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-105" windowWidth="18090" windowHeight="11700" tabRatio="761" activeTab="3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1.1'!$A$10:$V$717</definedName>
    <definedName name="_xlnm._FilterDatabase" localSheetId="1" hidden="1">'Приложение 2'!$A$13:$AB$359</definedName>
    <definedName name="_xlnm._FilterDatabase" localSheetId="4" hidden="1">'Приложение 2.1'!$A$12:$CD$719</definedName>
    <definedName name="_xlnm._FilterDatabase" localSheetId="2" hidden="1">'Приложение 3'!$A$8:$Q$55</definedName>
    <definedName name="_xlnm.Print_Area" localSheetId="0">'Приложение 1'!$A$3:$U$357</definedName>
    <definedName name="_xlnm.Print_Area" localSheetId="3">'Приложение 1.1'!$A$1:$S$717</definedName>
    <definedName name="_xlnm.Print_Area" localSheetId="1">'Приложение 2'!$A$3:$V$359</definedName>
    <definedName name="_xlnm.Print_Area" localSheetId="4">'Приложение 2.1'!$A$1:$AL$719</definedName>
    <definedName name="_xlnm.Print_Area" localSheetId="2">'Приложение 3'!$A$1:$N$55</definedName>
    <definedName name="_xlnm.Print_Area" localSheetId="5">'Приложение 3.1'!$A$1:$F$88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45621"/>
</workbook>
</file>

<file path=xl/calcChain.xml><?xml version="1.0" encoding="utf-8"?>
<calcChain xmlns="http://schemas.openxmlformats.org/spreadsheetml/2006/main">
  <c r="AK504" i="10" l="1"/>
  <c r="AJ504" i="10"/>
  <c r="BG364" i="10" l="1"/>
  <c r="BK364" i="10"/>
  <c r="CB364" i="10"/>
  <c r="AN365" i="10"/>
  <c r="AO365" i="10"/>
  <c r="AP365" i="10"/>
  <c r="AQ365" i="10"/>
  <c r="AR365" i="10"/>
  <c r="AS365" i="10"/>
  <c r="AT365" i="10"/>
  <c r="AU365" i="10"/>
  <c r="AV365" i="10"/>
  <c r="AW365" i="10"/>
  <c r="BU365" i="10" s="1"/>
  <c r="AX365" i="10"/>
  <c r="AY365" i="10"/>
  <c r="BG365" i="10"/>
  <c r="BK365" i="10"/>
  <c r="BL365" i="10"/>
  <c r="BM365" i="10"/>
  <c r="BN365" i="10"/>
  <c r="BO365" i="10"/>
  <c r="BP365" i="10"/>
  <c r="BQ365" i="10"/>
  <c r="BR365" i="10"/>
  <c r="BT365" i="10"/>
  <c r="BV365" i="10"/>
  <c r="BY365" i="10"/>
  <c r="BZ365" i="10"/>
  <c r="CA365" i="10"/>
  <c r="CB365" i="10"/>
  <c r="AO366" i="10"/>
  <c r="AP366" i="10"/>
  <c r="BN366" i="10" s="1"/>
  <c r="AR366" i="10"/>
  <c r="AT366" i="10"/>
  <c r="BR366" i="10" s="1"/>
  <c r="AV366" i="10"/>
  <c r="AW366" i="10"/>
  <c r="BU366" i="10" s="1"/>
  <c r="AX366" i="10"/>
  <c r="BG366" i="10"/>
  <c r="BK366" i="10"/>
  <c r="BM366" i="10"/>
  <c r="BP366" i="10"/>
  <c r="BT366" i="10"/>
  <c r="BV366" i="10"/>
  <c r="CB366" i="10"/>
  <c r="AN367" i="10"/>
  <c r="BL367" i="10" s="1"/>
  <c r="AO367" i="10"/>
  <c r="BM367" i="10" s="1"/>
  <c r="AP367" i="10"/>
  <c r="BN367" i="10" s="1"/>
  <c r="AQ367" i="10"/>
  <c r="BO367" i="10" s="1"/>
  <c r="AR367" i="10"/>
  <c r="BP367" i="10" s="1"/>
  <c r="AS367" i="10"/>
  <c r="BQ367" i="10" s="1"/>
  <c r="AT367" i="10"/>
  <c r="BR367" i="10" s="1"/>
  <c r="AV367" i="10"/>
  <c r="BT367" i="10" s="1"/>
  <c r="AW367" i="10"/>
  <c r="BU367" i="10" s="1"/>
  <c r="AX367" i="10"/>
  <c r="BV367" i="10" s="1"/>
  <c r="AY367" i="10"/>
  <c r="BG367" i="10"/>
  <c r="BK367" i="10"/>
  <c r="CB367" i="10"/>
  <c r="AN368" i="10"/>
  <c r="AO368" i="10"/>
  <c r="AP368" i="10"/>
  <c r="AQ368" i="10"/>
  <c r="AR368" i="10"/>
  <c r="AS368" i="10"/>
  <c r="AV368" i="10"/>
  <c r="AW368" i="10"/>
  <c r="AX368" i="10"/>
  <c r="AY368" i="10"/>
  <c r="BG368" i="10"/>
  <c r="BK368" i="10"/>
  <c r="BL368" i="10"/>
  <c r="BM368" i="10"/>
  <c r="BN368" i="10"/>
  <c r="BO368" i="10"/>
  <c r="BP368" i="10"/>
  <c r="BQ368" i="10"/>
  <c r="BT368" i="10"/>
  <c r="BU368" i="10"/>
  <c r="BV368" i="10"/>
  <c r="BW368" i="10"/>
  <c r="CB368" i="10"/>
  <c r="AN369" i="10"/>
  <c r="AO369" i="10"/>
  <c r="AP369" i="10"/>
  <c r="AQ369" i="10"/>
  <c r="AR369" i="10"/>
  <c r="AS369" i="10"/>
  <c r="AT369" i="10"/>
  <c r="AU369" i="10"/>
  <c r="AV369" i="10"/>
  <c r="BT369" i="10" s="1"/>
  <c r="AW369" i="10"/>
  <c r="AX369" i="10"/>
  <c r="BV369" i="10" s="1"/>
  <c r="AY369" i="10"/>
  <c r="BG369" i="10"/>
  <c r="BK369" i="10"/>
  <c r="BL369" i="10"/>
  <c r="BM369" i="10"/>
  <c r="BN369" i="10"/>
  <c r="BO369" i="10"/>
  <c r="BP369" i="10"/>
  <c r="BQ369" i="10"/>
  <c r="BR369" i="10"/>
  <c r="BU369" i="10"/>
  <c r="CB369" i="10"/>
  <c r="AN370" i="10"/>
  <c r="BL370" i="10" s="1"/>
  <c r="AO370" i="10"/>
  <c r="AP370" i="10"/>
  <c r="BN370" i="10" s="1"/>
  <c r="AQ370" i="10"/>
  <c r="BO370" i="10" s="1"/>
  <c r="AR370" i="10"/>
  <c r="BP370" i="10" s="1"/>
  <c r="AS370" i="10"/>
  <c r="AT370" i="10"/>
  <c r="BR370" i="10" s="1"/>
  <c r="AV370" i="10"/>
  <c r="BT370" i="10" s="1"/>
  <c r="AW370" i="10"/>
  <c r="BU370" i="10" s="1"/>
  <c r="AX370" i="10"/>
  <c r="AY370" i="10"/>
  <c r="BG370" i="10"/>
  <c r="BK370" i="10"/>
  <c r="BM370" i="10"/>
  <c r="BQ370" i="10"/>
  <c r="BV370" i="10"/>
  <c r="CB370" i="10"/>
  <c r="AO371" i="10"/>
  <c r="BM371" i="10" s="1"/>
  <c r="AP371" i="10"/>
  <c r="AR371" i="10"/>
  <c r="BP371" i="10" s="1"/>
  <c r="AT371" i="10"/>
  <c r="BR371" i="10" s="1"/>
  <c r="AV371" i="10"/>
  <c r="BT371" i="10" s="1"/>
  <c r="AW371" i="10"/>
  <c r="BU371" i="10" s="1"/>
  <c r="AX371" i="10"/>
  <c r="BV371" i="10" s="1"/>
  <c r="BG371" i="10"/>
  <c r="BK371" i="10"/>
  <c r="BN371" i="10"/>
  <c r="CB371" i="10"/>
  <c r="AN372" i="10"/>
  <c r="BL372" i="10" s="1"/>
  <c r="AO372" i="10"/>
  <c r="AP372" i="10"/>
  <c r="BN372" i="10" s="1"/>
  <c r="AQ372" i="10"/>
  <c r="BO372" i="10" s="1"/>
  <c r="AR372" i="10"/>
  <c r="BP372" i="10" s="1"/>
  <c r="AS372" i="10"/>
  <c r="BQ372" i="10" s="1"/>
  <c r="AT372" i="10"/>
  <c r="BR372" i="10" s="1"/>
  <c r="AV372" i="10"/>
  <c r="BT372" i="10" s="1"/>
  <c r="AW372" i="10"/>
  <c r="BU372" i="10" s="1"/>
  <c r="AX372" i="10"/>
  <c r="AY372" i="10"/>
  <c r="BG372" i="10"/>
  <c r="BK372" i="10"/>
  <c r="BM372" i="10"/>
  <c r="BV372" i="10"/>
  <c r="CB372" i="10"/>
  <c r="AN373" i="10"/>
  <c r="BL373" i="10" s="1"/>
  <c r="AO373" i="10"/>
  <c r="BM373" i="10" s="1"/>
  <c r="AP373" i="10"/>
  <c r="BN373" i="10" s="1"/>
  <c r="AQ373" i="10"/>
  <c r="BO373" i="10" s="1"/>
  <c r="AR373" i="10"/>
  <c r="BP373" i="10" s="1"/>
  <c r="AS373" i="10"/>
  <c r="BQ373" i="10" s="1"/>
  <c r="AT373" i="10"/>
  <c r="AV373" i="10"/>
  <c r="BT373" i="10" s="1"/>
  <c r="AW373" i="10"/>
  <c r="BU373" i="10" s="1"/>
  <c r="AX373" i="10"/>
  <c r="BV373" i="10" s="1"/>
  <c r="AY373" i="10"/>
  <c r="BG373" i="10"/>
  <c r="BK373" i="10"/>
  <c r="BR373" i="10"/>
  <c r="CB373" i="10"/>
  <c r="AN374" i="10"/>
  <c r="BL374" i="10" s="1"/>
  <c r="AO374" i="10"/>
  <c r="AP374" i="10"/>
  <c r="BN374" i="10" s="1"/>
  <c r="AQ374" i="10"/>
  <c r="BO374" i="10" s="1"/>
  <c r="AR374" i="10"/>
  <c r="BP374" i="10" s="1"/>
  <c r="AS374" i="10"/>
  <c r="BQ374" i="10" s="1"/>
  <c r="AT374" i="10"/>
  <c r="BR374" i="10" s="1"/>
  <c r="AV374" i="10"/>
  <c r="BT374" i="10" s="1"/>
  <c r="AW374" i="10"/>
  <c r="BU374" i="10" s="1"/>
  <c r="AX374" i="10"/>
  <c r="BV374" i="10" s="1"/>
  <c r="AY374" i="10"/>
  <c r="BG374" i="10"/>
  <c r="BK374" i="10"/>
  <c r="BM374" i="10"/>
  <c r="CB374" i="10"/>
  <c r="AN375" i="10"/>
  <c r="AO375" i="10"/>
  <c r="AP375" i="10"/>
  <c r="AQ375" i="10"/>
  <c r="AR375" i="10"/>
  <c r="AS375" i="10"/>
  <c r="AT375" i="10"/>
  <c r="AU375" i="10"/>
  <c r="AV375" i="10"/>
  <c r="BT375" i="10" s="1"/>
  <c r="AW375" i="10"/>
  <c r="BU375" i="10" s="1"/>
  <c r="AX375" i="10"/>
  <c r="BV375" i="10" s="1"/>
  <c r="AY375" i="10"/>
  <c r="BG375" i="10"/>
  <c r="BK375" i="10"/>
  <c r="BL375" i="10"/>
  <c r="BM375" i="10"/>
  <c r="BN375" i="10"/>
  <c r="BO375" i="10"/>
  <c r="BP375" i="10"/>
  <c r="BQ375" i="10"/>
  <c r="BR375" i="10"/>
  <c r="CB375" i="10"/>
  <c r="AN376" i="10"/>
  <c r="AO376" i="10"/>
  <c r="AP376" i="10"/>
  <c r="AQ376" i="10"/>
  <c r="AR376" i="10"/>
  <c r="AS376" i="10"/>
  <c r="AT376" i="10"/>
  <c r="AU376" i="10"/>
  <c r="AV376" i="10"/>
  <c r="BT376" i="10" s="1"/>
  <c r="AW376" i="10"/>
  <c r="BU376" i="10" s="1"/>
  <c r="AX376" i="10"/>
  <c r="BV376" i="10" s="1"/>
  <c r="AY376" i="10"/>
  <c r="BG376" i="10"/>
  <c r="BK376" i="10"/>
  <c r="BL376" i="10"/>
  <c r="BM376" i="10"/>
  <c r="BN376" i="10"/>
  <c r="BO376" i="10"/>
  <c r="BP376" i="10"/>
  <c r="BQ376" i="10"/>
  <c r="BR376" i="10"/>
  <c r="CB376" i="10"/>
  <c r="AN377" i="10"/>
  <c r="AO377" i="10"/>
  <c r="AP377" i="10"/>
  <c r="AQ377" i="10"/>
  <c r="AR377" i="10"/>
  <c r="AS377" i="10"/>
  <c r="AT377" i="10"/>
  <c r="AU377" i="10"/>
  <c r="AV377" i="10"/>
  <c r="BT377" i="10" s="1"/>
  <c r="AW377" i="10"/>
  <c r="AX377" i="10"/>
  <c r="BV377" i="10" s="1"/>
  <c r="AY377" i="10"/>
  <c r="BG377" i="10"/>
  <c r="BK377" i="10"/>
  <c r="BL377" i="10"/>
  <c r="BM377" i="10"/>
  <c r="BN377" i="10"/>
  <c r="BO377" i="10"/>
  <c r="BP377" i="10"/>
  <c r="BQ377" i="10"/>
  <c r="BR377" i="10"/>
  <c r="BU377" i="10"/>
  <c r="CB377" i="10"/>
  <c r="AN378" i="10"/>
  <c r="AO378" i="10"/>
  <c r="AP378" i="10"/>
  <c r="AQ378" i="10"/>
  <c r="AR378" i="10"/>
  <c r="AS378" i="10"/>
  <c r="AT378" i="10"/>
  <c r="AU378" i="10"/>
  <c r="AV378" i="10"/>
  <c r="BT378" i="10" s="1"/>
  <c r="AW378" i="10"/>
  <c r="BU378" i="10" s="1"/>
  <c r="AX378" i="10"/>
  <c r="BV378" i="10" s="1"/>
  <c r="AY378" i="10"/>
  <c r="BG378" i="10"/>
  <c r="BK378" i="10"/>
  <c r="BL378" i="10"/>
  <c r="BM378" i="10"/>
  <c r="BN378" i="10"/>
  <c r="BO378" i="10"/>
  <c r="BP378" i="10"/>
  <c r="BQ378" i="10"/>
  <c r="BR378" i="10"/>
  <c r="CB378" i="10"/>
  <c r="AN379" i="10"/>
  <c r="AO379" i="10"/>
  <c r="AP379" i="10"/>
  <c r="AQ379" i="10"/>
  <c r="AR379" i="10"/>
  <c r="AS379" i="10"/>
  <c r="AT379" i="10"/>
  <c r="AU379" i="10"/>
  <c r="AV379" i="10"/>
  <c r="BT379" i="10" s="1"/>
  <c r="AW379" i="10"/>
  <c r="BU379" i="10" s="1"/>
  <c r="AX379" i="10"/>
  <c r="BV379" i="10" s="1"/>
  <c r="AY379" i="10"/>
  <c r="BG379" i="10"/>
  <c r="BK379" i="10"/>
  <c r="BL379" i="10"/>
  <c r="BM379" i="10"/>
  <c r="BN379" i="10"/>
  <c r="BO379" i="10"/>
  <c r="BP379" i="10"/>
  <c r="BQ379" i="10"/>
  <c r="BR379" i="10"/>
  <c r="CB379" i="10"/>
  <c r="AN380" i="10"/>
  <c r="BL380" i="10" s="1"/>
  <c r="AO380" i="10"/>
  <c r="AP380" i="10"/>
  <c r="BN380" i="10" s="1"/>
  <c r="AQ380" i="10"/>
  <c r="BO380" i="10" s="1"/>
  <c r="AR380" i="10"/>
  <c r="BP380" i="10" s="1"/>
  <c r="AS380" i="10"/>
  <c r="BQ380" i="10" s="1"/>
  <c r="AT380" i="10"/>
  <c r="BR380" i="10" s="1"/>
  <c r="AV380" i="10"/>
  <c r="BT380" i="10" s="1"/>
  <c r="AW380" i="10"/>
  <c r="BU380" i="10" s="1"/>
  <c r="AX380" i="10"/>
  <c r="BV380" i="10" s="1"/>
  <c r="AY380" i="10"/>
  <c r="BG380" i="10"/>
  <c r="BK380" i="10"/>
  <c r="BM380" i="10"/>
  <c r="CB380" i="10"/>
  <c r="AN381" i="10"/>
  <c r="AO381" i="10"/>
  <c r="AP381" i="10"/>
  <c r="AQ381" i="10"/>
  <c r="AR381" i="10"/>
  <c r="AS381" i="10"/>
  <c r="AT381" i="10"/>
  <c r="AU381" i="10"/>
  <c r="AV381" i="10"/>
  <c r="BT381" i="10" s="1"/>
  <c r="AW381" i="10"/>
  <c r="AX381" i="10"/>
  <c r="BV381" i="10" s="1"/>
  <c r="AY381" i="10"/>
  <c r="BG381" i="10"/>
  <c r="BK381" i="10"/>
  <c r="BL381" i="10"/>
  <c r="BM381" i="10"/>
  <c r="BN381" i="10"/>
  <c r="BO381" i="10"/>
  <c r="BP381" i="10"/>
  <c r="BQ381" i="10"/>
  <c r="BR381" i="10"/>
  <c r="BU381" i="10"/>
  <c r="CB381" i="10"/>
  <c r="AN382" i="10"/>
  <c r="AO382" i="10"/>
  <c r="AP382" i="10"/>
  <c r="AQ382" i="10"/>
  <c r="AR382" i="10"/>
  <c r="AS382" i="10"/>
  <c r="AT382" i="10"/>
  <c r="AU382" i="10"/>
  <c r="AV382" i="10"/>
  <c r="BT382" i="10" s="1"/>
  <c r="AW382" i="10"/>
  <c r="AX382" i="10"/>
  <c r="BV382" i="10" s="1"/>
  <c r="AY382" i="10"/>
  <c r="BG382" i="10"/>
  <c r="BK382" i="10"/>
  <c r="BL382" i="10"/>
  <c r="BM382" i="10"/>
  <c r="BN382" i="10"/>
  <c r="BO382" i="10"/>
  <c r="BP382" i="10"/>
  <c r="BQ382" i="10"/>
  <c r="BR382" i="10"/>
  <c r="BU382" i="10"/>
  <c r="CB382" i="10"/>
  <c r="AN383" i="10"/>
  <c r="AO383" i="10"/>
  <c r="AP383" i="10"/>
  <c r="AQ383" i="10"/>
  <c r="AR383" i="10"/>
  <c r="AS383" i="10"/>
  <c r="AT383" i="10"/>
  <c r="AU383" i="10"/>
  <c r="AV383" i="10"/>
  <c r="BT383" i="10" s="1"/>
  <c r="AW383" i="10"/>
  <c r="AX383" i="10"/>
  <c r="BV383" i="10" s="1"/>
  <c r="AY383" i="10"/>
  <c r="BG383" i="10"/>
  <c r="BK383" i="10"/>
  <c r="BL383" i="10"/>
  <c r="BM383" i="10"/>
  <c r="BN383" i="10"/>
  <c r="BO383" i="10"/>
  <c r="BP383" i="10"/>
  <c r="BQ383" i="10"/>
  <c r="BR383" i="10"/>
  <c r="BU383" i="10"/>
  <c r="CB383" i="10"/>
  <c r="AN384" i="10"/>
  <c r="BL384" i="10" s="1"/>
  <c r="AO384" i="10"/>
  <c r="AP384" i="10"/>
  <c r="BN384" i="10" s="1"/>
  <c r="AQ384" i="10"/>
  <c r="BO384" i="10" s="1"/>
  <c r="AR384" i="10"/>
  <c r="BP384" i="10" s="1"/>
  <c r="AS384" i="10"/>
  <c r="AT384" i="10"/>
  <c r="BR384" i="10" s="1"/>
  <c r="AV384" i="10"/>
  <c r="BT384" i="10" s="1"/>
  <c r="AW384" i="10"/>
  <c r="BU384" i="10" s="1"/>
  <c r="AX384" i="10"/>
  <c r="AY384" i="10"/>
  <c r="BG384" i="10"/>
  <c r="BK384" i="10"/>
  <c r="BM384" i="10"/>
  <c r="BQ384" i="10"/>
  <c r="BV384" i="10"/>
  <c r="CB384" i="10"/>
  <c r="AN385" i="10"/>
  <c r="AO385" i="10"/>
  <c r="AP385" i="10"/>
  <c r="AQ385" i="10"/>
  <c r="AR385" i="10"/>
  <c r="AS385" i="10"/>
  <c r="AT385" i="10"/>
  <c r="AU385" i="10"/>
  <c r="AV385" i="10"/>
  <c r="BT385" i="10" s="1"/>
  <c r="AW385" i="10"/>
  <c r="BU385" i="10" s="1"/>
  <c r="AX385" i="10"/>
  <c r="AY385" i="10"/>
  <c r="BG385" i="10"/>
  <c r="BK385" i="10"/>
  <c r="BL385" i="10"/>
  <c r="BM385" i="10"/>
  <c r="BN385" i="10"/>
  <c r="BO385" i="10"/>
  <c r="BP385" i="10"/>
  <c r="BQ385" i="10"/>
  <c r="BR385" i="10"/>
  <c r="BV385" i="10"/>
  <c r="CB385" i="10"/>
  <c r="AN386" i="10"/>
  <c r="BL386" i="10" s="1"/>
  <c r="AO386" i="10"/>
  <c r="BM386" i="10" s="1"/>
  <c r="AP386" i="10"/>
  <c r="AQ386" i="10"/>
  <c r="BO386" i="10" s="1"/>
  <c r="AR386" i="10"/>
  <c r="BP386" i="10" s="1"/>
  <c r="AS386" i="10"/>
  <c r="BQ386" i="10" s="1"/>
  <c r="AT386" i="10"/>
  <c r="AV386" i="10"/>
  <c r="BT386" i="10" s="1"/>
  <c r="AW386" i="10"/>
  <c r="BU386" i="10" s="1"/>
  <c r="AX386" i="10"/>
  <c r="BV386" i="10" s="1"/>
  <c r="AY386" i="10"/>
  <c r="BG386" i="10"/>
  <c r="BK386" i="10"/>
  <c r="BN386" i="10"/>
  <c r="BR386" i="10"/>
  <c r="CB386" i="10"/>
  <c r="AN387" i="10"/>
  <c r="AO387" i="10"/>
  <c r="AP387" i="10"/>
  <c r="AQ387" i="10"/>
  <c r="AR387" i="10"/>
  <c r="AS387" i="10"/>
  <c r="AT387" i="10"/>
  <c r="AU387" i="10"/>
  <c r="AV387" i="10"/>
  <c r="BT387" i="10" s="1"/>
  <c r="AW387" i="10"/>
  <c r="AX387" i="10"/>
  <c r="BV387" i="10" s="1"/>
  <c r="AY387" i="10"/>
  <c r="BG387" i="10"/>
  <c r="BK387" i="10"/>
  <c r="BL387" i="10"/>
  <c r="BM387" i="10"/>
  <c r="BN387" i="10"/>
  <c r="BO387" i="10"/>
  <c r="BP387" i="10"/>
  <c r="BQ387" i="10"/>
  <c r="BR387" i="10"/>
  <c r="BU387" i="10"/>
  <c r="CB387" i="10"/>
  <c r="AN388" i="10"/>
  <c r="BL388" i="10" s="1"/>
  <c r="AP388" i="10"/>
  <c r="AR388" i="10"/>
  <c r="AS388" i="10"/>
  <c r="AT388" i="10"/>
  <c r="AU388" i="10"/>
  <c r="AV388" i="10"/>
  <c r="BT388" i="10" s="1"/>
  <c r="AW388" i="10"/>
  <c r="AX388" i="10"/>
  <c r="BV388" i="10" s="1"/>
  <c r="BG388" i="10"/>
  <c r="BK388" i="10"/>
  <c r="BN388" i="10"/>
  <c r="BP388" i="10"/>
  <c r="BQ388" i="10"/>
  <c r="BR388" i="10"/>
  <c r="BU388" i="10"/>
  <c r="CB388" i="10"/>
  <c r="AN389" i="10"/>
  <c r="AO389" i="10"/>
  <c r="AP389" i="10"/>
  <c r="AQ389" i="10"/>
  <c r="AR389" i="10"/>
  <c r="AS389" i="10"/>
  <c r="AT389" i="10"/>
  <c r="AU389" i="10"/>
  <c r="AV389" i="10"/>
  <c r="BT389" i="10" s="1"/>
  <c r="AW389" i="10"/>
  <c r="AX389" i="10"/>
  <c r="BV389" i="10" s="1"/>
  <c r="AY389" i="10"/>
  <c r="BG389" i="10"/>
  <c r="BK389" i="10"/>
  <c r="BL389" i="10"/>
  <c r="BM389" i="10"/>
  <c r="BN389" i="10"/>
  <c r="BO389" i="10"/>
  <c r="BP389" i="10"/>
  <c r="BQ389" i="10"/>
  <c r="BR389" i="10"/>
  <c r="BU389" i="10"/>
  <c r="CB389" i="10"/>
  <c r="AN390" i="10"/>
  <c r="AO390" i="10"/>
  <c r="AP390" i="10"/>
  <c r="AQ390" i="10"/>
  <c r="AR390" i="10"/>
  <c r="AS390" i="10"/>
  <c r="AT390" i="10"/>
  <c r="AU390" i="10"/>
  <c r="AV390" i="10"/>
  <c r="BT390" i="10" s="1"/>
  <c r="AW390" i="10"/>
  <c r="AX390" i="10"/>
  <c r="BV390" i="10" s="1"/>
  <c r="AY390" i="10"/>
  <c r="BG390" i="10"/>
  <c r="BK390" i="10"/>
  <c r="BL390" i="10"/>
  <c r="BM390" i="10"/>
  <c r="BN390" i="10"/>
  <c r="BO390" i="10"/>
  <c r="BP390" i="10"/>
  <c r="BQ390" i="10"/>
  <c r="BR390" i="10"/>
  <c r="BU390" i="10"/>
  <c r="CB390" i="10"/>
  <c r="AO391" i="10"/>
  <c r="AP391" i="10"/>
  <c r="BN391" i="10" s="1"/>
  <c r="AR391" i="10"/>
  <c r="BP391" i="10" s="1"/>
  <c r="AS391" i="10"/>
  <c r="BQ391" i="10" s="1"/>
  <c r="AT391" i="10"/>
  <c r="BR391" i="10" s="1"/>
  <c r="AU391" i="10"/>
  <c r="AV391" i="10"/>
  <c r="BT391" i="10" s="1"/>
  <c r="AW391" i="10"/>
  <c r="AX391" i="10"/>
  <c r="BV391" i="10" s="1"/>
  <c r="BG391" i="10"/>
  <c r="BK391" i="10"/>
  <c r="BM391" i="10"/>
  <c r="BU391" i="10"/>
  <c r="CB391" i="10"/>
  <c r="AN392" i="10"/>
  <c r="AO392" i="10"/>
  <c r="AP392" i="10"/>
  <c r="AQ392" i="10"/>
  <c r="AR392" i="10"/>
  <c r="AS392" i="10"/>
  <c r="AT392" i="10"/>
  <c r="AU392" i="10"/>
  <c r="AV392" i="10"/>
  <c r="BT392" i="10" s="1"/>
  <c r="AW392" i="10"/>
  <c r="AX392" i="10"/>
  <c r="BV392" i="10" s="1"/>
  <c r="AY392" i="10"/>
  <c r="BG392" i="10"/>
  <c r="BK392" i="10"/>
  <c r="BL392" i="10"/>
  <c r="BM392" i="10"/>
  <c r="BN392" i="10"/>
  <c r="BO392" i="10"/>
  <c r="BP392" i="10"/>
  <c r="BQ392" i="10"/>
  <c r="BR392" i="10"/>
  <c r="BU392" i="10"/>
  <c r="CB392" i="10"/>
  <c r="AN393" i="10"/>
  <c r="AO393" i="10"/>
  <c r="AP393" i="10"/>
  <c r="AQ393" i="10"/>
  <c r="AR393" i="10"/>
  <c r="AS393" i="10"/>
  <c r="AT393" i="10"/>
  <c r="AU393" i="10"/>
  <c r="AV393" i="10"/>
  <c r="BT393" i="10" s="1"/>
  <c r="AW393" i="10"/>
  <c r="AX393" i="10"/>
  <c r="BV393" i="10" s="1"/>
  <c r="AY393" i="10"/>
  <c r="BG393" i="10"/>
  <c r="BK393" i="10"/>
  <c r="BL393" i="10"/>
  <c r="BM393" i="10"/>
  <c r="BN393" i="10"/>
  <c r="BO393" i="10"/>
  <c r="BP393" i="10"/>
  <c r="BQ393" i="10"/>
  <c r="BR393" i="10"/>
  <c r="BU393" i="10"/>
  <c r="CB393" i="10"/>
  <c r="AN394" i="10"/>
  <c r="AO394" i="10"/>
  <c r="AP394" i="10"/>
  <c r="AQ394" i="10"/>
  <c r="AR394" i="10"/>
  <c r="AS394" i="10"/>
  <c r="AT394" i="10"/>
  <c r="AU394" i="10"/>
  <c r="AV394" i="10"/>
  <c r="BT394" i="10" s="1"/>
  <c r="AW394" i="10"/>
  <c r="AX394" i="10"/>
  <c r="BV394" i="10" s="1"/>
  <c r="AY394" i="10"/>
  <c r="BG394" i="10"/>
  <c r="BK394" i="10"/>
  <c r="BL394" i="10"/>
  <c r="BM394" i="10"/>
  <c r="BN394" i="10"/>
  <c r="BO394" i="10"/>
  <c r="BP394" i="10"/>
  <c r="BQ394" i="10"/>
  <c r="BR394" i="10"/>
  <c r="BU394" i="10"/>
  <c r="CB394" i="10"/>
  <c r="AN395" i="10"/>
  <c r="AO395" i="10"/>
  <c r="AP395" i="10"/>
  <c r="AQ395" i="10"/>
  <c r="AR395" i="10"/>
  <c r="AS395" i="10"/>
  <c r="AT395" i="10"/>
  <c r="AU395" i="10"/>
  <c r="AV395" i="10"/>
  <c r="BT395" i="10" s="1"/>
  <c r="AW395" i="10"/>
  <c r="AX395" i="10"/>
  <c r="BV395" i="10" s="1"/>
  <c r="AY395" i="10"/>
  <c r="BG395" i="10"/>
  <c r="BK395" i="10"/>
  <c r="BL395" i="10"/>
  <c r="BM395" i="10"/>
  <c r="BN395" i="10"/>
  <c r="BO395" i="10"/>
  <c r="BP395" i="10"/>
  <c r="BQ395" i="10"/>
  <c r="BR395" i="10"/>
  <c r="BU395" i="10"/>
  <c r="CB395" i="10"/>
  <c r="AN396" i="10"/>
  <c r="BL396" i="10" s="1"/>
  <c r="AO396" i="10"/>
  <c r="AP396" i="10"/>
  <c r="BN396" i="10" s="1"/>
  <c r="AQ396" i="10"/>
  <c r="BO396" i="10" s="1"/>
  <c r="AR396" i="10"/>
  <c r="BP396" i="10" s="1"/>
  <c r="AS396" i="10"/>
  <c r="AT396" i="10"/>
  <c r="BR396" i="10" s="1"/>
  <c r="AV396" i="10"/>
  <c r="BT396" i="10" s="1"/>
  <c r="AW396" i="10"/>
  <c r="AX396" i="10"/>
  <c r="BV396" i="10" s="1"/>
  <c r="AY396" i="10"/>
  <c r="BG396" i="10"/>
  <c r="BK396" i="10"/>
  <c r="BM396" i="10"/>
  <c r="BQ396" i="10"/>
  <c r="BU396" i="10"/>
  <c r="CB396" i="10"/>
  <c r="AN397" i="10"/>
  <c r="AO397" i="10"/>
  <c r="AP397" i="10"/>
  <c r="AQ397" i="10"/>
  <c r="AR397" i="10"/>
  <c r="AS397" i="10"/>
  <c r="AT397" i="10"/>
  <c r="AU397" i="10"/>
  <c r="AV397" i="10"/>
  <c r="BT397" i="10" s="1"/>
  <c r="AW397" i="10"/>
  <c r="BU397" i="10" s="1"/>
  <c r="AX397" i="10"/>
  <c r="BV397" i="10" s="1"/>
  <c r="AY397" i="10"/>
  <c r="BG397" i="10"/>
  <c r="BK397" i="10"/>
  <c r="BL397" i="10"/>
  <c r="BM397" i="10"/>
  <c r="BN397" i="10"/>
  <c r="BO397" i="10"/>
  <c r="BP397" i="10"/>
  <c r="BQ397" i="10"/>
  <c r="BR397" i="10"/>
  <c r="CB397" i="10"/>
  <c r="AN398" i="10"/>
  <c r="AO398" i="10"/>
  <c r="AP398" i="10"/>
  <c r="AQ398" i="10"/>
  <c r="AR398" i="10"/>
  <c r="AS398" i="10"/>
  <c r="AT398" i="10"/>
  <c r="AU398" i="10"/>
  <c r="AV398" i="10"/>
  <c r="BT398" i="10" s="1"/>
  <c r="AW398" i="10"/>
  <c r="AX398" i="10"/>
  <c r="BV398" i="10" s="1"/>
  <c r="AY398" i="10"/>
  <c r="BG398" i="10"/>
  <c r="BK398" i="10"/>
  <c r="BL398" i="10"/>
  <c r="BM398" i="10"/>
  <c r="BN398" i="10"/>
  <c r="BO398" i="10"/>
  <c r="BP398" i="10"/>
  <c r="BQ398" i="10"/>
  <c r="BR398" i="10"/>
  <c r="BU398" i="10"/>
  <c r="CB398" i="10"/>
  <c r="AN399" i="10"/>
  <c r="AO399" i="10"/>
  <c r="AP399" i="10"/>
  <c r="AQ399" i="10"/>
  <c r="AR399" i="10"/>
  <c r="AS399" i="10"/>
  <c r="AT399" i="10"/>
  <c r="AU399" i="10"/>
  <c r="AV399" i="10"/>
  <c r="BT399" i="10" s="1"/>
  <c r="AW399" i="10"/>
  <c r="BU399" i="10" s="1"/>
  <c r="AX399" i="10"/>
  <c r="BV399" i="10" s="1"/>
  <c r="AY399" i="10"/>
  <c r="BG399" i="10"/>
  <c r="BK399" i="10"/>
  <c r="BL399" i="10"/>
  <c r="BM399" i="10"/>
  <c r="BN399" i="10"/>
  <c r="BO399" i="10"/>
  <c r="BP399" i="10"/>
  <c r="BQ399" i="10"/>
  <c r="BR399" i="10"/>
  <c r="CB399" i="10"/>
  <c r="AN400" i="10"/>
  <c r="BL400" i="10" s="1"/>
  <c r="AO400" i="10"/>
  <c r="AP400" i="10"/>
  <c r="AR400" i="10"/>
  <c r="AT400" i="10"/>
  <c r="AU400" i="10"/>
  <c r="AV400" i="10"/>
  <c r="BT400" i="10" s="1"/>
  <c r="AW400" i="10"/>
  <c r="BU400" i="10" s="1"/>
  <c r="AX400" i="10"/>
  <c r="BV400" i="10" s="1"/>
  <c r="BG400" i="10"/>
  <c r="BK400" i="10"/>
  <c r="BM400" i="10"/>
  <c r="BN400" i="10"/>
  <c r="BP400" i="10"/>
  <c r="BR400" i="10"/>
  <c r="CB400" i="10"/>
  <c r="AN401" i="10"/>
  <c r="AO401" i="10"/>
  <c r="AP401" i="10"/>
  <c r="AQ401" i="10"/>
  <c r="AR401" i="10"/>
  <c r="AS401" i="10"/>
  <c r="AT401" i="10"/>
  <c r="AU401" i="10"/>
  <c r="AV401" i="10"/>
  <c r="BT401" i="10" s="1"/>
  <c r="AW401" i="10"/>
  <c r="BU401" i="10" s="1"/>
  <c r="AX401" i="10"/>
  <c r="BV401" i="10" s="1"/>
  <c r="AY401" i="10"/>
  <c r="BG401" i="10"/>
  <c r="BK401" i="10"/>
  <c r="BL401" i="10"/>
  <c r="BM401" i="10"/>
  <c r="BN401" i="10"/>
  <c r="BO401" i="10"/>
  <c r="BP401" i="10"/>
  <c r="BQ401" i="10"/>
  <c r="BR401" i="10"/>
  <c r="CB401" i="10"/>
  <c r="AN402" i="10"/>
  <c r="AO402" i="10"/>
  <c r="AP402" i="10"/>
  <c r="AQ402" i="10"/>
  <c r="AR402" i="10"/>
  <c r="AS402" i="10"/>
  <c r="AT402" i="10"/>
  <c r="AU402" i="10"/>
  <c r="AV402" i="10"/>
  <c r="BT402" i="10" s="1"/>
  <c r="AW402" i="10"/>
  <c r="AX402" i="10"/>
  <c r="BV402" i="10" s="1"/>
  <c r="AY402" i="10"/>
  <c r="BG402" i="10"/>
  <c r="BK402" i="10"/>
  <c r="BL402" i="10"/>
  <c r="BM402" i="10"/>
  <c r="BN402" i="10"/>
  <c r="BO402" i="10"/>
  <c r="BP402" i="10"/>
  <c r="BQ402" i="10"/>
  <c r="BR402" i="10"/>
  <c r="BU402" i="10"/>
  <c r="CB402" i="10"/>
  <c r="AN403" i="10"/>
  <c r="AO403" i="10"/>
  <c r="AP403" i="10"/>
  <c r="AQ403" i="10"/>
  <c r="AR403" i="10"/>
  <c r="AS403" i="10"/>
  <c r="AT403" i="10"/>
  <c r="AU403" i="10"/>
  <c r="AV403" i="10"/>
  <c r="BT403" i="10" s="1"/>
  <c r="AW403" i="10"/>
  <c r="AX403" i="10"/>
  <c r="BV403" i="10" s="1"/>
  <c r="AY403" i="10"/>
  <c r="BG403" i="10"/>
  <c r="BK403" i="10"/>
  <c r="BL403" i="10"/>
  <c r="BM403" i="10"/>
  <c r="BN403" i="10"/>
  <c r="BO403" i="10"/>
  <c r="BP403" i="10"/>
  <c r="BQ403" i="10"/>
  <c r="BR403" i="10"/>
  <c r="BU403" i="10"/>
  <c r="CB403" i="10"/>
  <c r="AN404" i="10"/>
  <c r="AO404" i="10"/>
  <c r="AP404" i="10"/>
  <c r="AQ404" i="10"/>
  <c r="AR404" i="10"/>
  <c r="AS404" i="10"/>
  <c r="AT404" i="10"/>
  <c r="AU404" i="10"/>
  <c r="AV404" i="10"/>
  <c r="BT404" i="10" s="1"/>
  <c r="AW404" i="10"/>
  <c r="AX404" i="10"/>
  <c r="BV404" i="10" s="1"/>
  <c r="AY404" i="10"/>
  <c r="BG404" i="10"/>
  <c r="BK404" i="10"/>
  <c r="BL404" i="10"/>
  <c r="BM404" i="10"/>
  <c r="BN404" i="10"/>
  <c r="BO404" i="10"/>
  <c r="BP404" i="10"/>
  <c r="BQ404" i="10"/>
  <c r="BR404" i="10"/>
  <c r="BU404" i="10"/>
  <c r="CB404" i="10"/>
  <c r="AN405" i="10"/>
  <c r="AO405" i="10"/>
  <c r="AP405" i="10"/>
  <c r="AQ405" i="10"/>
  <c r="AR405" i="10"/>
  <c r="AS405" i="10"/>
  <c r="AT405" i="10"/>
  <c r="AU405" i="10"/>
  <c r="AV405" i="10"/>
  <c r="BT405" i="10" s="1"/>
  <c r="AW405" i="10"/>
  <c r="AX405" i="10"/>
  <c r="BV405" i="10" s="1"/>
  <c r="AY405" i="10"/>
  <c r="BG405" i="10"/>
  <c r="BK405" i="10"/>
  <c r="BL405" i="10"/>
  <c r="BM405" i="10"/>
  <c r="BN405" i="10"/>
  <c r="BO405" i="10"/>
  <c r="BP405" i="10"/>
  <c r="BQ405" i="10"/>
  <c r="BR405" i="10"/>
  <c r="BU405" i="10"/>
  <c r="CB405" i="10"/>
  <c r="AN406" i="10"/>
  <c r="AO406" i="10"/>
  <c r="AP406" i="10"/>
  <c r="AQ406" i="10"/>
  <c r="AR406" i="10"/>
  <c r="AS406" i="10"/>
  <c r="AT406" i="10"/>
  <c r="AU406" i="10"/>
  <c r="AV406" i="10"/>
  <c r="BT406" i="10" s="1"/>
  <c r="AW406" i="10"/>
  <c r="AX406" i="10"/>
  <c r="BV406" i="10" s="1"/>
  <c r="AY406" i="10"/>
  <c r="BG406" i="10"/>
  <c r="BK406" i="10"/>
  <c r="BL406" i="10"/>
  <c r="BM406" i="10"/>
  <c r="BN406" i="10"/>
  <c r="BO406" i="10"/>
  <c r="BP406" i="10"/>
  <c r="BQ406" i="10"/>
  <c r="BR406" i="10"/>
  <c r="BU406" i="10"/>
  <c r="CB406" i="10"/>
  <c r="AO407" i="10"/>
  <c r="AP407" i="10"/>
  <c r="BN407" i="10" s="1"/>
  <c r="AQ407" i="10"/>
  <c r="BO407" i="10" s="1"/>
  <c r="AR407" i="10"/>
  <c r="BP407" i="10" s="1"/>
  <c r="AS407" i="10"/>
  <c r="AT407" i="10"/>
  <c r="BR407" i="10" s="1"/>
  <c r="AV407" i="10"/>
  <c r="BT407" i="10" s="1"/>
  <c r="AW407" i="10"/>
  <c r="BU407" i="10" s="1"/>
  <c r="AX407" i="10"/>
  <c r="BG407" i="10"/>
  <c r="BK407" i="10"/>
  <c r="BM407" i="10"/>
  <c r="BQ407" i="10"/>
  <c r="BV407" i="10"/>
  <c r="CB407" i="10"/>
  <c r="AN408" i="10"/>
  <c r="BL408" i="10" s="1"/>
  <c r="AO408" i="10"/>
  <c r="BM408" i="10" s="1"/>
  <c r="AP408" i="10"/>
  <c r="AQ408" i="10"/>
  <c r="BO408" i="10" s="1"/>
  <c r="AR408" i="10"/>
  <c r="BP408" i="10" s="1"/>
  <c r="AS408" i="10"/>
  <c r="BQ408" i="10" s="1"/>
  <c r="AT408" i="10"/>
  <c r="AV408" i="10"/>
  <c r="BT408" i="10" s="1"/>
  <c r="AW408" i="10"/>
  <c r="BU408" i="10" s="1"/>
  <c r="AX408" i="10"/>
  <c r="BV408" i="10" s="1"/>
  <c r="AY408" i="10"/>
  <c r="BG408" i="10"/>
  <c r="BK408" i="10"/>
  <c r="BN408" i="10"/>
  <c r="BR408" i="10"/>
  <c r="CB408" i="10"/>
  <c r="AO409" i="10"/>
  <c r="AP409" i="10"/>
  <c r="AQ409" i="10"/>
  <c r="AR409" i="10"/>
  <c r="AS409" i="10"/>
  <c r="AT409" i="10"/>
  <c r="AU409" i="10"/>
  <c r="AV409" i="10"/>
  <c r="BT409" i="10" s="1"/>
  <c r="AW409" i="10"/>
  <c r="AX409" i="10"/>
  <c r="BV409" i="10" s="1"/>
  <c r="BG409" i="10"/>
  <c r="BK409" i="10"/>
  <c r="BM409" i="10"/>
  <c r="BN409" i="10"/>
  <c r="BO409" i="10"/>
  <c r="BP409" i="10"/>
  <c r="BQ409" i="10"/>
  <c r="BR409" i="10"/>
  <c r="BU409" i="10"/>
  <c r="CB409" i="10"/>
  <c r="AN410" i="10"/>
  <c r="AO410" i="10"/>
  <c r="AP410" i="10"/>
  <c r="AQ410" i="10"/>
  <c r="AR410" i="10"/>
  <c r="AS410" i="10"/>
  <c r="AT410" i="10"/>
  <c r="AU410" i="10"/>
  <c r="AV410" i="10"/>
  <c r="BT410" i="10" s="1"/>
  <c r="AW410" i="10"/>
  <c r="AX410" i="10"/>
  <c r="BV410" i="10" s="1"/>
  <c r="AY410" i="10"/>
  <c r="BG410" i="10"/>
  <c r="BK410" i="10"/>
  <c r="BL410" i="10"/>
  <c r="BM410" i="10"/>
  <c r="BN410" i="10"/>
  <c r="BO410" i="10"/>
  <c r="BP410" i="10"/>
  <c r="BQ410" i="10"/>
  <c r="BR410" i="10"/>
  <c r="BU410" i="10"/>
  <c r="CB410" i="10"/>
  <c r="AN411" i="10"/>
  <c r="AO411" i="10"/>
  <c r="AP411" i="10"/>
  <c r="AQ411" i="10"/>
  <c r="AR411" i="10"/>
  <c r="AS411" i="10"/>
  <c r="AT411" i="10"/>
  <c r="AU411" i="10"/>
  <c r="AV411" i="10"/>
  <c r="BT411" i="10" s="1"/>
  <c r="AW411" i="10"/>
  <c r="AX411" i="10"/>
  <c r="BV411" i="10" s="1"/>
  <c r="AY411" i="10"/>
  <c r="BG411" i="10"/>
  <c r="BK411" i="10"/>
  <c r="BL411" i="10"/>
  <c r="BM411" i="10"/>
  <c r="BN411" i="10"/>
  <c r="BO411" i="10"/>
  <c r="BP411" i="10"/>
  <c r="BQ411" i="10"/>
  <c r="BR411" i="10"/>
  <c r="BU411" i="10"/>
  <c r="CB411" i="10"/>
  <c r="AN412" i="10"/>
  <c r="BL412" i="10" s="1"/>
  <c r="AO412" i="10"/>
  <c r="AP412" i="10"/>
  <c r="BN412" i="10" s="1"/>
  <c r="AQ412" i="10"/>
  <c r="BO412" i="10" s="1"/>
  <c r="AR412" i="10"/>
  <c r="BP412" i="10" s="1"/>
  <c r="AS412" i="10"/>
  <c r="BQ412" i="10" s="1"/>
  <c r="AT412" i="10"/>
  <c r="BR412" i="10" s="1"/>
  <c r="AV412" i="10"/>
  <c r="BT412" i="10" s="1"/>
  <c r="AW412" i="10"/>
  <c r="BU412" i="10" s="1"/>
  <c r="AX412" i="10"/>
  <c r="BV412" i="10" s="1"/>
  <c r="AY412" i="10"/>
  <c r="BG412" i="10"/>
  <c r="BK412" i="10"/>
  <c r="BM412" i="10"/>
  <c r="CB412" i="10"/>
  <c r="AN413" i="10"/>
  <c r="BL413" i="10" s="1"/>
  <c r="AO413" i="10"/>
  <c r="BM413" i="10" s="1"/>
  <c r="AP413" i="10"/>
  <c r="BN413" i="10" s="1"/>
  <c r="AQ413" i="10"/>
  <c r="BO413" i="10" s="1"/>
  <c r="AR413" i="10"/>
  <c r="BP413" i="10" s="1"/>
  <c r="AS413" i="10"/>
  <c r="BQ413" i="10" s="1"/>
  <c r="AT413" i="10"/>
  <c r="BR413" i="10" s="1"/>
  <c r="AV413" i="10"/>
  <c r="BT413" i="10" s="1"/>
  <c r="AW413" i="10"/>
  <c r="BU413" i="10" s="1"/>
  <c r="AX413" i="10"/>
  <c r="BV413" i="10" s="1"/>
  <c r="AY413" i="10"/>
  <c r="BG413" i="10"/>
  <c r="BK413" i="10"/>
  <c r="CB413" i="10"/>
  <c r="AN414" i="10"/>
  <c r="BL414" i="10" s="1"/>
  <c r="AO414" i="10"/>
  <c r="AP414" i="10"/>
  <c r="BN414" i="10" s="1"/>
  <c r="AQ414" i="10"/>
  <c r="BO414" i="10" s="1"/>
  <c r="AR414" i="10"/>
  <c r="BP414" i="10" s="1"/>
  <c r="AS414" i="10"/>
  <c r="BQ414" i="10" s="1"/>
  <c r="AT414" i="10"/>
  <c r="BR414" i="10" s="1"/>
  <c r="AV414" i="10"/>
  <c r="BT414" i="10" s="1"/>
  <c r="AW414" i="10"/>
  <c r="AX414" i="10"/>
  <c r="BV414" i="10" s="1"/>
  <c r="AY414" i="10"/>
  <c r="BG414" i="10"/>
  <c r="BK414" i="10"/>
  <c r="BM414" i="10"/>
  <c r="BU414" i="10"/>
  <c r="CB414" i="10"/>
  <c r="AN415" i="10"/>
  <c r="BL415" i="10" s="1"/>
  <c r="AO415" i="10"/>
  <c r="BM415" i="10" s="1"/>
  <c r="AP415" i="10"/>
  <c r="BN415" i="10" s="1"/>
  <c r="AQ415" i="10"/>
  <c r="BO415" i="10" s="1"/>
  <c r="AR415" i="10"/>
  <c r="BP415" i="10" s="1"/>
  <c r="AS415" i="10"/>
  <c r="BQ415" i="10" s="1"/>
  <c r="AT415" i="10"/>
  <c r="BR415" i="10" s="1"/>
  <c r="AV415" i="10"/>
  <c r="BT415" i="10" s="1"/>
  <c r="AW415" i="10"/>
  <c r="BU415" i="10" s="1"/>
  <c r="AX415" i="10"/>
  <c r="BV415" i="10" s="1"/>
  <c r="AY415" i="10"/>
  <c r="BG415" i="10"/>
  <c r="BK415" i="10"/>
  <c r="CB415" i="10"/>
  <c r="AN416" i="10"/>
  <c r="BL416" i="10" s="1"/>
  <c r="AO416" i="10"/>
  <c r="AP416" i="10"/>
  <c r="BN416" i="10" s="1"/>
  <c r="AQ416" i="10"/>
  <c r="BO416" i="10" s="1"/>
  <c r="AR416" i="10"/>
  <c r="BP416" i="10" s="1"/>
  <c r="AS416" i="10"/>
  <c r="BQ416" i="10" s="1"/>
  <c r="AT416" i="10"/>
  <c r="BR416" i="10" s="1"/>
  <c r="AV416" i="10"/>
  <c r="BT416" i="10" s="1"/>
  <c r="AW416" i="10"/>
  <c r="BU416" i="10" s="1"/>
  <c r="AX416" i="10"/>
  <c r="BV416" i="10" s="1"/>
  <c r="AY416" i="10"/>
  <c r="BG416" i="10"/>
  <c r="BK416" i="10"/>
  <c r="BM416" i="10"/>
  <c r="CB416" i="10"/>
  <c r="AN417" i="10"/>
  <c r="BL417" i="10" s="1"/>
  <c r="AO417" i="10"/>
  <c r="BM417" i="10" s="1"/>
  <c r="AP417" i="10"/>
  <c r="BN417" i="10" s="1"/>
  <c r="AQ417" i="10"/>
  <c r="BO417" i="10" s="1"/>
  <c r="AR417" i="10"/>
  <c r="BP417" i="10" s="1"/>
  <c r="AS417" i="10"/>
  <c r="BQ417" i="10" s="1"/>
  <c r="AT417" i="10"/>
  <c r="BR417" i="10" s="1"/>
  <c r="AV417" i="10"/>
  <c r="BT417" i="10" s="1"/>
  <c r="AW417" i="10"/>
  <c r="BU417" i="10" s="1"/>
  <c r="AX417" i="10"/>
  <c r="BV417" i="10" s="1"/>
  <c r="AY417" i="10"/>
  <c r="BG417" i="10"/>
  <c r="BK417" i="10"/>
  <c r="CB417" i="10"/>
  <c r="AN418" i="10"/>
  <c r="BL418" i="10" s="1"/>
  <c r="AO418" i="10"/>
  <c r="AP418" i="10"/>
  <c r="BN418" i="10" s="1"/>
  <c r="AQ418" i="10"/>
  <c r="BO418" i="10" s="1"/>
  <c r="AR418" i="10"/>
  <c r="BP418" i="10" s="1"/>
  <c r="AS418" i="10"/>
  <c r="BQ418" i="10" s="1"/>
  <c r="AT418" i="10"/>
  <c r="BR418" i="10" s="1"/>
  <c r="AV418" i="10"/>
  <c r="BT418" i="10" s="1"/>
  <c r="AW418" i="10"/>
  <c r="AX418" i="10"/>
  <c r="BV418" i="10" s="1"/>
  <c r="AY418" i="10"/>
  <c r="BG418" i="10"/>
  <c r="BK418" i="10"/>
  <c r="BM418" i="10"/>
  <c r="BU418" i="10"/>
  <c r="CB418" i="10"/>
  <c r="AN419" i="10"/>
  <c r="BL419" i="10" s="1"/>
  <c r="AO419" i="10"/>
  <c r="BM419" i="10" s="1"/>
  <c r="AP419" i="10"/>
  <c r="BN419" i="10" s="1"/>
  <c r="AQ419" i="10"/>
  <c r="BO419" i="10" s="1"/>
  <c r="AR419" i="10"/>
  <c r="BP419" i="10" s="1"/>
  <c r="AS419" i="10"/>
  <c r="BQ419" i="10" s="1"/>
  <c r="AT419" i="10"/>
  <c r="BR419" i="10" s="1"/>
  <c r="AV419" i="10"/>
  <c r="BT419" i="10" s="1"/>
  <c r="AW419" i="10"/>
  <c r="BU419" i="10" s="1"/>
  <c r="AX419" i="10"/>
  <c r="BV419" i="10" s="1"/>
  <c r="AY419" i="10"/>
  <c r="BG419" i="10"/>
  <c r="BK419" i="10"/>
  <c r="CB419" i="10"/>
  <c r="AN420" i="10"/>
  <c r="BL420" i="10" s="1"/>
  <c r="AO420" i="10"/>
  <c r="AP420" i="10"/>
  <c r="BN420" i="10" s="1"/>
  <c r="AQ420" i="10"/>
  <c r="BO420" i="10" s="1"/>
  <c r="AR420" i="10"/>
  <c r="BP420" i="10" s="1"/>
  <c r="AS420" i="10"/>
  <c r="BQ420" i="10" s="1"/>
  <c r="AT420" i="10"/>
  <c r="BR420" i="10" s="1"/>
  <c r="AV420" i="10"/>
  <c r="BT420" i="10" s="1"/>
  <c r="AW420" i="10"/>
  <c r="BU420" i="10" s="1"/>
  <c r="AX420" i="10"/>
  <c r="BV420" i="10" s="1"/>
  <c r="AY420" i="10"/>
  <c r="BG420" i="10"/>
  <c r="BK420" i="10"/>
  <c r="BM420" i="10"/>
  <c r="CB420" i="10"/>
  <c r="AN421" i="10"/>
  <c r="BL421" i="10" s="1"/>
  <c r="AO421" i="10"/>
  <c r="BM421" i="10" s="1"/>
  <c r="AP421" i="10"/>
  <c r="BN421" i="10" s="1"/>
  <c r="AQ421" i="10"/>
  <c r="BO421" i="10" s="1"/>
  <c r="AR421" i="10"/>
  <c r="BP421" i="10" s="1"/>
  <c r="AS421" i="10"/>
  <c r="BQ421" i="10" s="1"/>
  <c r="AT421" i="10"/>
  <c r="BR421" i="10" s="1"/>
  <c r="AV421" i="10"/>
  <c r="BT421" i="10" s="1"/>
  <c r="AW421" i="10"/>
  <c r="BU421" i="10" s="1"/>
  <c r="AX421" i="10"/>
  <c r="BV421" i="10" s="1"/>
  <c r="AY421" i="10"/>
  <c r="BG421" i="10"/>
  <c r="BK421" i="10"/>
  <c r="CB421" i="10"/>
  <c r="AN422" i="10"/>
  <c r="AO422" i="10"/>
  <c r="AP422" i="10"/>
  <c r="AQ422" i="10"/>
  <c r="AR422" i="10"/>
  <c r="AS422" i="10"/>
  <c r="AT422" i="10"/>
  <c r="AU422" i="10"/>
  <c r="AV422" i="10"/>
  <c r="BT422" i="10" s="1"/>
  <c r="AW422" i="10"/>
  <c r="AX422" i="10"/>
  <c r="BV422" i="10" s="1"/>
  <c r="AY422" i="10"/>
  <c r="BG422" i="10"/>
  <c r="BK422" i="10"/>
  <c r="BL422" i="10"/>
  <c r="BM422" i="10"/>
  <c r="BN422" i="10"/>
  <c r="BO422" i="10"/>
  <c r="BP422" i="10"/>
  <c r="BQ422" i="10"/>
  <c r="BR422" i="10"/>
  <c r="BU422" i="10"/>
  <c r="CB422" i="10"/>
  <c r="AN423" i="10"/>
  <c r="BL423" i="10" s="1"/>
  <c r="AO423" i="10"/>
  <c r="AP423" i="10"/>
  <c r="BN423" i="10" s="1"/>
  <c r="AQ423" i="10"/>
  <c r="BO423" i="10" s="1"/>
  <c r="AR423" i="10"/>
  <c r="BP423" i="10" s="1"/>
  <c r="AS423" i="10"/>
  <c r="BQ423" i="10" s="1"/>
  <c r="AT423" i="10"/>
  <c r="BR423" i="10" s="1"/>
  <c r="AV423" i="10"/>
  <c r="BT423" i="10" s="1"/>
  <c r="AW423" i="10"/>
  <c r="BU423" i="10" s="1"/>
  <c r="AX423" i="10"/>
  <c r="BV423" i="10" s="1"/>
  <c r="AY423" i="10"/>
  <c r="BG423" i="10"/>
  <c r="BK423" i="10"/>
  <c r="BM423" i="10"/>
  <c r="CB423" i="10"/>
  <c r="AN424" i="10"/>
  <c r="BL424" i="10" s="1"/>
  <c r="AO424" i="10"/>
  <c r="BM424" i="10" s="1"/>
  <c r="AP424" i="10"/>
  <c r="BN424" i="10" s="1"/>
  <c r="AQ424" i="10"/>
  <c r="BO424" i="10" s="1"/>
  <c r="AR424" i="10"/>
  <c r="BP424" i="10" s="1"/>
  <c r="AS424" i="10"/>
  <c r="BQ424" i="10" s="1"/>
  <c r="AT424" i="10"/>
  <c r="BR424" i="10" s="1"/>
  <c r="AV424" i="10"/>
  <c r="BT424" i="10" s="1"/>
  <c r="AW424" i="10"/>
  <c r="BU424" i="10" s="1"/>
  <c r="AX424" i="10"/>
  <c r="BV424" i="10" s="1"/>
  <c r="AY424" i="10"/>
  <c r="BG424" i="10"/>
  <c r="BK424" i="10"/>
  <c r="CB424" i="10"/>
  <c r="AN425" i="10"/>
  <c r="AO425" i="10"/>
  <c r="AP425" i="10"/>
  <c r="AQ425" i="10"/>
  <c r="AR425" i="10"/>
  <c r="AS425" i="10"/>
  <c r="AT425" i="10"/>
  <c r="AU425" i="10"/>
  <c r="AV425" i="10"/>
  <c r="BT425" i="10" s="1"/>
  <c r="AW425" i="10"/>
  <c r="AX425" i="10"/>
  <c r="BV425" i="10" s="1"/>
  <c r="AY425" i="10"/>
  <c r="BG425" i="10"/>
  <c r="BK425" i="10"/>
  <c r="BL425" i="10"/>
  <c r="BM425" i="10"/>
  <c r="BN425" i="10"/>
  <c r="BO425" i="10"/>
  <c r="BP425" i="10"/>
  <c r="BQ425" i="10"/>
  <c r="BR425" i="10"/>
  <c r="BU425" i="10"/>
  <c r="CB425" i="10"/>
  <c r="AN426" i="10"/>
  <c r="AO426" i="10"/>
  <c r="AP426" i="10"/>
  <c r="AQ426" i="10"/>
  <c r="AR426" i="10"/>
  <c r="AS426" i="10"/>
  <c r="AT426" i="10"/>
  <c r="AU426" i="10"/>
  <c r="AV426" i="10"/>
  <c r="BT426" i="10" s="1"/>
  <c r="AW426" i="10"/>
  <c r="AX426" i="10"/>
  <c r="BV426" i="10" s="1"/>
  <c r="AY426" i="10"/>
  <c r="BG426" i="10"/>
  <c r="BK426" i="10"/>
  <c r="BL426" i="10"/>
  <c r="BM426" i="10"/>
  <c r="BN426" i="10"/>
  <c r="BO426" i="10"/>
  <c r="BP426" i="10"/>
  <c r="BQ426" i="10"/>
  <c r="BR426" i="10"/>
  <c r="BU426" i="10"/>
  <c r="CB426" i="10"/>
  <c r="AN427" i="10"/>
  <c r="BL427" i="10" s="1"/>
  <c r="AO427" i="10"/>
  <c r="AP427" i="10"/>
  <c r="BN427" i="10" s="1"/>
  <c r="AQ427" i="10"/>
  <c r="BO427" i="10" s="1"/>
  <c r="AR427" i="10"/>
  <c r="BP427" i="10" s="1"/>
  <c r="AS427" i="10"/>
  <c r="BQ427" i="10" s="1"/>
  <c r="AT427" i="10"/>
  <c r="BR427" i="10" s="1"/>
  <c r="AV427" i="10"/>
  <c r="BT427" i="10" s="1"/>
  <c r="AW427" i="10"/>
  <c r="BU427" i="10" s="1"/>
  <c r="AX427" i="10"/>
  <c r="BV427" i="10" s="1"/>
  <c r="AY427" i="10"/>
  <c r="BG427" i="10"/>
  <c r="BK427" i="10"/>
  <c r="BM427" i="10"/>
  <c r="CB427" i="10"/>
  <c r="AN428" i="10"/>
  <c r="BL428" i="10" s="1"/>
  <c r="AO428" i="10"/>
  <c r="BM428" i="10" s="1"/>
  <c r="AP428" i="10"/>
  <c r="BN428" i="10" s="1"/>
  <c r="AQ428" i="10"/>
  <c r="BO428" i="10" s="1"/>
  <c r="AR428" i="10"/>
  <c r="BP428" i="10" s="1"/>
  <c r="AS428" i="10"/>
  <c r="BQ428" i="10" s="1"/>
  <c r="AT428" i="10"/>
  <c r="AV428" i="10"/>
  <c r="BT428" i="10" s="1"/>
  <c r="AW428" i="10"/>
  <c r="BU428" i="10" s="1"/>
  <c r="AX428" i="10"/>
  <c r="BV428" i="10" s="1"/>
  <c r="AY428" i="10"/>
  <c r="BG428" i="10"/>
  <c r="BK428" i="10"/>
  <c r="BR428" i="10"/>
  <c r="CB428" i="10"/>
  <c r="AN429" i="10"/>
  <c r="BL429" i="10" s="1"/>
  <c r="AO429" i="10"/>
  <c r="AP429" i="10"/>
  <c r="BN429" i="10" s="1"/>
  <c r="AQ429" i="10"/>
  <c r="BO429" i="10" s="1"/>
  <c r="AR429" i="10"/>
  <c r="BP429" i="10" s="1"/>
  <c r="AS429" i="10"/>
  <c r="BQ429" i="10" s="1"/>
  <c r="AT429" i="10"/>
  <c r="BR429" i="10" s="1"/>
  <c r="AV429" i="10"/>
  <c r="BT429" i="10" s="1"/>
  <c r="AW429" i="10"/>
  <c r="AX429" i="10"/>
  <c r="BV429" i="10" s="1"/>
  <c r="AY429" i="10"/>
  <c r="BG429" i="10"/>
  <c r="BK429" i="10"/>
  <c r="BM429" i="10"/>
  <c r="BU429" i="10"/>
  <c r="CB429" i="10"/>
  <c r="AN430" i="10"/>
  <c r="AO430" i="10"/>
  <c r="AP430" i="10"/>
  <c r="AQ430" i="10"/>
  <c r="AR430" i="10"/>
  <c r="AS430" i="10"/>
  <c r="AT430" i="10"/>
  <c r="AU430" i="10"/>
  <c r="AV430" i="10"/>
  <c r="BT430" i="10" s="1"/>
  <c r="AW430" i="10"/>
  <c r="AX430" i="10"/>
  <c r="BV430" i="10" s="1"/>
  <c r="AY430" i="10"/>
  <c r="BG430" i="10"/>
  <c r="BK430" i="10"/>
  <c r="BL430" i="10"/>
  <c r="BM430" i="10"/>
  <c r="BN430" i="10"/>
  <c r="BO430" i="10"/>
  <c r="BP430" i="10"/>
  <c r="BQ430" i="10"/>
  <c r="BR430" i="10"/>
  <c r="BU430" i="10"/>
  <c r="CB430" i="10"/>
  <c r="AN431" i="10"/>
  <c r="AO431" i="10"/>
  <c r="AP431" i="10"/>
  <c r="AQ431" i="10"/>
  <c r="AR431" i="10"/>
  <c r="AS431" i="10"/>
  <c r="AT431" i="10"/>
  <c r="AU431" i="10"/>
  <c r="AV431" i="10"/>
  <c r="BT431" i="10" s="1"/>
  <c r="AW431" i="10"/>
  <c r="BU431" i="10" s="1"/>
  <c r="AX431" i="10"/>
  <c r="BV431" i="10" s="1"/>
  <c r="AY431" i="10"/>
  <c r="BG431" i="10"/>
  <c r="BK431" i="10"/>
  <c r="BL431" i="10"/>
  <c r="BM431" i="10"/>
  <c r="BN431" i="10"/>
  <c r="BO431" i="10"/>
  <c r="BP431" i="10"/>
  <c r="BQ431" i="10"/>
  <c r="BR431" i="10"/>
  <c r="CB431" i="10"/>
  <c r="AN432" i="10"/>
  <c r="BL432" i="10" s="1"/>
  <c r="AO432" i="10"/>
  <c r="BM432" i="10" s="1"/>
  <c r="AP432" i="10"/>
  <c r="BN432" i="10" s="1"/>
  <c r="AQ432" i="10"/>
  <c r="BO432" i="10" s="1"/>
  <c r="AR432" i="10"/>
  <c r="BP432" i="10" s="1"/>
  <c r="AS432" i="10"/>
  <c r="BQ432" i="10" s="1"/>
  <c r="AT432" i="10"/>
  <c r="BR432" i="10" s="1"/>
  <c r="AV432" i="10"/>
  <c r="BT432" i="10" s="1"/>
  <c r="AW432" i="10"/>
  <c r="BU432" i="10" s="1"/>
  <c r="AX432" i="10"/>
  <c r="BV432" i="10" s="1"/>
  <c r="AY432" i="10"/>
  <c r="BG432" i="10"/>
  <c r="BK432" i="10"/>
  <c r="CB432" i="10"/>
  <c r="AN433" i="10"/>
  <c r="BL433" i="10" s="1"/>
  <c r="AO433" i="10"/>
  <c r="AP433" i="10"/>
  <c r="BN433" i="10" s="1"/>
  <c r="AQ433" i="10"/>
  <c r="BO433" i="10" s="1"/>
  <c r="AR433" i="10"/>
  <c r="BP433" i="10" s="1"/>
  <c r="AS433" i="10"/>
  <c r="BQ433" i="10" s="1"/>
  <c r="AT433" i="10"/>
  <c r="BR433" i="10" s="1"/>
  <c r="AV433" i="10"/>
  <c r="BT433" i="10" s="1"/>
  <c r="AW433" i="10"/>
  <c r="AX433" i="10"/>
  <c r="BV433" i="10" s="1"/>
  <c r="AY433" i="10"/>
  <c r="BG433" i="10"/>
  <c r="BK433" i="10"/>
  <c r="BM433" i="10"/>
  <c r="BU433" i="10"/>
  <c r="CB433" i="10"/>
  <c r="AN434" i="10"/>
  <c r="BL434" i="10" s="1"/>
  <c r="AO434" i="10"/>
  <c r="AP434" i="10"/>
  <c r="BN434" i="10" s="1"/>
  <c r="AQ434" i="10"/>
  <c r="BO434" i="10" s="1"/>
  <c r="AR434" i="10"/>
  <c r="BP434" i="10" s="1"/>
  <c r="AS434" i="10"/>
  <c r="BQ434" i="10" s="1"/>
  <c r="AT434" i="10"/>
  <c r="BR434" i="10" s="1"/>
  <c r="AV434" i="10"/>
  <c r="BT434" i="10" s="1"/>
  <c r="AW434" i="10"/>
  <c r="BU434" i="10" s="1"/>
  <c r="AX434" i="10"/>
  <c r="BV434" i="10" s="1"/>
  <c r="AY434" i="10"/>
  <c r="BG434" i="10"/>
  <c r="BK434" i="10"/>
  <c r="BM434" i="10"/>
  <c r="CB434" i="10"/>
  <c r="AN435" i="10"/>
  <c r="AO435" i="10"/>
  <c r="AP435" i="10"/>
  <c r="AQ435" i="10"/>
  <c r="AR435" i="10"/>
  <c r="AS435" i="10"/>
  <c r="AT435" i="10"/>
  <c r="AU435" i="10"/>
  <c r="AV435" i="10"/>
  <c r="BT435" i="10" s="1"/>
  <c r="AW435" i="10"/>
  <c r="AX435" i="10"/>
  <c r="BV435" i="10" s="1"/>
  <c r="AY435" i="10"/>
  <c r="BG435" i="10"/>
  <c r="BK435" i="10"/>
  <c r="BL435" i="10"/>
  <c r="BM435" i="10"/>
  <c r="BN435" i="10"/>
  <c r="BO435" i="10"/>
  <c r="BP435" i="10"/>
  <c r="BQ435" i="10"/>
  <c r="BR435" i="10"/>
  <c r="BU435" i="10"/>
  <c r="CB435" i="10"/>
  <c r="AN436" i="10"/>
  <c r="BL436" i="10" s="1"/>
  <c r="AO436" i="10"/>
  <c r="AP436" i="10"/>
  <c r="BN436" i="10" s="1"/>
  <c r="AQ436" i="10"/>
  <c r="BO436" i="10" s="1"/>
  <c r="AR436" i="10"/>
  <c r="BP436" i="10" s="1"/>
  <c r="AS436" i="10"/>
  <c r="BQ436" i="10" s="1"/>
  <c r="AT436" i="10"/>
  <c r="BR436" i="10" s="1"/>
  <c r="AV436" i="10"/>
  <c r="BT436" i="10" s="1"/>
  <c r="AW436" i="10"/>
  <c r="AX436" i="10"/>
  <c r="BV436" i="10" s="1"/>
  <c r="AY436" i="10"/>
  <c r="BG436" i="10"/>
  <c r="BK436" i="10"/>
  <c r="BM436" i="10"/>
  <c r="BU436" i="10"/>
  <c r="CB436" i="10"/>
  <c r="AO437" i="10"/>
  <c r="AP437" i="10"/>
  <c r="AR437" i="10"/>
  <c r="AT437" i="10"/>
  <c r="AU437" i="10"/>
  <c r="AV437" i="10"/>
  <c r="BT437" i="10" s="1"/>
  <c r="AW437" i="10"/>
  <c r="AX437" i="10"/>
  <c r="BV437" i="10" s="1"/>
  <c r="BG437" i="10"/>
  <c r="BK437" i="10"/>
  <c r="BM437" i="10"/>
  <c r="BN437" i="10"/>
  <c r="BP437" i="10"/>
  <c r="BR437" i="10"/>
  <c r="BU437" i="10"/>
  <c r="CB437" i="10"/>
  <c r="AN438" i="10"/>
  <c r="BL438" i="10" s="1"/>
  <c r="AO438" i="10"/>
  <c r="AP438" i="10"/>
  <c r="BN438" i="10" s="1"/>
  <c r="AQ438" i="10"/>
  <c r="BO438" i="10" s="1"/>
  <c r="AR438" i="10"/>
  <c r="BP438" i="10" s="1"/>
  <c r="AS438" i="10"/>
  <c r="BQ438" i="10" s="1"/>
  <c r="AT438" i="10"/>
  <c r="BR438" i="10" s="1"/>
  <c r="AV438" i="10"/>
  <c r="BT438" i="10" s="1"/>
  <c r="AW438" i="10"/>
  <c r="AX438" i="10"/>
  <c r="BV438" i="10" s="1"/>
  <c r="AY438" i="10"/>
  <c r="BG438" i="10"/>
  <c r="BK438" i="10"/>
  <c r="BM438" i="10"/>
  <c r="BU438" i="10"/>
  <c r="CB438" i="10"/>
  <c r="AN439" i="10"/>
  <c r="BL439" i="10" s="1"/>
  <c r="AO439" i="10"/>
  <c r="AP439" i="10"/>
  <c r="BN439" i="10" s="1"/>
  <c r="AQ439" i="10"/>
  <c r="BO439" i="10" s="1"/>
  <c r="AR439" i="10"/>
  <c r="BP439" i="10" s="1"/>
  <c r="AS439" i="10"/>
  <c r="BQ439" i="10" s="1"/>
  <c r="AT439" i="10"/>
  <c r="BR439" i="10" s="1"/>
  <c r="AV439" i="10"/>
  <c r="BT439" i="10" s="1"/>
  <c r="AW439" i="10"/>
  <c r="BU439" i="10" s="1"/>
  <c r="AX439" i="10"/>
  <c r="BV439" i="10" s="1"/>
  <c r="AY439" i="10"/>
  <c r="BG439" i="10"/>
  <c r="BK439" i="10"/>
  <c r="BM439" i="10"/>
  <c r="CB439" i="10"/>
  <c r="AN440" i="10"/>
  <c r="BL440" i="10" s="1"/>
  <c r="AO440" i="10"/>
  <c r="BM440" i="10" s="1"/>
  <c r="AP440" i="10"/>
  <c r="BN440" i="10" s="1"/>
  <c r="AQ440" i="10"/>
  <c r="BO440" i="10" s="1"/>
  <c r="AR440" i="10"/>
  <c r="BP440" i="10" s="1"/>
  <c r="AS440" i="10"/>
  <c r="BQ440" i="10" s="1"/>
  <c r="AT440" i="10"/>
  <c r="BR440" i="10" s="1"/>
  <c r="AV440" i="10"/>
  <c r="BT440" i="10" s="1"/>
  <c r="AW440" i="10"/>
  <c r="BU440" i="10" s="1"/>
  <c r="AX440" i="10"/>
  <c r="BV440" i="10" s="1"/>
  <c r="AY440" i="10"/>
  <c r="BG440" i="10"/>
  <c r="BK440" i="10"/>
  <c r="CB440" i="10"/>
  <c r="AN441" i="10"/>
  <c r="AO441" i="10"/>
  <c r="AP441" i="10"/>
  <c r="AQ441" i="10"/>
  <c r="AR441" i="10"/>
  <c r="AS441" i="10"/>
  <c r="AT441" i="10"/>
  <c r="AU441" i="10"/>
  <c r="AV441" i="10"/>
  <c r="BT441" i="10" s="1"/>
  <c r="AW441" i="10"/>
  <c r="AX441" i="10"/>
  <c r="BV441" i="10" s="1"/>
  <c r="AY441" i="10"/>
  <c r="BG441" i="10"/>
  <c r="BK441" i="10"/>
  <c r="BL441" i="10"/>
  <c r="BM441" i="10"/>
  <c r="BN441" i="10"/>
  <c r="BO441" i="10"/>
  <c r="BP441" i="10"/>
  <c r="BQ441" i="10"/>
  <c r="BR441" i="10"/>
  <c r="BU441" i="10"/>
  <c r="CB441" i="10"/>
  <c r="AN442" i="10"/>
  <c r="AO442" i="10"/>
  <c r="AP442" i="10"/>
  <c r="AQ442" i="10"/>
  <c r="AR442" i="10"/>
  <c r="AS442" i="10"/>
  <c r="AT442" i="10"/>
  <c r="AU442" i="10"/>
  <c r="AV442" i="10"/>
  <c r="BT442" i="10" s="1"/>
  <c r="AW442" i="10"/>
  <c r="AX442" i="10"/>
  <c r="BV442" i="10" s="1"/>
  <c r="AY442" i="10"/>
  <c r="BG442" i="10"/>
  <c r="BK442" i="10"/>
  <c r="BL442" i="10"/>
  <c r="BM442" i="10"/>
  <c r="BN442" i="10"/>
  <c r="BO442" i="10"/>
  <c r="BP442" i="10"/>
  <c r="BQ442" i="10"/>
  <c r="BR442" i="10"/>
  <c r="BU442" i="10"/>
  <c r="CB442" i="10"/>
  <c r="AN443" i="10"/>
  <c r="AO443" i="10"/>
  <c r="AP443" i="10"/>
  <c r="AQ443" i="10"/>
  <c r="AR443" i="10"/>
  <c r="AS443" i="10"/>
  <c r="AT443" i="10"/>
  <c r="AU443" i="10"/>
  <c r="AV443" i="10"/>
  <c r="BT443" i="10" s="1"/>
  <c r="AW443" i="10"/>
  <c r="AX443" i="10"/>
  <c r="BV443" i="10" s="1"/>
  <c r="AY443" i="10"/>
  <c r="BG443" i="10"/>
  <c r="BK443" i="10"/>
  <c r="BL443" i="10"/>
  <c r="BM443" i="10"/>
  <c r="BN443" i="10"/>
  <c r="BO443" i="10"/>
  <c r="BP443" i="10"/>
  <c r="BQ443" i="10"/>
  <c r="BR443" i="10"/>
  <c r="BU443" i="10"/>
  <c r="CB443" i="10"/>
  <c r="AN444" i="10"/>
  <c r="BL444" i="10" s="1"/>
  <c r="AO444" i="10"/>
  <c r="AP444" i="10"/>
  <c r="BN444" i="10" s="1"/>
  <c r="AQ444" i="10"/>
  <c r="BO444" i="10" s="1"/>
  <c r="AR444" i="10"/>
  <c r="BP444" i="10" s="1"/>
  <c r="AS444" i="10"/>
  <c r="BQ444" i="10" s="1"/>
  <c r="AT444" i="10"/>
  <c r="BR444" i="10" s="1"/>
  <c r="AV444" i="10"/>
  <c r="BT444" i="10" s="1"/>
  <c r="AW444" i="10"/>
  <c r="AX444" i="10"/>
  <c r="BV444" i="10" s="1"/>
  <c r="AY444" i="10"/>
  <c r="BG444" i="10"/>
  <c r="BK444" i="10"/>
  <c r="BM444" i="10"/>
  <c r="BU444" i="10"/>
  <c r="CB444" i="10"/>
  <c r="AN445" i="10"/>
  <c r="AO445" i="10"/>
  <c r="AP445" i="10"/>
  <c r="AQ445" i="10"/>
  <c r="AR445" i="10"/>
  <c r="AS445" i="10"/>
  <c r="AT445" i="10"/>
  <c r="AU445" i="10"/>
  <c r="AV445" i="10"/>
  <c r="BT445" i="10" s="1"/>
  <c r="AW445" i="10"/>
  <c r="AX445" i="10"/>
  <c r="BV445" i="10" s="1"/>
  <c r="AY445" i="10"/>
  <c r="BG445" i="10"/>
  <c r="BK445" i="10"/>
  <c r="BL445" i="10"/>
  <c r="BM445" i="10"/>
  <c r="BN445" i="10"/>
  <c r="BO445" i="10"/>
  <c r="BP445" i="10"/>
  <c r="BQ445" i="10"/>
  <c r="BR445" i="10"/>
  <c r="BU445" i="10"/>
  <c r="CB445" i="10"/>
  <c r="AN446" i="10"/>
  <c r="BL446" i="10" s="1"/>
  <c r="AO446" i="10"/>
  <c r="AP446" i="10"/>
  <c r="BN446" i="10" s="1"/>
  <c r="AQ446" i="10"/>
  <c r="BO446" i="10" s="1"/>
  <c r="AR446" i="10"/>
  <c r="BP446" i="10" s="1"/>
  <c r="AS446" i="10"/>
  <c r="BQ446" i="10" s="1"/>
  <c r="AT446" i="10"/>
  <c r="BR446" i="10" s="1"/>
  <c r="AV446" i="10"/>
  <c r="BT446" i="10" s="1"/>
  <c r="AW446" i="10"/>
  <c r="AX446" i="10"/>
  <c r="BV446" i="10" s="1"/>
  <c r="AY446" i="10"/>
  <c r="BG446" i="10"/>
  <c r="BK446" i="10"/>
  <c r="BM446" i="10"/>
  <c r="BU446" i="10"/>
  <c r="CB446" i="10"/>
  <c r="AN447" i="10"/>
  <c r="BL447" i="10" s="1"/>
  <c r="AO447" i="10"/>
  <c r="AP447" i="10"/>
  <c r="BN447" i="10" s="1"/>
  <c r="AQ447" i="10"/>
  <c r="BO447" i="10" s="1"/>
  <c r="AR447" i="10"/>
  <c r="BP447" i="10" s="1"/>
  <c r="AS447" i="10"/>
  <c r="BQ447" i="10" s="1"/>
  <c r="AT447" i="10"/>
  <c r="BR447" i="10" s="1"/>
  <c r="AV447" i="10"/>
  <c r="BT447" i="10" s="1"/>
  <c r="AW447" i="10"/>
  <c r="BU447" i="10" s="1"/>
  <c r="AX447" i="10"/>
  <c r="BV447" i="10" s="1"/>
  <c r="AY447" i="10"/>
  <c r="BG447" i="10"/>
  <c r="BK447" i="10"/>
  <c r="BM447" i="10"/>
  <c r="CB447" i="10"/>
  <c r="AN448" i="10"/>
  <c r="BL448" i="10" s="1"/>
  <c r="AO448" i="10"/>
  <c r="BM448" i="10" s="1"/>
  <c r="AP448" i="10"/>
  <c r="BN448" i="10" s="1"/>
  <c r="AQ448" i="10"/>
  <c r="BO448" i="10" s="1"/>
  <c r="AR448" i="10"/>
  <c r="BP448" i="10" s="1"/>
  <c r="AS448" i="10"/>
  <c r="BQ448" i="10" s="1"/>
  <c r="AT448" i="10"/>
  <c r="BR448" i="10" s="1"/>
  <c r="AV448" i="10"/>
  <c r="BT448" i="10" s="1"/>
  <c r="AW448" i="10"/>
  <c r="BU448" i="10" s="1"/>
  <c r="AX448" i="10"/>
  <c r="BV448" i="10" s="1"/>
  <c r="AY448" i="10"/>
  <c r="BG448" i="10"/>
  <c r="BK448" i="10"/>
  <c r="CB448" i="10"/>
  <c r="AN449" i="10"/>
  <c r="BL449" i="10" s="1"/>
  <c r="AO449" i="10"/>
  <c r="AP449" i="10"/>
  <c r="BN449" i="10" s="1"/>
  <c r="AQ449" i="10"/>
  <c r="BO449" i="10" s="1"/>
  <c r="AR449" i="10"/>
  <c r="BP449" i="10" s="1"/>
  <c r="AS449" i="10"/>
  <c r="BQ449" i="10" s="1"/>
  <c r="AT449" i="10"/>
  <c r="BR449" i="10" s="1"/>
  <c r="AV449" i="10"/>
  <c r="BT449" i="10" s="1"/>
  <c r="AW449" i="10"/>
  <c r="AX449" i="10"/>
  <c r="BV449" i="10" s="1"/>
  <c r="AY449" i="10"/>
  <c r="BG449" i="10"/>
  <c r="BK449" i="10"/>
  <c r="BM449" i="10"/>
  <c r="BU449" i="10"/>
  <c r="CB449" i="10"/>
  <c r="AN450" i="10"/>
  <c r="BL450" i="10" s="1"/>
  <c r="AO450" i="10"/>
  <c r="AP450" i="10"/>
  <c r="BN450" i="10" s="1"/>
  <c r="AQ450" i="10"/>
  <c r="BO450" i="10" s="1"/>
  <c r="AR450" i="10"/>
  <c r="BP450" i="10" s="1"/>
  <c r="AS450" i="10"/>
  <c r="BQ450" i="10" s="1"/>
  <c r="AT450" i="10"/>
  <c r="BR450" i="10" s="1"/>
  <c r="AV450" i="10"/>
  <c r="BT450" i="10" s="1"/>
  <c r="AW450" i="10"/>
  <c r="BU450" i="10" s="1"/>
  <c r="AX450" i="10"/>
  <c r="BV450" i="10" s="1"/>
  <c r="AY450" i="10"/>
  <c r="BG450" i="10"/>
  <c r="BK450" i="10"/>
  <c r="BM450" i="10"/>
  <c r="CB450" i="10"/>
  <c r="AN451" i="10"/>
  <c r="BL451" i="10" s="1"/>
  <c r="AO451" i="10"/>
  <c r="AP451" i="10"/>
  <c r="BN451" i="10" s="1"/>
  <c r="AQ451" i="10"/>
  <c r="BO451" i="10" s="1"/>
  <c r="AR451" i="10"/>
  <c r="BP451" i="10" s="1"/>
  <c r="AS451" i="10"/>
  <c r="BQ451" i="10" s="1"/>
  <c r="AU451" i="10"/>
  <c r="AV451" i="10"/>
  <c r="BT451" i="10" s="1"/>
  <c r="AW451" i="10"/>
  <c r="BU451" i="10" s="1"/>
  <c r="AX451" i="10"/>
  <c r="BV451" i="10" s="1"/>
  <c r="AY451" i="10"/>
  <c r="BG451" i="10"/>
  <c r="BK451" i="10"/>
  <c r="BM451" i="10"/>
  <c r="BW451" i="10"/>
  <c r="CB451" i="10"/>
  <c r="AN452" i="10"/>
  <c r="BL452" i="10" s="1"/>
  <c r="AO452" i="10"/>
  <c r="AP452" i="10"/>
  <c r="BN452" i="10" s="1"/>
  <c r="AQ452" i="10"/>
  <c r="BO452" i="10" s="1"/>
  <c r="AR452" i="10"/>
  <c r="BP452" i="10" s="1"/>
  <c r="AS452" i="10"/>
  <c r="BQ452" i="10" s="1"/>
  <c r="AT452" i="10"/>
  <c r="BR452" i="10" s="1"/>
  <c r="AV452" i="10"/>
  <c r="BT452" i="10" s="1"/>
  <c r="AW452" i="10"/>
  <c r="BU452" i="10" s="1"/>
  <c r="AX452" i="10"/>
  <c r="BV452" i="10" s="1"/>
  <c r="AY452" i="10"/>
  <c r="BG452" i="10"/>
  <c r="BK452" i="10"/>
  <c r="BM452" i="10"/>
  <c r="CB452" i="10"/>
  <c r="AN453" i="10"/>
  <c r="BL453" i="10" s="1"/>
  <c r="AO453" i="10"/>
  <c r="AP453" i="10"/>
  <c r="BN453" i="10" s="1"/>
  <c r="AQ453" i="10"/>
  <c r="BO453" i="10" s="1"/>
  <c r="AR453" i="10"/>
  <c r="BP453" i="10" s="1"/>
  <c r="AS453" i="10"/>
  <c r="BQ453" i="10" s="1"/>
  <c r="AT453" i="10"/>
  <c r="BR453" i="10" s="1"/>
  <c r="AV453" i="10"/>
  <c r="BT453" i="10" s="1"/>
  <c r="AW453" i="10"/>
  <c r="BU453" i="10" s="1"/>
  <c r="AX453" i="10"/>
  <c r="BV453" i="10" s="1"/>
  <c r="AY453" i="10"/>
  <c r="BG453" i="10"/>
  <c r="BK453" i="10"/>
  <c r="BM453" i="10"/>
  <c r="CB453" i="10"/>
  <c r="AN454" i="10"/>
  <c r="BL454" i="10" s="1"/>
  <c r="AO454" i="10"/>
  <c r="AP454" i="10"/>
  <c r="BN454" i="10" s="1"/>
  <c r="AQ454" i="10"/>
  <c r="BO454" i="10" s="1"/>
  <c r="AR454" i="10"/>
  <c r="BP454" i="10" s="1"/>
  <c r="AS454" i="10"/>
  <c r="BQ454" i="10" s="1"/>
  <c r="AT454" i="10"/>
  <c r="BR454" i="10" s="1"/>
  <c r="AV454" i="10"/>
  <c r="BT454" i="10" s="1"/>
  <c r="AW454" i="10"/>
  <c r="BU454" i="10" s="1"/>
  <c r="AX454" i="10"/>
  <c r="BV454" i="10" s="1"/>
  <c r="AY454" i="10"/>
  <c r="BG454" i="10"/>
  <c r="BK454" i="10"/>
  <c r="BM454" i="10"/>
  <c r="CB454" i="10"/>
  <c r="AO455" i="10"/>
  <c r="BM455" i="10" s="1"/>
  <c r="AP455" i="10"/>
  <c r="BN455" i="10" s="1"/>
  <c r="AQ455" i="10"/>
  <c r="BO455" i="10" s="1"/>
  <c r="AR455" i="10"/>
  <c r="BP455" i="10" s="1"/>
  <c r="AS455" i="10"/>
  <c r="BQ455" i="10" s="1"/>
  <c r="AT455" i="10"/>
  <c r="BR455" i="10" s="1"/>
  <c r="AV455" i="10"/>
  <c r="BT455" i="10" s="1"/>
  <c r="AW455" i="10"/>
  <c r="BU455" i="10" s="1"/>
  <c r="AX455" i="10"/>
  <c r="BV455" i="10" s="1"/>
  <c r="BG455" i="10"/>
  <c r="BK455" i="10"/>
  <c r="CB455" i="10"/>
  <c r="AN456" i="10"/>
  <c r="AO456" i="10"/>
  <c r="AP456" i="10"/>
  <c r="AQ456" i="10"/>
  <c r="AR456" i="10"/>
  <c r="AS456" i="10"/>
  <c r="AT456" i="10"/>
  <c r="AU456" i="10"/>
  <c r="AV456" i="10"/>
  <c r="BT456" i="10" s="1"/>
  <c r="AW456" i="10"/>
  <c r="AX456" i="10"/>
  <c r="BV456" i="10" s="1"/>
  <c r="AY456" i="10"/>
  <c r="BG456" i="10"/>
  <c r="BK456" i="10"/>
  <c r="BL456" i="10"/>
  <c r="BM456" i="10"/>
  <c r="BN456" i="10"/>
  <c r="BO456" i="10"/>
  <c r="BP456" i="10"/>
  <c r="BQ456" i="10"/>
  <c r="BR456" i="10"/>
  <c r="BU456" i="10"/>
  <c r="CB456" i="10"/>
  <c r="AN457" i="10"/>
  <c r="AO457" i="10"/>
  <c r="AP457" i="10"/>
  <c r="AQ457" i="10"/>
  <c r="AR457" i="10"/>
  <c r="AS457" i="10"/>
  <c r="AT457" i="10"/>
  <c r="AU457" i="10"/>
  <c r="AV457" i="10"/>
  <c r="BT457" i="10" s="1"/>
  <c r="AW457" i="10"/>
  <c r="AX457" i="10"/>
  <c r="BV457" i="10" s="1"/>
  <c r="AY457" i="10"/>
  <c r="BG457" i="10"/>
  <c r="BK457" i="10"/>
  <c r="BL457" i="10"/>
  <c r="BM457" i="10"/>
  <c r="BN457" i="10"/>
  <c r="BO457" i="10"/>
  <c r="BP457" i="10"/>
  <c r="BQ457" i="10"/>
  <c r="BR457" i="10"/>
  <c r="BU457" i="10"/>
  <c r="CB457" i="10"/>
  <c r="AN458" i="10"/>
  <c r="BL458" i="10" s="1"/>
  <c r="AO458" i="10"/>
  <c r="AP458" i="10"/>
  <c r="BN458" i="10" s="1"/>
  <c r="AQ458" i="10"/>
  <c r="BO458" i="10" s="1"/>
  <c r="AR458" i="10"/>
  <c r="BP458" i="10" s="1"/>
  <c r="AS458" i="10"/>
  <c r="BQ458" i="10" s="1"/>
  <c r="AT458" i="10"/>
  <c r="BR458" i="10" s="1"/>
  <c r="AV458" i="10"/>
  <c r="BT458" i="10" s="1"/>
  <c r="AW458" i="10"/>
  <c r="BU458" i="10" s="1"/>
  <c r="AX458" i="10"/>
  <c r="BV458" i="10" s="1"/>
  <c r="AY458" i="10"/>
  <c r="BG458" i="10"/>
  <c r="BK458" i="10"/>
  <c r="BM458" i="10"/>
  <c r="CB458" i="10"/>
  <c r="AN459" i="10"/>
  <c r="AO459" i="10"/>
  <c r="AP459" i="10"/>
  <c r="AQ459" i="10"/>
  <c r="AR459" i="10"/>
  <c r="AS459" i="10"/>
  <c r="AT459" i="10"/>
  <c r="AU459" i="10"/>
  <c r="AV459" i="10"/>
  <c r="BT459" i="10" s="1"/>
  <c r="AW459" i="10"/>
  <c r="BU459" i="10" s="1"/>
  <c r="AX459" i="10"/>
  <c r="BV459" i="10" s="1"/>
  <c r="AY459" i="10"/>
  <c r="BG459" i="10"/>
  <c r="BK459" i="10"/>
  <c r="BL459" i="10"/>
  <c r="BM459" i="10"/>
  <c r="BN459" i="10"/>
  <c r="BO459" i="10"/>
  <c r="BP459" i="10"/>
  <c r="BQ459" i="10"/>
  <c r="BR459" i="10"/>
  <c r="CB459" i="10"/>
  <c r="AN460" i="10"/>
  <c r="BL460" i="10" s="1"/>
  <c r="AO460" i="10"/>
  <c r="BM460" i="10" s="1"/>
  <c r="AP460" i="10"/>
  <c r="BN460" i="10" s="1"/>
  <c r="AQ460" i="10"/>
  <c r="BO460" i="10" s="1"/>
  <c r="AR460" i="10"/>
  <c r="BP460" i="10" s="1"/>
  <c r="AS460" i="10"/>
  <c r="BQ460" i="10" s="1"/>
  <c r="AT460" i="10"/>
  <c r="BR460" i="10" s="1"/>
  <c r="AV460" i="10"/>
  <c r="BT460" i="10" s="1"/>
  <c r="AW460" i="10"/>
  <c r="BU460" i="10" s="1"/>
  <c r="AX460" i="10"/>
  <c r="BV460" i="10" s="1"/>
  <c r="AY460" i="10"/>
  <c r="BG460" i="10"/>
  <c r="BK460" i="10"/>
  <c r="CB460" i="10"/>
  <c r="AN461" i="10"/>
  <c r="BL461" i="10" s="1"/>
  <c r="AO461" i="10"/>
  <c r="AP461" i="10"/>
  <c r="BN461" i="10" s="1"/>
  <c r="AQ461" i="10"/>
  <c r="BO461" i="10" s="1"/>
  <c r="AR461" i="10"/>
  <c r="BP461" i="10" s="1"/>
  <c r="AS461" i="10"/>
  <c r="BQ461" i="10" s="1"/>
  <c r="AT461" i="10"/>
  <c r="BR461" i="10" s="1"/>
  <c r="AV461" i="10"/>
  <c r="BT461" i="10" s="1"/>
  <c r="AW461" i="10"/>
  <c r="AX461" i="10"/>
  <c r="BV461" i="10" s="1"/>
  <c r="AY461" i="10"/>
  <c r="BG461" i="10"/>
  <c r="BK461" i="10"/>
  <c r="BM461" i="10"/>
  <c r="BU461" i="10"/>
  <c r="CB461" i="10"/>
  <c r="AN462" i="10"/>
  <c r="AO462" i="10"/>
  <c r="AP462" i="10"/>
  <c r="AQ462" i="10"/>
  <c r="AR462" i="10"/>
  <c r="AS462" i="10"/>
  <c r="AT462" i="10"/>
  <c r="AU462" i="10"/>
  <c r="AV462" i="10"/>
  <c r="BT462" i="10" s="1"/>
  <c r="AW462" i="10"/>
  <c r="AX462" i="10"/>
  <c r="BV462" i="10" s="1"/>
  <c r="AY462" i="10"/>
  <c r="BG462" i="10"/>
  <c r="BK462" i="10"/>
  <c r="BL462" i="10"/>
  <c r="BM462" i="10"/>
  <c r="BN462" i="10"/>
  <c r="BO462" i="10"/>
  <c r="BP462" i="10"/>
  <c r="BQ462" i="10"/>
  <c r="BR462" i="10"/>
  <c r="BU462" i="10"/>
  <c r="CB462" i="10"/>
  <c r="AN463" i="10"/>
  <c r="BL463" i="10" s="1"/>
  <c r="AO463" i="10"/>
  <c r="BM463" i="10" s="1"/>
  <c r="AP463" i="10"/>
  <c r="BN463" i="10" s="1"/>
  <c r="AQ463" i="10"/>
  <c r="BO463" i="10" s="1"/>
  <c r="AR463" i="10"/>
  <c r="BP463" i="10" s="1"/>
  <c r="AS463" i="10"/>
  <c r="BQ463" i="10" s="1"/>
  <c r="AT463" i="10"/>
  <c r="BR463" i="10" s="1"/>
  <c r="AV463" i="10"/>
  <c r="BT463" i="10" s="1"/>
  <c r="AW463" i="10"/>
  <c r="BU463" i="10" s="1"/>
  <c r="AX463" i="10"/>
  <c r="BV463" i="10" s="1"/>
  <c r="AY463" i="10"/>
  <c r="BG463" i="10"/>
  <c r="BK463" i="10"/>
  <c r="CB463" i="10"/>
  <c r="AP464" i="10"/>
  <c r="BN464" i="10" s="1"/>
  <c r="AT464" i="10"/>
  <c r="BR464" i="10" s="1"/>
  <c r="AU464" i="10"/>
  <c r="AV464" i="10"/>
  <c r="BT464" i="10" s="1"/>
  <c r="AW464" i="10"/>
  <c r="BU464" i="10" s="1"/>
  <c r="AX464" i="10"/>
  <c r="BV464" i="10" s="1"/>
  <c r="BG464" i="10"/>
  <c r="BK464" i="10"/>
  <c r="CB464" i="10"/>
  <c r="AN465" i="10"/>
  <c r="AO465" i="10"/>
  <c r="AP465" i="10"/>
  <c r="AQ465" i="10"/>
  <c r="AR465" i="10"/>
  <c r="AS465" i="10"/>
  <c r="AT465" i="10"/>
  <c r="AU465" i="10"/>
  <c r="AV465" i="10"/>
  <c r="BT465" i="10" s="1"/>
  <c r="AW465" i="10"/>
  <c r="BU465" i="10" s="1"/>
  <c r="AX465" i="10"/>
  <c r="BV465" i="10" s="1"/>
  <c r="AY465" i="10"/>
  <c r="BG465" i="10"/>
  <c r="BK465" i="10"/>
  <c r="BL465" i="10"/>
  <c r="BM465" i="10"/>
  <c r="BN465" i="10"/>
  <c r="BO465" i="10"/>
  <c r="BP465" i="10"/>
  <c r="BQ465" i="10"/>
  <c r="BR465" i="10"/>
  <c r="CB465" i="10"/>
  <c r="AN466" i="10"/>
  <c r="AO466" i="10"/>
  <c r="AP466" i="10"/>
  <c r="AQ466" i="10"/>
  <c r="AR466" i="10"/>
  <c r="AS466" i="10"/>
  <c r="AT466" i="10"/>
  <c r="AU466" i="10"/>
  <c r="AV466" i="10"/>
  <c r="BT466" i="10" s="1"/>
  <c r="AW466" i="10"/>
  <c r="AX466" i="10"/>
  <c r="BV466" i="10" s="1"/>
  <c r="AY466" i="10"/>
  <c r="BG466" i="10"/>
  <c r="BK466" i="10"/>
  <c r="BL466" i="10"/>
  <c r="BM466" i="10"/>
  <c r="BN466" i="10"/>
  <c r="BO466" i="10"/>
  <c r="BP466" i="10"/>
  <c r="BQ466" i="10"/>
  <c r="BR466" i="10"/>
  <c r="BU466" i="10"/>
  <c r="CB466" i="10"/>
  <c r="AO467" i="10"/>
  <c r="AP467" i="10"/>
  <c r="BN467" i="10" s="1"/>
  <c r="AQ467" i="10"/>
  <c r="BO467" i="10" s="1"/>
  <c r="AR467" i="10"/>
  <c r="BP467" i="10" s="1"/>
  <c r="AS467" i="10"/>
  <c r="BQ467" i="10" s="1"/>
  <c r="AT467" i="10"/>
  <c r="BR467" i="10" s="1"/>
  <c r="AV467" i="10"/>
  <c r="BT467" i="10" s="1"/>
  <c r="AW467" i="10"/>
  <c r="BU467" i="10" s="1"/>
  <c r="AX467" i="10"/>
  <c r="BV467" i="10" s="1"/>
  <c r="BG467" i="10"/>
  <c r="BK467" i="10"/>
  <c r="BM467" i="10"/>
  <c r="CB467" i="10"/>
  <c r="AN468" i="10"/>
  <c r="BL468" i="10" s="1"/>
  <c r="AO468" i="10"/>
  <c r="AP468" i="10"/>
  <c r="BN468" i="10" s="1"/>
  <c r="AQ468" i="10"/>
  <c r="BO468" i="10" s="1"/>
  <c r="AR468" i="10"/>
  <c r="BP468" i="10" s="1"/>
  <c r="AS468" i="10"/>
  <c r="BQ468" i="10" s="1"/>
  <c r="AT468" i="10"/>
  <c r="BR468" i="10" s="1"/>
  <c r="AV468" i="10"/>
  <c r="BT468" i="10" s="1"/>
  <c r="AW468" i="10"/>
  <c r="BU468" i="10" s="1"/>
  <c r="AX468" i="10"/>
  <c r="BV468" i="10" s="1"/>
  <c r="AY468" i="10"/>
  <c r="BG468" i="10"/>
  <c r="BK468" i="10"/>
  <c r="BM468" i="10"/>
  <c r="CB468" i="10"/>
  <c r="AN469" i="10"/>
  <c r="BL469" i="10" s="1"/>
  <c r="AO469" i="10"/>
  <c r="BM469" i="10" s="1"/>
  <c r="AP469" i="10"/>
  <c r="BN469" i="10" s="1"/>
  <c r="AQ469" i="10"/>
  <c r="BO469" i="10" s="1"/>
  <c r="AR469" i="10"/>
  <c r="BP469" i="10" s="1"/>
  <c r="AS469" i="10"/>
  <c r="BQ469" i="10" s="1"/>
  <c r="AT469" i="10"/>
  <c r="BR469" i="10" s="1"/>
  <c r="AV469" i="10"/>
  <c r="BT469" i="10" s="1"/>
  <c r="AW469" i="10"/>
  <c r="BU469" i="10" s="1"/>
  <c r="AX469" i="10"/>
  <c r="BV469" i="10" s="1"/>
  <c r="AY469" i="10"/>
  <c r="BG469" i="10"/>
  <c r="BK469" i="10"/>
  <c r="CB469" i="10"/>
  <c r="AN470" i="10"/>
  <c r="BL470" i="10" s="1"/>
  <c r="AO470" i="10"/>
  <c r="AP470" i="10"/>
  <c r="BN470" i="10" s="1"/>
  <c r="AQ470" i="10"/>
  <c r="BO470" i="10" s="1"/>
  <c r="AR470" i="10"/>
  <c r="BP470" i="10" s="1"/>
  <c r="AS470" i="10"/>
  <c r="BQ470" i="10" s="1"/>
  <c r="AT470" i="10"/>
  <c r="BR470" i="10" s="1"/>
  <c r="AV470" i="10"/>
  <c r="BT470" i="10" s="1"/>
  <c r="AW470" i="10"/>
  <c r="AX470" i="10"/>
  <c r="BV470" i="10" s="1"/>
  <c r="AY470" i="10"/>
  <c r="BG470" i="10"/>
  <c r="BK470" i="10"/>
  <c r="BM470" i="10"/>
  <c r="BU470" i="10"/>
  <c r="CB470" i="10"/>
  <c r="AN471" i="10"/>
  <c r="BL471" i="10" s="1"/>
  <c r="AO471" i="10"/>
  <c r="AP471" i="10"/>
  <c r="BN471" i="10" s="1"/>
  <c r="AQ471" i="10"/>
  <c r="BO471" i="10" s="1"/>
  <c r="AR471" i="10"/>
  <c r="BP471" i="10" s="1"/>
  <c r="AS471" i="10"/>
  <c r="BQ471" i="10" s="1"/>
  <c r="AT471" i="10"/>
  <c r="BR471" i="10" s="1"/>
  <c r="AV471" i="10"/>
  <c r="BT471" i="10" s="1"/>
  <c r="AW471" i="10"/>
  <c r="BU471" i="10" s="1"/>
  <c r="AX471" i="10"/>
  <c r="BV471" i="10" s="1"/>
  <c r="AY471" i="10"/>
  <c r="BG471" i="10"/>
  <c r="BK471" i="10"/>
  <c r="BM471" i="10"/>
  <c r="CB471" i="10"/>
  <c r="AN472" i="10"/>
  <c r="BL472" i="10" s="1"/>
  <c r="AO472" i="10"/>
  <c r="AP472" i="10"/>
  <c r="BN472" i="10" s="1"/>
  <c r="AQ472" i="10"/>
  <c r="BO472" i="10" s="1"/>
  <c r="AR472" i="10"/>
  <c r="BP472" i="10" s="1"/>
  <c r="AS472" i="10"/>
  <c r="BQ472" i="10" s="1"/>
  <c r="AT472" i="10"/>
  <c r="BR472" i="10" s="1"/>
  <c r="AV472" i="10"/>
  <c r="BT472" i="10" s="1"/>
  <c r="AW472" i="10"/>
  <c r="BU472" i="10" s="1"/>
  <c r="AX472" i="10"/>
  <c r="BV472" i="10" s="1"/>
  <c r="AY472" i="10"/>
  <c r="BG472" i="10"/>
  <c r="BK472" i="10"/>
  <c r="BM472" i="10"/>
  <c r="CB472" i="10"/>
  <c r="AN473" i="10"/>
  <c r="BL473" i="10" s="1"/>
  <c r="AO473" i="10"/>
  <c r="BM473" i="10" s="1"/>
  <c r="AP473" i="10"/>
  <c r="BN473" i="10" s="1"/>
  <c r="AQ473" i="10"/>
  <c r="BO473" i="10" s="1"/>
  <c r="AR473" i="10"/>
  <c r="BP473" i="10" s="1"/>
  <c r="AS473" i="10"/>
  <c r="BQ473" i="10" s="1"/>
  <c r="AT473" i="10"/>
  <c r="BR473" i="10" s="1"/>
  <c r="AV473" i="10"/>
  <c r="BT473" i="10" s="1"/>
  <c r="AW473" i="10"/>
  <c r="BU473" i="10" s="1"/>
  <c r="AX473" i="10"/>
  <c r="BV473" i="10" s="1"/>
  <c r="AY473" i="10"/>
  <c r="BG473" i="10"/>
  <c r="BK473" i="10"/>
  <c r="CB473" i="10"/>
  <c r="AO474" i="10"/>
  <c r="BM474" i="10" s="1"/>
  <c r="AP474" i="10"/>
  <c r="BN474" i="10" s="1"/>
  <c r="AT474" i="10"/>
  <c r="BR474" i="10" s="1"/>
  <c r="AV474" i="10"/>
  <c r="BT474" i="10" s="1"/>
  <c r="AW474" i="10"/>
  <c r="BU474" i="10" s="1"/>
  <c r="AX474" i="10"/>
  <c r="BV474" i="10" s="1"/>
  <c r="BG474" i="10"/>
  <c r="BK474" i="10"/>
  <c r="CB474" i="10"/>
  <c r="AO475" i="10"/>
  <c r="AP475" i="10"/>
  <c r="BN475" i="10" s="1"/>
  <c r="AQ475" i="10"/>
  <c r="BO475" i="10" s="1"/>
  <c r="AR475" i="10"/>
  <c r="BP475" i="10" s="1"/>
  <c r="AS475" i="10"/>
  <c r="BQ475" i="10" s="1"/>
  <c r="AT475" i="10"/>
  <c r="BR475" i="10" s="1"/>
  <c r="AV475" i="10"/>
  <c r="BT475" i="10" s="1"/>
  <c r="AW475" i="10"/>
  <c r="BU475" i="10" s="1"/>
  <c r="AX475" i="10"/>
  <c r="BV475" i="10" s="1"/>
  <c r="BG475" i="10"/>
  <c r="BK475" i="10"/>
  <c r="BM475" i="10"/>
  <c r="CB475" i="10"/>
  <c r="AN476" i="10"/>
  <c r="BL476" i="10" s="1"/>
  <c r="AO476" i="10"/>
  <c r="BM476" i="10" s="1"/>
  <c r="AP476" i="10"/>
  <c r="BN476" i="10" s="1"/>
  <c r="AQ476" i="10"/>
  <c r="BO476" i="10" s="1"/>
  <c r="AR476" i="10"/>
  <c r="BP476" i="10" s="1"/>
  <c r="AS476" i="10"/>
  <c r="BQ476" i="10" s="1"/>
  <c r="AT476" i="10"/>
  <c r="AV476" i="10"/>
  <c r="BT476" i="10" s="1"/>
  <c r="AW476" i="10"/>
  <c r="BU476" i="10" s="1"/>
  <c r="AX476" i="10"/>
  <c r="BV476" i="10" s="1"/>
  <c r="AY476" i="10"/>
  <c r="BG476" i="10"/>
  <c r="BK476" i="10"/>
  <c r="BR476" i="10"/>
  <c r="CB476" i="10"/>
  <c r="AN477" i="10"/>
  <c r="BL477" i="10" s="1"/>
  <c r="AO477" i="10"/>
  <c r="AP477" i="10"/>
  <c r="BN477" i="10" s="1"/>
  <c r="AQ477" i="10"/>
  <c r="BO477" i="10" s="1"/>
  <c r="AR477" i="10"/>
  <c r="BP477" i="10" s="1"/>
  <c r="AS477" i="10"/>
  <c r="BQ477" i="10" s="1"/>
  <c r="AT477" i="10"/>
  <c r="BR477" i="10" s="1"/>
  <c r="AV477" i="10"/>
  <c r="BT477" i="10" s="1"/>
  <c r="AW477" i="10"/>
  <c r="AX477" i="10"/>
  <c r="BV477" i="10" s="1"/>
  <c r="AY477" i="10"/>
  <c r="BG477" i="10"/>
  <c r="BK477" i="10"/>
  <c r="BM477" i="10"/>
  <c r="BU477" i="10"/>
  <c r="CB477" i="10"/>
  <c r="AN478" i="10"/>
  <c r="AO478" i="10"/>
  <c r="AP478" i="10"/>
  <c r="AQ478" i="10"/>
  <c r="AR478" i="10"/>
  <c r="AS478" i="10"/>
  <c r="AT478" i="10"/>
  <c r="AU478" i="10"/>
  <c r="AV478" i="10"/>
  <c r="BT478" i="10" s="1"/>
  <c r="AW478" i="10"/>
  <c r="AX478" i="10"/>
  <c r="BV478" i="10" s="1"/>
  <c r="AY478" i="10"/>
  <c r="BG478" i="10"/>
  <c r="BK478" i="10"/>
  <c r="BL478" i="10"/>
  <c r="BM478" i="10"/>
  <c r="BN478" i="10"/>
  <c r="BO478" i="10"/>
  <c r="BP478" i="10"/>
  <c r="BQ478" i="10"/>
  <c r="BR478" i="10"/>
  <c r="BU478" i="10"/>
  <c r="CB478" i="10"/>
  <c r="AN479" i="10"/>
  <c r="AO479" i="10"/>
  <c r="AP479" i="10"/>
  <c r="AQ479" i="10"/>
  <c r="AR479" i="10"/>
  <c r="AS479" i="10"/>
  <c r="AT479" i="10"/>
  <c r="AU479" i="10"/>
  <c r="AV479" i="10"/>
  <c r="BT479" i="10" s="1"/>
  <c r="AW479" i="10"/>
  <c r="BU479" i="10" s="1"/>
  <c r="AX479" i="10"/>
  <c r="BV479" i="10" s="1"/>
  <c r="AY479" i="10"/>
  <c r="BG479" i="10"/>
  <c r="BK479" i="10"/>
  <c r="BL479" i="10"/>
  <c r="BM479" i="10"/>
  <c r="BN479" i="10"/>
  <c r="BO479" i="10"/>
  <c r="BP479" i="10"/>
  <c r="BQ479" i="10"/>
  <c r="BR479" i="10"/>
  <c r="CB479" i="10"/>
  <c r="AN480" i="10"/>
  <c r="BL480" i="10" s="1"/>
  <c r="AO480" i="10"/>
  <c r="BM480" i="10" s="1"/>
  <c r="AP480" i="10"/>
  <c r="BN480" i="10" s="1"/>
  <c r="AQ480" i="10"/>
  <c r="BO480" i="10" s="1"/>
  <c r="AR480" i="10"/>
  <c r="BP480" i="10" s="1"/>
  <c r="AS480" i="10"/>
  <c r="BQ480" i="10" s="1"/>
  <c r="AT480" i="10"/>
  <c r="BR480" i="10" s="1"/>
  <c r="AV480" i="10"/>
  <c r="BT480" i="10" s="1"/>
  <c r="AW480" i="10"/>
  <c r="BU480" i="10" s="1"/>
  <c r="AX480" i="10"/>
  <c r="BV480" i="10" s="1"/>
  <c r="AY480" i="10"/>
  <c r="BG480" i="10"/>
  <c r="BK480" i="10"/>
  <c r="CB480" i="10"/>
  <c r="AN481" i="10"/>
  <c r="AO481" i="10"/>
  <c r="AP481" i="10"/>
  <c r="AQ481" i="10"/>
  <c r="AR481" i="10"/>
  <c r="AS481" i="10"/>
  <c r="AT481" i="10"/>
  <c r="AU481" i="10"/>
  <c r="AV481" i="10"/>
  <c r="BT481" i="10" s="1"/>
  <c r="AW481" i="10"/>
  <c r="AX481" i="10"/>
  <c r="BV481" i="10" s="1"/>
  <c r="AY481" i="10"/>
  <c r="BG481" i="10"/>
  <c r="BK481" i="10"/>
  <c r="BL481" i="10"/>
  <c r="BM481" i="10"/>
  <c r="BN481" i="10"/>
  <c r="BO481" i="10"/>
  <c r="BP481" i="10"/>
  <c r="BQ481" i="10"/>
  <c r="BR481" i="10"/>
  <c r="BU481" i="10"/>
  <c r="CB481" i="10"/>
  <c r="AN482" i="10"/>
  <c r="BL482" i="10" s="1"/>
  <c r="AO482" i="10"/>
  <c r="AP482" i="10"/>
  <c r="BN482" i="10" s="1"/>
  <c r="AQ482" i="10"/>
  <c r="BO482" i="10" s="1"/>
  <c r="AR482" i="10"/>
  <c r="BP482" i="10" s="1"/>
  <c r="AS482" i="10"/>
  <c r="BQ482" i="10" s="1"/>
  <c r="AT482" i="10"/>
  <c r="BR482" i="10" s="1"/>
  <c r="AV482" i="10"/>
  <c r="BT482" i="10" s="1"/>
  <c r="AW482" i="10"/>
  <c r="BU482" i="10" s="1"/>
  <c r="AX482" i="10"/>
  <c r="BV482" i="10" s="1"/>
  <c r="AY482" i="10"/>
  <c r="BG482" i="10"/>
  <c r="BK482" i="10"/>
  <c r="BM482" i="10"/>
  <c r="CB482" i="10"/>
  <c r="AN483" i="10"/>
  <c r="BL483" i="10" s="1"/>
  <c r="AO483" i="10"/>
  <c r="BM483" i="10" s="1"/>
  <c r="AP483" i="10"/>
  <c r="BN483" i="10" s="1"/>
  <c r="AQ483" i="10"/>
  <c r="BO483" i="10" s="1"/>
  <c r="AR483" i="10"/>
  <c r="BP483" i="10" s="1"/>
  <c r="AS483" i="10"/>
  <c r="BQ483" i="10" s="1"/>
  <c r="AT483" i="10"/>
  <c r="BR483" i="10" s="1"/>
  <c r="AV483" i="10"/>
  <c r="BT483" i="10" s="1"/>
  <c r="AW483" i="10"/>
  <c r="BU483" i="10" s="1"/>
  <c r="AX483" i="10"/>
  <c r="BV483" i="10" s="1"/>
  <c r="AY483" i="10"/>
  <c r="BG483" i="10"/>
  <c r="BK483" i="10"/>
  <c r="CB483" i="10"/>
  <c r="AN484" i="10"/>
  <c r="BL484" i="10" s="1"/>
  <c r="AO484" i="10"/>
  <c r="AP484" i="10"/>
  <c r="BN484" i="10" s="1"/>
  <c r="AQ484" i="10"/>
  <c r="BO484" i="10" s="1"/>
  <c r="AR484" i="10"/>
  <c r="BP484" i="10" s="1"/>
  <c r="AS484" i="10"/>
  <c r="BQ484" i="10" s="1"/>
  <c r="AT484" i="10"/>
  <c r="BR484" i="10" s="1"/>
  <c r="AV484" i="10"/>
  <c r="BT484" i="10" s="1"/>
  <c r="AW484" i="10"/>
  <c r="AX484" i="10"/>
  <c r="BV484" i="10" s="1"/>
  <c r="AY484" i="10"/>
  <c r="BG484" i="10"/>
  <c r="BK484" i="10"/>
  <c r="BM484" i="10"/>
  <c r="BU484" i="10"/>
  <c r="CB484" i="10"/>
  <c r="AN485" i="10"/>
  <c r="AO485" i="10"/>
  <c r="AP485" i="10"/>
  <c r="AQ485" i="10"/>
  <c r="AR485" i="10"/>
  <c r="AS485" i="10"/>
  <c r="AT485" i="10"/>
  <c r="AU485" i="10"/>
  <c r="AV485" i="10"/>
  <c r="BT485" i="10" s="1"/>
  <c r="AW485" i="10"/>
  <c r="AX485" i="10"/>
  <c r="BV485" i="10" s="1"/>
  <c r="AY485" i="10"/>
  <c r="BG485" i="10"/>
  <c r="BK485" i="10"/>
  <c r="BL485" i="10"/>
  <c r="BM485" i="10"/>
  <c r="BN485" i="10"/>
  <c r="BO485" i="10"/>
  <c r="BP485" i="10"/>
  <c r="BQ485" i="10"/>
  <c r="BR485" i="10"/>
  <c r="BU485" i="10"/>
  <c r="CB485" i="10"/>
  <c r="AN486" i="10"/>
  <c r="BL486" i="10" s="1"/>
  <c r="AO486" i="10"/>
  <c r="AP486" i="10"/>
  <c r="BN486" i="10" s="1"/>
  <c r="AQ486" i="10"/>
  <c r="BO486" i="10" s="1"/>
  <c r="AR486" i="10"/>
  <c r="BP486" i="10" s="1"/>
  <c r="AS486" i="10"/>
  <c r="BQ486" i="10" s="1"/>
  <c r="AT486" i="10"/>
  <c r="BR486" i="10" s="1"/>
  <c r="AV486" i="10"/>
  <c r="BT486" i="10" s="1"/>
  <c r="AW486" i="10"/>
  <c r="AX486" i="10"/>
  <c r="BV486" i="10" s="1"/>
  <c r="AY486" i="10"/>
  <c r="BG486" i="10"/>
  <c r="BK486" i="10"/>
  <c r="BM486" i="10"/>
  <c r="BU486" i="10"/>
  <c r="CB486" i="10"/>
  <c r="AN487" i="10"/>
  <c r="AO487" i="10"/>
  <c r="AP487" i="10"/>
  <c r="AQ487" i="10"/>
  <c r="AR487" i="10"/>
  <c r="AS487" i="10"/>
  <c r="AT487" i="10"/>
  <c r="AU487" i="10"/>
  <c r="AV487" i="10"/>
  <c r="BT487" i="10" s="1"/>
  <c r="AW487" i="10"/>
  <c r="AX487" i="10"/>
  <c r="BV487" i="10" s="1"/>
  <c r="AY487" i="10"/>
  <c r="BG487" i="10"/>
  <c r="BK487" i="10"/>
  <c r="BL487" i="10"/>
  <c r="BM487" i="10"/>
  <c r="BN487" i="10"/>
  <c r="BO487" i="10"/>
  <c r="BP487" i="10"/>
  <c r="BQ487" i="10"/>
  <c r="BR487" i="10"/>
  <c r="BU487" i="10"/>
  <c r="CB487" i="10"/>
  <c r="AN488" i="10"/>
  <c r="BL488" i="10" s="1"/>
  <c r="AO488" i="10"/>
  <c r="BM488" i="10" s="1"/>
  <c r="AP488" i="10"/>
  <c r="BN488" i="10" s="1"/>
  <c r="AQ488" i="10"/>
  <c r="BO488" i="10" s="1"/>
  <c r="AR488" i="10"/>
  <c r="BP488" i="10" s="1"/>
  <c r="AS488" i="10"/>
  <c r="BQ488" i="10" s="1"/>
  <c r="AT488" i="10"/>
  <c r="BR488" i="10" s="1"/>
  <c r="AV488" i="10"/>
  <c r="BT488" i="10" s="1"/>
  <c r="AW488" i="10"/>
  <c r="BU488" i="10" s="1"/>
  <c r="AX488" i="10"/>
  <c r="BV488" i="10" s="1"/>
  <c r="AY488" i="10"/>
  <c r="BG488" i="10"/>
  <c r="BK488" i="10"/>
  <c r="CB488" i="10"/>
  <c r="AQ489" i="10"/>
  <c r="BO489" i="10" s="1"/>
  <c r="AT489" i="10"/>
  <c r="AU489" i="10"/>
  <c r="AV489" i="10"/>
  <c r="BT489" i="10" s="1"/>
  <c r="AW489" i="10"/>
  <c r="BU489" i="10" s="1"/>
  <c r="AX489" i="10"/>
  <c r="BV489" i="10" s="1"/>
  <c r="BG489" i="10"/>
  <c r="BK489" i="10"/>
  <c r="BR489" i="10"/>
  <c r="CB489" i="10"/>
  <c r="AN490" i="10"/>
  <c r="BL490" i="10" s="1"/>
  <c r="AO490" i="10"/>
  <c r="BM490" i="10" s="1"/>
  <c r="AP490" i="10"/>
  <c r="BN490" i="10" s="1"/>
  <c r="AQ490" i="10"/>
  <c r="BO490" i="10" s="1"/>
  <c r="AR490" i="10"/>
  <c r="BP490" i="10" s="1"/>
  <c r="AS490" i="10"/>
  <c r="BQ490" i="10" s="1"/>
  <c r="AT490" i="10"/>
  <c r="BR490" i="10" s="1"/>
  <c r="AV490" i="10"/>
  <c r="BT490" i="10" s="1"/>
  <c r="AW490" i="10"/>
  <c r="BU490" i="10" s="1"/>
  <c r="AX490" i="10"/>
  <c r="BV490" i="10" s="1"/>
  <c r="AY490" i="10"/>
  <c r="BG490" i="10"/>
  <c r="BK490" i="10"/>
  <c r="CB490" i="10"/>
  <c r="AN491" i="10"/>
  <c r="BL491" i="10" s="1"/>
  <c r="AO491" i="10"/>
  <c r="AP491" i="10"/>
  <c r="BN491" i="10" s="1"/>
  <c r="AQ491" i="10"/>
  <c r="BO491" i="10" s="1"/>
  <c r="AR491" i="10"/>
  <c r="BP491" i="10" s="1"/>
  <c r="AS491" i="10"/>
  <c r="BQ491" i="10" s="1"/>
  <c r="AU491" i="10"/>
  <c r="AV491" i="10"/>
  <c r="BT491" i="10" s="1"/>
  <c r="AW491" i="10"/>
  <c r="BU491" i="10" s="1"/>
  <c r="AX491" i="10"/>
  <c r="BV491" i="10" s="1"/>
  <c r="AY491" i="10"/>
  <c r="BG491" i="10"/>
  <c r="BK491" i="10"/>
  <c r="BM491" i="10"/>
  <c r="CB491" i="10"/>
  <c r="AN492" i="10"/>
  <c r="BL492" i="10" s="1"/>
  <c r="AO492" i="10"/>
  <c r="AP492" i="10"/>
  <c r="BN492" i="10" s="1"/>
  <c r="AQ492" i="10"/>
  <c r="BO492" i="10" s="1"/>
  <c r="AR492" i="10"/>
  <c r="BP492" i="10" s="1"/>
  <c r="AS492" i="10"/>
  <c r="BQ492" i="10" s="1"/>
  <c r="AU492" i="10"/>
  <c r="AV492" i="10"/>
  <c r="BT492" i="10" s="1"/>
  <c r="AW492" i="10"/>
  <c r="BU492" i="10" s="1"/>
  <c r="AX492" i="10"/>
  <c r="BV492" i="10" s="1"/>
  <c r="AY492" i="10"/>
  <c r="BG492" i="10"/>
  <c r="BK492" i="10"/>
  <c r="BM492" i="10"/>
  <c r="CB492" i="10"/>
  <c r="AN493" i="10"/>
  <c r="AO493" i="10"/>
  <c r="AP493" i="10"/>
  <c r="AQ493" i="10"/>
  <c r="AR493" i="10"/>
  <c r="AS493" i="10"/>
  <c r="AT493" i="10"/>
  <c r="AU493" i="10"/>
  <c r="AV493" i="10"/>
  <c r="BT493" i="10" s="1"/>
  <c r="AW493" i="10"/>
  <c r="AX493" i="10"/>
  <c r="BV493" i="10" s="1"/>
  <c r="AY493" i="10"/>
  <c r="BG493" i="10"/>
  <c r="BK493" i="10"/>
  <c r="BL493" i="10"/>
  <c r="BM493" i="10"/>
  <c r="BN493" i="10"/>
  <c r="BO493" i="10"/>
  <c r="BP493" i="10"/>
  <c r="BQ493" i="10"/>
  <c r="BR493" i="10"/>
  <c r="BU493" i="10"/>
  <c r="CB493" i="10"/>
  <c r="AN494" i="10"/>
  <c r="BL494" i="10" s="1"/>
  <c r="AO494" i="10"/>
  <c r="AP494" i="10"/>
  <c r="BN494" i="10" s="1"/>
  <c r="AQ494" i="10"/>
  <c r="BO494" i="10" s="1"/>
  <c r="AR494" i="10"/>
  <c r="BP494" i="10" s="1"/>
  <c r="AS494" i="10"/>
  <c r="BQ494" i="10" s="1"/>
  <c r="AT494" i="10"/>
  <c r="BR494" i="10" s="1"/>
  <c r="AV494" i="10"/>
  <c r="BT494" i="10" s="1"/>
  <c r="AW494" i="10"/>
  <c r="AX494" i="10"/>
  <c r="BV494" i="10" s="1"/>
  <c r="AY494" i="10"/>
  <c r="BG494" i="10"/>
  <c r="BK494" i="10"/>
  <c r="BM494" i="10"/>
  <c r="BU494" i="10"/>
  <c r="CB494" i="10"/>
  <c r="AN495" i="10"/>
  <c r="BL495" i="10" s="1"/>
  <c r="AO495" i="10"/>
  <c r="AP495" i="10"/>
  <c r="BN495" i="10" s="1"/>
  <c r="AQ495" i="10"/>
  <c r="BO495" i="10" s="1"/>
  <c r="AR495" i="10"/>
  <c r="BP495" i="10" s="1"/>
  <c r="AS495" i="10"/>
  <c r="BQ495" i="10" s="1"/>
  <c r="AT495" i="10"/>
  <c r="BR495" i="10" s="1"/>
  <c r="AV495" i="10"/>
  <c r="BT495" i="10" s="1"/>
  <c r="AW495" i="10"/>
  <c r="AX495" i="10"/>
  <c r="BV495" i="10" s="1"/>
  <c r="AY495" i="10"/>
  <c r="BG495" i="10"/>
  <c r="BK495" i="10"/>
  <c r="BM495" i="10"/>
  <c r="BU495" i="10"/>
  <c r="CB495" i="10"/>
  <c r="AN496" i="10"/>
  <c r="BL496" i="10" s="1"/>
  <c r="AO496" i="10"/>
  <c r="BM496" i="10" s="1"/>
  <c r="AP496" i="10"/>
  <c r="BN496" i="10" s="1"/>
  <c r="AQ496" i="10"/>
  <c r="BO496" i="10" s="1"/>
  <c r="AR496" i="10"/>
  <c r="BP496" i="10" s="1"/>
  <c r="AS496" i="10"/>
  <c r="BQ496" i="10" s="1"/>
  <c r="AT496" i="10"/>
  <c r="BR496" i="10" s="1"/>
  <c r="AV496" i="10"/>
  <c r="BT496" i="10" s="1"/>
  <c r="AW496" i="10"/>
  <c r="BU496" i="10" s="1"/>
  <c r="AX496" i="10"/>
  <c r="BV496" i="10" s="1"/>
  <c r="AY496" i="10"/>
  <c r="BG496" i="10"/>
  <c r="BK496" i="10"/>
  <c r="CB496" i="10"/>
  <c r="AN497" i="10"/>
  <c r="BL497" i="10" s="1"/>
  <c r="AO497" i="10"/>
  <c r="AP497" i="10"/>
  <c r="BN497" i="10" s="1"/>
  <c r="AQ497" i="10"/>
  <c r="BO497" i="10" s="1"/>
  <c r="AR497" i="10"/>
  <c r="BP497" i="10" s="1"/>
  <c r="AS497" i="10"/>
  <c r="BQ497" i="10" s="1"/>
  <c r="AT497" i="10"/>
  <c r="BR497" i="10" s="1"/>
  <c r="AV497" i="10"/>
  <c r="BT497" i="10" s="1"/>
  <c r="AW497" i="10"/>
  <c r="BU497" i="10" s="1"/>
  <c r="AX497" i="10"/>
  <c r="BV497" i="10" s="1"/>
  <c r="AY497" i="10"/>
  <c r="BG497" i="10"/>
  <c r="BK497" i="10"/>
  <c r="BM497" i="10"/>
  <c r="CB497" i="10"/>
  <c r="AO498" i="10"/>
  <c r="AP498" i="10"/>
  <c r="AQ498" i="10"/>
  <c r="AR498" i="10"/>
  <c r="AS498" i="10"/>
  <c r="AT498" i="10"/>
  <c r="AU498" i="10"/>
  <c r="AV498" i="10"/>
  <c r="BT498" i="10" s="1"/>
  <c r="AW498" i="10"/>
  <c r="AX498" i="10"/>
  <c r="BV498" i="10" s="1"/>
  <c r="BG498" i="10"/>
  <c r="BK498" i="10"/>
  <c r="BM498" i="10"/>
  <c r="BN498" i="10"/>
  <c r="BO498" i="10"/>
  <c r="BP498" i="10"/>
  <c r="BQ498" i="10"/>
  <c r="BR498" i="10"/>
  <c r="BU498" i="10"/>
  <c r="CB498" i="10"/>
  <c r="AN499" i="10"/>
  <c r="AO499" i="10"/>
  <c r="AP499" i="10"/>
  <c r="AQ499" i="10"/>
  <c r="AR499" i="10"/>
  <c r="AS499" i="10"/>
  <c r="AT499" i="10"/>
  <c r="AU499" i="10"/>
  <c r="AV499" i="10"/>
  <c r="BT499" i="10" s="1"/>
  <c r="AW499" i="10"/>
  <c r="AX499" i="10"/>
  <c r="BV499" i="10" s="1"/>
  <c r="AY499" i="10"/>
  <c r="BG499" i="10"/>
  <c r="BK499" i="10"/>
  <c r="BL499" i="10"/>
  <c r="BM499" i="10"/>
  <c r="BN499" i="10"/>
  <c r="BO499" i="10"/>
  <c r="BP499" i="10"/>
  <c r="BQ499" i="10"/>
  <c r="BR499" i="10"/>
  <c r="BU499" i="10"/>
  <c r="CB499" i="10"/>
  <c r="AN500" i="10"/>
  <c r="BL500" i="10" s="1"/>
  <c r="AO500" i="10"/>
  <c r="BM500" i="10" s="1"/>
  <c r="AP500" i="10"/>
  <c r="BN500" i="10" s="1"/>
  <c r="AQ500" i="10"/>
  <c r="BO500" i="10" s="1"/>
  <c r="AR500" i="10"/>
  <c r="BP500" i="10" s="1"/>
  <c r="AS500" i="10"/>
  <c r="BQ500" i="10" s="1"/>
  <c r="AT500" i="10"/>
  <c r="BR500" i="10" s="1"/>
  <c r="AV500" i="10"/>
  <c r="BT500" i="10" s="1"/>
  <c r="AW500" i="10"/>
  <c r="BU500" i="10" s="1"/>
  <c r="AX500" i="10"/>
  <c r="BV500" i="10" s="1"/>
  <c r="AY500" i="10"/>
  <c r="BG500" i="10"/>
  <c r="BK500" i="10"/>
  <c r="CB500" i="10"/>
  <c r="AO501" i="10"/>
  <c r="AP501" i="10"/>
  <c r="AQ501" i="10"/>
  <c r="AR501" i="10"/>
  <c r="AS501" i="10"/>
  <c r="AT501" i="10"/>
  <c r="AU501" i="10"/>
  <c r="AV501" i="10"/>
  <c r="BT501" i="10" s="1"/>
  <c r="AW501" i="10"/>
  <c r="AX501" i="10"/>
  <c r="BV501" i="10" s="1"/>
  <c r="BG501" i="10"/>
  <c r="BK501" i="10"/>
  <c r="BM501" i="10"/>
  <c r="BN501" i="10"/>
  <c r="BO501" i="10"/>
  <c r="BP501" i="10"/>
  <c r="BQ501" i="10"/>
  <c r="BR501" i="10"/>
  <c r="BU501" i="10"/>
  <c r="CB501" i="10"/>
  <c r="AN502" i="10"/>
  <c r="BL502" i="10" s="1"/>
  <c r="AO502" i="10"/>
  <c r="AP502" i="10"/>
  <c r="BN502" i="10" s="1"/>
  <c r="AQ502" i="10"/>
  <c r="BO502" i="10" s="1"/>
  <c r="AR502" i="10"/>
  <c r="BP502" i="10" s="1"/>
  <c r="AS502" i="10"/>
  <c r="BQ502" i="10" s="1"/>
  <c r="AT502" i="10"/>
  <c r="BR502" i="10" s="1"/>
  <c r="AV502" i="10"/>
  <c r="BT502" i="10" s="1"/>
  <c r="AW502" i="10"/>
  <c r="BU502" i="10" s="1"/>
  <c r="AX502" i="10"/>
  <c r="BV502" i="10" s="1"/>
  <c r="AY502" i="10"/>
  <c r="BG502" i="10"/>
  <c r="BK502" i="10"/>
  <c r="BM502" i="10"/>
  <c r="CB502" i="10"/>
  <c r="AN503" i="10"/>
  <c r="BL503" i="10" s="1"/>
  <c r="AO503" i="10"/>
  <c r="AP503" i="10"/>
  <c r="BN503" i="10" s="1"/>
  <c r="AQ503" i="10"/>
  <c r="BO503" i="10" s="1"/>
  <c r="AR503" i="10"/>
  <c r="BP503" i="10" s="1"/>
  <c r="AS503" i="10"/>
  <c r="BQ503" i="10" s="1"/>
  <c r="AT503" i="10"/>
  <c r="BR503" i="10" s="1"/>
  <c r="AV503" i="10"/>
  <c r="BT503" i="10" s="1"/>
  <c r="AW503" i="10"/>
  <c r="AX503" i="10"/>
  <c r="BV503" i="10" s="1"/>
  <c r="AY503" i="10"/>
  <c r="BG503" i="10"/>
  <c r="BK503" i="10"/>
  <c r="BM503" i="10"/>
  <c r="BU503" i="10"/>
  <c r="CB503" i="10"/>
  <c r="AN504" i="10"/>
  <c r="AO504" i="10"/>
  <c r="AP504" i="10"/>
  <c r="AQ504" i="10"/>
  <c r="AR504" i="10"/>
  <c r="AS504" i="10"/>
  <c r="AT504" i="10"/>
  <c r="AU504" i="10"/>
  <c r="AV504" i="10"/>
  <c r="BT504" i="10" s="1"/>
  <c r="AW504" i="10"/>
  <c r="AX504" i="10"/>
  <c r="BV504" i="10" s="1"/>
  <c r="AY504" i="10"/>
  <c r="BG504" i="10"/>
  <c r="BK504" i="10"/>
  <c r="BL504" i="10"/>
  <c r="BM504" i="10"/>
  <c r="BN504" i="10"/>
  <c r="BO504" i="10"/>
  <c r="BP504" i="10"/>
  <c r="BQ504" i="10"/>
  <c r="BR504" i="10"/>
  <c r="BU504" i="10"/>
  <c r="CB504" i="10"/>
  <c r="AN505" i="10"/>
  <c r="BL505" i="10" s="1"/>
  <c r="AO505" i="10"/>
  <c r="AP505" i="10"/>
  <c r="BN505" i="10" s="1"/>
  <c r="AQ505" i="10"/>
  <c r="BO505" i="10" s="1"/>
  <c r="AR505" i="10"/>
  <c r="BP505" i="10" s="1"/>
  <c r="AS505" i="10"/>
  <c r="BQ505" i="10" s="1"/>
  <c r="AT505" i="10"/>
  <c r="BR505" i="10" s="1"/>
  <c r="AV505" i="10"/>
  <c r="BT505" i="10" s="1"/>
  <c r="AW505" i="10"/>
  <c r="AX505" i="10"/>
  <c r="BV505" i="10" s="1"/>
  <c r="AY505" i="10"/>
  <c r="BG505" i="10"/>
  <c r="BK505" i="10"/>
  <c r="BM505" i="10"/>
  <c r="BU505" i="10"/>
  <c r="CB505" i="10"/>
  <c r="AN506" i="10"/>
  <c r="BL506" i="10" s="1"/>
  <c r="AO506" i="10"/>
  <c r="AP506" i="10"/>
  <c r="BN506" i="10" s="1"/>
  <c r="AQ506" i="10"/>
  <c r="BO506" i="10" s="1"/>
  <c r="AR506" i="10"/>
  <c r="BP506" i="10" s="1"/>
  <c r="AS506" i="10"/>
  <c r="BQ506" i="10" s="1"/>
  <c r="AT506" i="10"/>
  <c r="BR506" i="10" s="1"/>
  <c r="AV506" i="10"/>
  <c r="BT506" i="10" s="1"/>
  <c r="AW506" i="10"/>
  <c r="AX506" i="10"/>
  <c r="BV506" i="10" s="1"/>
  <c r="AY506" i="10"/>
  <c r="BG506" i="10"/>
  <c r="BK506" i="10"/>
  <c r="BM506" i="10"/>
  <c r="BU506" i="10"/>
  <c r="CB506" i="10"/>
  <c r="AN507" i="10"/>
  <c r="BL507" i="10" s="1"/>
  <c r="AO507" i="10"/>
  <c r="AP507" i="10"/>
  <c r="BN507" i="10" s="1"/>
  <c r="AQ507" i="10"/>
  <c r="BO507" i="10" s="1"/>
  <c r="AR507" i="10"/>
  <c r="BP507" i="10" s="1"/>
  <c r="AS507" i="10"/>
  <c r="BQ507" i="10" s="1"/>
  <c r="AT507" i="10"/>
  <c r="BR507" i="10" s="1"/>
  <c r="AV507" i="10"/>
  <c r="BT507" i="10" s="1"/>
  <c r="AW507" i="10"/>
  <c r="AX507" i="10"/>
  <c r="BV507" i="10" s="1"/>
  <c r="AY507" i="10"/>
  <c r="BG507" i="10"/>
  <c r="BK507" i="10"/>
  <c r="BM507" i="10"/>
  <c r="BU507" i="10"/>
  <c r="CB507" i="10"/>
  <c r="AN508" i="10"/>
  <c r="BL508" i="10" s="1"/>
  <c r="AO508" i="10"/>
  <c r="BM508" i="10" s="1"/>
  <c r="AP508" i="10"/>
  <c r="BN508" i="10" s="1"/>
  <c r="AQ508" i="10"/>
  <c r="BO508" i="10" s="1"/>
  <c r="AR508" i="10"/>
  <c r="BP508" i="10" s="1"/>
  <c r="AS508" i="10"/>
  <c r="BQ508" i="10" s="1"/>
  <c r="AU508" i="10"/>
  <c r="AV508" i="10"/>
  <c r="BT508" i="10" s="1"/>
  <c r="AW508" i="10"/>
  <c r="AX508" i="10"/>
  <c r="BV508" i="10" s="1"/>
  <c r="AY508" i="10"/>
  <c r="BG508" i="10"/>
  <c r="BK508" i="10"/>
  <c r="BU508" i="10"/>
  <c r="CB508" i="10"/>
  <c r="AN509" i="10"/>
  <c r="BL509" i="10" s="1"/>
  <c r="AO509" i="10"/>
  <c r="BM509" i="10" s="1"/>
  <c r="AP509" i="10"/>
  <c r="BN509" i="10" s="1"/>
  <c r="AQ509" i="10"/>
  <c r="BO509" i="10" s="1"/>
  <c r="AR509" i="10"/>
  <c r="BP509" i="10" s="1"/>
  <c r="AS509" i="10"/>
  <c r="BQ509" i="10" s="1"/>
  <c r="AU509" i="10"/>
  <c r="AV509" i="10"/>
  <c r="BT509" i="10" s="1"/>
  <c r="AW509" i="10"/>
  <c r="BU509" i="10" s="1"/>
  <c r="AX509" i="10"/>
  <c r="BV509" i="10" s="1"/>
  <c r="AY509" i="10"/>
  <c r="BG509" i="10"/>
  <c r="BK509" i="10"/>
  <c r="CB509" i="10"/>
  <c r="AN510" i="10"/>
  <c r="BL510" i="10" s="1"/>
  <c r="AO510" i="10"/>
  <c r="BM510" i="10" s="1"/>
  <c r="AP510" i="10"/>
  <c r="BN510" i="10" s="1"/>
  <c r="AQ510" i="10"/>
  <c r="BO510" i="10" s="1"/>
  <c r="AR510" i="10"/>
  <c r="BP510" i="10" s="1"/>
  <c r="AS510" i="10"/>
  <c r="BQ510" i="10" s="1"/>
  <c r="AU510" i="10"/>
  <c r="AV510" i="10"/>
  <c r="BT510" i="10" s="1"/>
  <c r="AW510" i="10"/>
  <c r="BU510" i="10" s="1"/>
  <c r="AX510" i="10"/>
  <c r="BV510" i="10" s="1"/>
  <c r="AY510" i="10"/>
  <c r="BG510" i="10"/>
  <c r="BK510" i="10"/>
  <c r="CB510" i="10"/>
  <c r="BG511" i="10"/>
  <c r="BK511" i="10"/>
  <c r="CB511" i="10"/>
  <c r="AN512" i="10"/>
  <c r="AO512" i="10"/>
  <c r="AP512" i="10"/>
  <c r="AQ512" i="10"/>
  <c r="AR512" i="10"/>
  <c r="AS512" i="10"/>
  <c r="AT512" i="10"/>
  <c r="AU512" i="10"/>
  <c r="AV512" i="10"/>
  <c r="BT512" i="10" s="1"/>
  <c r="AW512" i="10"/>
  <c r="AX512" i="10"/>
  <c r="BV512" i="10" s="1"/>
  <c r="AY512" i="10"/>
  <c r="BG512" i="10"/>
  <c r="BK512" i="10"/>
  <c r="BL512" i="10"/>
  <c r="BM512" i="10"/>
  <c r="BN512" i="10"/>
  <c r="BO512" i="10"/>
  <c r="BP512" i="10"/>
  <c r="BQ512" i="10"/>
  <c r="BR512" i="10"/>
  <c r="BU512" i="10"/>
  <c r="BY512" i="10"/>
  <c r="BZ512" i="10"/>
  <c r="CA512" i="10"/>
  <c r="CB512" i="10"/>
  <c r="AN513" i="10"/>
  <c r="BL513" i="10" s="1"/>
  <c r="AO513" i="10"/>
  <c r="BM513" i="10" s="1"/>
  <c r="AP513" i="10"/>
  <c r="BN513" i="10" s="1"/>
  <c r="AQ513" i="10"/>
  <c r="BO513" i="10" s="1"/>
  <c r="AR513" i="10"/>
  <c r="BP513" i="10" s="1"/>
  <c r="AS513" i="10"/>
  <c r="BQ513" i="10" s="1"/>
  <c r="AT513" i="10"/>
  <c r="BR513" i="10" s="1"/>
  <c r="AV513" i="10"/>
  <c r="BT513" i="10" s="1"/>
  <c r="AW513" i="10"/>
  <c r="BU513" i="10" s="1"/>
  <c r="AX513" i="10"/>
  <c r="BV513" i="10" s="1"/>
  <c r="AY513" i="10"/>
  <c r="BG513" i="10"/>
  <c r="BK513" i="10"/>
  <c r="CB513" i="10"/>
  <c r="AN514" i="10"/>
  <c r="BL514" i="10" s="1"/>
  <c r="AO514" i="10"/>
  <c r="AP514" i="10"/>
  <c r="BN514" i="10" s="1"/>
  <c r="AQ514" i="10"/>
  <c r="BO514" i="10" s="1"/>
  <c r="AR514" i="10"/>
  <c r="BP514" i="10" s="1"/>
  <c r="AS514" i="10"/>
  <c r="BQ514" i="10" s="1"/>
  <c r="AT514" i="10"/>
  <c r="BR514" i="10" s="1"/>
  <c r="AV514" i="10"/>
  <c r="BT514" i="10" s="1"/>
  <c r="AW514" i="10"/>
  <c r="AX514" i="10"/>
  <c r="BV514" i="10" s="1"/>
  <c r="AY514" i="10"/>
  <c r="BG514" i="10"/>
  <c r="BK514" i="10"/>
  <c r="BM514" i="10"/>
  <c r="BU514" i="10"/>
  <c r="CB514" i="10"/>
  <c r="AN515" i="10"/>
  <c r="AO515" i="10"/>
  <c r="AP515" i="10"/>
  <c r="AQ515" i="10"/>
  <c r="AR515" i="10"/>
  <c r="AS515" i="10"/>
  <c r="AT515" i="10"/>
  <c r="AU515" i="10"/>
  <c r="AV515" i="10"/>
  <c r="BT515" i="10" s="1"/>
  <c r="AW515" i="10"/>
  <c r="AX515" i="10"/>
  <c r="BV515" i="10" s="1"/>
  <c r="AY515" i="10"/>
  <c r="BG515" i="10"/>
  <c r="BK515" i="10"/>
  <c r="BL515" i="10"/>
  <c r="BM515" i="10"/>
  <c r="BN515" i="10"/>
  <c r="BO515" i="10"/>
  <c r="BP515" i="10"/>
  <c r="BQ515" i="10"/>
  <c r="BR515" i="10"/>
  <c r="BU515" i="10"/>
  <c r="CB515" i="10"/>
  <c r="AN516" i="10"/>
  <c r="BL516" i="10" s="1"/>
  <c r="AO516" i="10"/>
  <c r="BM516" i="10" s="1"/>
  <c r="AP516" i="10"/>
  <c r="BN516" i="10" s="1"/>
  <c r="AQ516" i="10"/>
  <c r="BO516" i="10" s="1"/>
  <c r="AR516" i="10"/>
  <c r="BP516" i="10" s="1"/>
  <c r="AS516" i="10"/>
  <c r="BQ516" i="10" s="1"/>
  <c r="AT516" i="10"/>
  <c r="BR516" i="10" s="1"/>
  <c r="AV516" i="10"/>
  <c r="BT516" i="10" s="1"/>
  <c r="AW516" i="10"/>
  <c r="BU516" i="10" s="1"/>
  <c r="AX516" i="10"/>
  <c r="BV516" i="10" s="1"/>
  <c r="AY516" i="10"/>
  <c r="BG516" i="10"/>
  <c r="BK516" i="10"/>
  <c r="CB516" i="10"/>
  <c r="AN517" i="10"/>
  <c r="BL517" i="10" s="1"/>
  <c r="AO517" i="10"/>
  <c r="AP517" i="10"/>
  <c r="BN517" i="10" s="1"/>
  <c r="AQ517" i="10"/>
  <c r="BO517" i="10" s="1"/>
  <c r="AR517" i="10"/>
  <c r="BP517" i="10" s="1"/>
  <c r="AS517" i="10"/>
  <c r="BQ517" i="10" s="1"/>
  <c r="AT517" i="10"/>
  <c r="BR517" i="10" s="1"/>
  <c r="AV517" i="10"/>
  <c r="BT517" i="10" s="1"/>
  <c r="AW517" i="10"/>
  <c r="AX517" i="10"/>
  <c r="BV517" i="10" s="1"/>
  <c r="AY517" i="10"/>
  <c r="BG517" i="10"/>
  <c r="BK517" i="10"/>
  <c r="BM517" i="10"/>
  <c r="BU517" i="10"/>
  <c r="CB517" i="10"/>
  <c r="AN518" i="10"/>
  <c r="BL518" i="10" s="1"/>
  <c r="AO518" i="10"/>
  <c r="AP518" i="10"/>
  <c r="BN518" i="10" s="1"/>
  <c r="AQ518" i="10"/>
  <c r="BO518" i="10" s="1"/>
  <c r="AR518" i="10"/>
  <c r="BP518" i="10" s="1"/>
  <c r="AS518" i="10"/>
  <c r="BQ518" i="10" s="1"/>
  <c r="AT518" i="10"/>
  <c r="BR518" i="10" s="1"/>
  <c r="AV518" i="10"/>
  <c r="BT518" i="10" s="1"/>
  <c r="AW518" i="10"/>
  <c r="AX518" i="10"/>
  <c r="BV518" i="10" s="1"/>
  <c r="AY518" i="10"/>
  <c r="BG518" i="10"/>
  <c r="BK518" i="10"/>
  <c r="BM518" i="10"/>
  <c r="BU518" i="10"/>
  <c r="CB518" i="10"/>
  <c r="AN519" i="10"/>
  <c r="BL519" i="10" s="1"/>
  <c r="AO519" i="10"/>
  <c r="AP519" i="10"/>
  <c r="BN519" i="10" s="1"/>
  <c r="AQ519" i="10"/>
  <c r="BO519" i="10" s="1"/>
  <c r="AR519" i="10"/>
  <c r="BP519" i="10" s="1"/>
  <c r="AS519" i="10"/>
  <c r="BQ519" i="10" s="1"/>
  <c r="AT519" i="10"/>
  <c r="BR519" i="10" s="1"/>
  <c r="AV519" i="10"/>
  <c r="BT519" i="10" s="1"/>
  <c r="AW519" i="10"/>
  <c r="AX519" i="10"/>
  <c r="BV519" i="10" s="1"/>
  <c r="AY519" i="10"/>
  <c r="BG519" i="10"/>
  <c r="BK519" i="10"/>
  <c r="BM519" i="10"/>
  <c r="BU519" i="10"/>
  <c r="CB519" i="10"/>
  <c r="AN520" i="10"/>
  <c r="AO520" i="10"/>
  <c r="AP520" i="10"/>
  <c r="AQ520" i="10"/>
  <c r="AR520" i="10"/>
  <c r="AS520" i="10"/>
  <c r="AT520" i="10"/>
  <c r="AU520" i="10"/>
  <c r="AV520" i="10"/>
  <c r="BT520" i="10" s="1"/>
  <c r="AW520" i="10"/>
  <c r="BU520" i="10" s="1"/>
  <c r="AX520" i="10"/>
  <c r="BV520" i="10" s="1"/>
  <c r="AY520" i="10"/>
  <c r="BG520" i="10"/>
  <c r="BK520" i="10"/>
  <c r="BL520" i="10"/>
  <c r="BM520" i="10"/>
  <c r="BN520" i="10"/>
  <c r="BO520" i="10"/>
  <c r="BP520" i="10"/>
  <c r="BQ520" i="10"/>
  <c r="BR520" i="10"/>
  <c r="AN521" i="10"/>
  <c r="BL521" i="10" s="1"/>
  <c r="AO521" i="10"/>
  <c r="BM521" i="10" s="1"/>
  <c r="AP521" i="10"/>
  <c r="BN521" i="10" s="1"/>
  <c r="AQ521" i="10"/>
  <c r="BO521" i="10" s="1"/>
  <c r="AR521" i="10"/>
  <c r="BP521" i="10" s="1"/>
  <c r="AS521" i="10"/>
  <c r="BQ521" i="10" s="1"/>
  <c r="AU521" i="10"/>
  <c r="AV521" i="10"/>
  <c r="BT521" i="10" s="1"/>
  <c r="AW521" i="10"/>
  <c r="BU521" i="10" s="1"/>
  <c r="AX521" i="10"/>
  <c r="BV521" i="10" s="1"/>
  <c r="AY521" i="10"/>
  <c r="BG521" i="10"/>
  <c r="BK521" i="10"/>
  <c r="CB521" i="10"/>
  <c r="AN522" i="10"/>
  <c r="BL522" i="10" s="1"/>
  <c r="AO522" i="10"/>
  <c r="BM522" i="10" s="1"/>
  <c r="AP522" i="10"/>
  <c r="BN522" i="10" s="1"/>
  <c r="AQ522" i="10"/>
  <c r="BO522" i="10" s="1"/>
  <c r="AR522" i="10"/>
  <c r="BP522" i="10" s="1"/>
  <c r="AS522" i="10"/>
  <c r="BQ522" i="10" s="1"/>
  <c r="AU522" i="10"/>
  <c r="AV522" i="10"/>
  <c r="BT522" i="10" s="1"/>
  <c r="AW522" i="10"/>
  <c r="BU522" i="10" s="1"/>
  <c r="AX522" i="10"/>
  <c r="BV522" i="10" s="1"/>
  <c r="AY522" i="10"/>
  <c r="BG522" i="10"/>
  <c r="BK522" i="10"/>
  <c r="CB522" i="10"/>
  <c r="BG523" i="10"/>
  <c r="BK523" i="10"/>
  <c r="CB523" i="10"/>
  <c r="AN524" i="10"/>
  <c r="AO524" i="10"/>
  <c r="AP524" i="10"/>
  <c r="AQ524" i="10"/>
  <c r="AR524" i="10"/>
  <c r="AS524" i="10"/>
  <c r="AT524" i="10"/>
  <c r="AU524" i="10"/>
  <c r="AV524" i="10"/>
  <c r="BT524" i="10" s="1"/>
  <c r="AW524" i="10"/>
  <c r="AX524" i="10"/>
  <c r="BV524" i="10" s="1"/>
  <c r="AY524" i="10"/>
  <c r="BG524" i="10"/>
  <c r="BK524" i="10"/>
  <c r="BL524" i="10"/>
  <c r="BM524" i="10"/>
  <c r="BN524" i="10"/>
  <c r="BO524" i="10"/>
  <c r="BP524" i="10"/>
  <c r="BQ524" i="10"/>
  <c r="BR524" i="10"/>
  <c r="BU524" i="10"/>
  <c r="BY524" i="10"/>
  <c r="BZ524" i="10"/>
  <c r="CA524" i="10"/>
  <c r="CB524" i="10"/>
  <c r="AN525" i="10"/>
  <c r="AO525" i="10"/>
  <c r="AP525" i="10"/>
  <c r="AQ525" i="10"/>
  <c r="AR525" i="10"/>
  <c r="AS525" i="10"/>
  <c r="AT525" i="10"/>
  <c r="AU525" i="10"/>
  <c r="AV525" i="10"/>
  <c r="BT525" i="10" s="1"/>
  <c r="AW525" i="10"/>
  <c r="BU525" i="10" s="1"/>
  <c r="AX525" i="10"/>
  <c r="BV525" i="10" s="1"/>
  <c r="AY525" i="10"/>
  <c r="BG525" i="10"/>
  <c r="BK525" i="10"/>
  <c r="BL525" i="10"/>
  <c r="BM525" i="10"/>
  <c r="BN525" i="10"/>
  <c r="BO525" i="10"/>
  <c r="BP525" i="10"/>
  <c r="BQ525" i="10"/>
  <c r="BR525" i="10"/>
  <c r="CB525" i="10"/>
  <c r="AN526" i="10"/>
  <c r="AO526" i="10"/>
  <c r="AP526" i="10"/>
  <c r="AQ526" i="10"/>
  <c r="AR526" i="10"/>
  <c r="AS526" i="10"/>
  <c r="AT526" i="10"/>
  <c r="AV526" i="10"/>
  <c r="AX526" i="10"/>
  <c r="AY526" i="10"/>
  <c r="BG526" i="10"/>
  <c r="BK526" i="10"/>
  <c r="BL526" i="10"/>
  <c r="BM526" i="10"/>
  <c r="BN526" i="10"/>
  <c r="BO526" i="10"/>
  <c r="BP526" i="10"/>
  <c r="BQ526" i="10"/>
  <c r="BR526" i="10"/>
  <c r="BT526" i="10"/>
  <c r="BV526" i="10"/>
  <c r="BW526" i="10"/>
  <c r="CB526" i="10"/>
  <c r="AN527" i="10"/>
  <c r="BL527" i="10" s="1"/>
  <c r="AO527" i="10"/>
  <c r="AP527" i="10"/>
  <c r="BN527" i="10" s="1"/>
  <c r="AQ527" i="10"/>
  <c r="BO527" i="10" s="1"/>
  <c r="AR527" i="10"/>
  <c r="BP527" i="10" s="1"/>
  <c r="AS527" i="10"/>
  <c r="BQ527" i="10" s="1"/>
  <c r="AT527" i="10"/>
  <c r="BR527" i="10" s="1"/>
  <c r="AV527" i="10"/>
  <c r="BT527" i="10" s="1"/>
  <c r="AW527" i="10"/>
  <c r="BU527" i="10" s="1"/>
  <c r="AX527" i="10"/>
  <c r="AY527" i="10"/>
  <c r="BG527" i="10"/>
  <c r="BK527" i="10"/>
  <c r="BM527" i="10"/>
  <c r="BV527" i="10"/>
  <c r="CB527" i="10"/>
  <c r="AN528" i="10"/>
  <c r="BL528" i="10" s="1"/>
  <c r="AO528" i="10"/>
  <c r="BM528" i="10" s="1"/>
  <c r="AP528" i="10"/>
  <c r="BN528" i="10" s="1"/>
  <c r="AQ528" i="10"/>
  <c r="BO528" i="10" s="1"/>
  <c r="AR528" i="10"/>
  <c r="BP528" i="10" s="1"/>
  <c r="AS528" i="10"/>
  <c r="BQ528" i="10" s="1"/>
  <c r="AT528" i="10"/>
  <c r="BR528" i="10" s="1"/>
  <c r="AV528" i="10"/>
  <c r="BT528" i="10" s="1"/>
  <c r="AW528" i="10"/>
  <c r="BU528" i="10" s="1"/>
  <c r="AX528" i="10"/>
  <c r="BV528" i="10" s="1"/>
  <c r="AY528" i="10"/>
  <c r="BG528" i="10"/>
  <c r="BK528" i="10"/>
  <c r="CB528" i="10"/>
  <c r="AN529" i="10"/>
  <c r="BL529" i="10" s="1"/>
  <c r="AO529" i="10"/>
  <c r="AP529" i="10"/>
  <c r="BN529" i="10" s="1"/>
  <c r="AQ529" i="10"/>
  <c r="BO529" i="10" s="1"/>
  <c r="AR529" i="10"/>
  <c r="BP529" i="10" s="1"/>
  <c r="AS529" i="10"/>
  <c r="BQ529" i="10" s="1"/>
  <c r="AT529" i="10"/>
  <c r="BR529" i="10" s="1"/>
  <c r="AV529" i="10"/>
  <c r="BT529" i="10" s="1"/>
  <c r="AW529" i="10"/>
  <c r="BU529" i="10" s="1"/>
  <c r="AX529" i="10"/>
  <c r="BV529" i="10" s="1"/>
  <c r="AY529" i="10"/>
  <c r="BG529" i="10"/>
  <c r="BK529" i="10"/>
  <c r="BM529" i="10"/>
  <c r="CB529" i="10"/>
  <c r="AN530" i="10"/>
  <c r="BL530" i="10" s="1"/>
  <c r="AP530" i="10"/>
  <c r="AT530" i="10"/>
  <c r="BR530" i="10" s="1"/>
  <c r="AU530" i="10"/>
  <c r="AV530" i="10"/>
  <c r="BT530" i="10" s="1"/>
  <c r="AW530" i="10"/>
  <c r="BU530" i="10" s="1"/>
  <c r="AX530" i="10"/>
  <c r="BV530" i="10" s="1"/>
  <c r="BG530" i="10"/>
  <c r="BK530" i="10"/>
  <c r="BN530" i="10"/>
  <c r="CB530" i="10"/>
  <c r="AN531" i="10"/>
  <c r="AO531" i="10"/>
  <c r="AP531" i="10"/>
  <c r="AQ531" i="10"/>
  <c r="AR531" i="10"/>
  <c r="AS531" i="10"/>
  <c r="AT531" i="10"/>
  <c r="AU531" i="10"/>
  <c r="AV531" i="10"/>
  <c r="BT531" i="10" s="1"/>
  <c r="AW531" i="10"/>
  <c r="BU531" i="10" s="1"/>
  <c r="AX531" i="10"/>
  <c r="BV531" i="10" s="1"/>
  <c r="AY531" i="10"/>
  <c r="BG531" i="10"/>
  <c r="BK531" i="10"/>
  <c r="BL531" i="10"/>
  <c r="BM531" i="10"/>
  <c r="BN531" i="10"/>
  <c r="BO531" i="10"/>
  <c r="BP531" i="10"/>
  <c r="BQ531" i="10"/>
  <c r="BR531" i="10"/>
  <c r="CB531" i="10"/>
  <c r="AN532" i="10"/>
  <c r="BL532" i="10" s="1"/>
  <c r="AO532" i="10"/>
  <c r="BM532" i="10" s="1"/>
  <c r="AP532" i="10"/>
  <c r="BN532" i="10" s="1"/>
  <c r="AQ532" i="10"/>
  <c r="BO532" i="10" s="1"/>
  <c r="AR532" i="10"/>
  <c r="BP532" i="10" s="1"/>
  <c r="AS532" i="10"/>
  <c r="BQ532" i="10" s="1"/>
  <c r="AT532" i="10"/>
  <c r="BR532" i="10" s="1"/>
  <c r="AV532" i="10"/>
  <c r="BT532" i="10" s="1"/>
  <c r="AW532" i="10"/>
  <c r="BU532" i="10" s="1"/>
  <c r="AX532" i="10"/>
  <c r="BV532" i="10" s="1"/>
  <c r="AY532" i="10"/>
  <c r="BG532" i="10"/>
  <c r="BK532" i="10"/>
  <c r="CB532" i="10"/>
  <c r="AN533" i="10"/>
  <c r="AO533" i="10"/>
  <c r="AP533" i="10"/>
  <c r="AQ533" i="10"/>
  <c r="AR533" i="10"/>
  <c r="AS533" i="10"/>
  <c r="AT533" i="10"/>
  <c r="AU533" i="10"/>
  <c r="AV533" i="10"/>
  <c r="BT533" i="10" s="1"/>
  <c r="AW533" i="10"/>
  <c r="BU533" i="10" s="1"/>
  <c r="AX533" i="10"/>
  <c r="BV533" i="10" s="1"/>
  <c r="AY533" i="10"/>
  <c r="BG533" i="10"/>
  <c r="BK533" i="10"/>
  <c r="BL533" i="10"/>
  <c r="BM533" i="10"/>
  <c r="BN533" i="10"/>
  <c r="BO533" i="10"/>
  <c r="BP533" i="10"/>
  <c r="BQ533" i="10"/>
  <c r="BR533" i="10"/>
  <c r="CB533" i="10"/>
  <c r="AN534" i="10"/>
  <c r="AO534" i="10"/>
  <c r="AP534" i="10"/>
  <c r="AQ534" i="10"/>
  <c r="AR534" i="10"/>
  <c r="AS534" i="10"/>
  <c r="AT534" i="10"/>
  <c r="AU534" i="10"/>
  <c r="AV534" i="10"/>
  <c r="BT534" i="10" s="1"/>
  <c r="AW534" i="10"/>
  <c r="AX534" i="10"/>
  <c r="BV534" i="10" s="1"/>
  <c r="AY534" i="10"/>
  <c r="BG534" i="10"/>
  <c r="BK534" i="10"/>
  <c r="BL534" i="10"/>
  <c r="BM534" i="10"/>
  <c r="BN534" i="10"/>
  <c r="BO534" i="10"/>
  <c r="BP534" i="10"/>
  <c r="BQ534" i="10"/>
  <c r="BR534" i="10"/>
  <c r="BU534" i="10"/>
  <c r="CB534" i="10"/>
  <c r="AN535" i="10"/>
  <c r="AO535" i="10"/>
  <c r="AP535" i="10"/>
  <c r="AQ535" i="10"/>
  <c r="AR535" i="10"/>
  <c r="AS535" i="10"/>
  <c r="AT535" i="10"/>
  <c r="AU535" i="10"/>
  <c r="AV535" i="10"/>
  <c r="BT535" i="10" s="1"/>
  <c r="AW535" i="10"/>
  <c r="BU535" i="10" s="1"/>
  <c r="AX535" i="10"/>
  <c r="BV535" i="10" s="1"/>
  <c r="AY535" i="10"/>
  <c r="BG535" i="10"/>
  <c r="BK535" i="10"/>
  <c r="BL535" i="10"/>
  <c r="BM535" i="10"/>
  <c r="BN535" i="10"/>
  <c r="BO535" i="10"/>
  <c r="BP535" i="10"/>
  <c r="BQ535" i="10"/>
  <c r="BR535" i="10"/>
  <c r="CB535" i="10"/>
  <c r="AN536" i="10"/>
  <c r="BL536" i="10" s="1"/>
  <c r="AO536" i="10"/>
  <c r="BM536" i="10" s="1"/>
  <c r="AP536" i="10"/>
  <c r="BN536" i="10" s="1"/>
  <c r="AQ536" i="10"/>
  <c r="BO536" i="10" s="1"/>
  <c r="AR536" i="10"/>
  <c r="BP536" i="10" s="1"/>
  <c r="AS536" i="10"/>
  <c r="BQ536" i="10" s="1"/>
  <c r="AT536" i="10"/>
  <c r="BR536" i="10" s="1"/>
  <c r="AV536" i="10"/>
  <c r="BT536" i="10" s="1"/>
  <c r="AW536" i="10"/>
  <c r="BU536" i="10" s="1"/>
  <c r="AX536" i="10"/>
  <c r="BV536" i="10" s="1"/>
  <c r="AY536" i="10"/>
  <c r="BG536" i="10"/>
  <c r="BK536" i="10"/>
  <c r="CB536" i="10"/>
  <c r="BG537" i="10"/>
  <c r="BK537" i="10"/>
  <c r="CB537" i="10"/>
  <c r="AN538" i="10"/>
  <c r="AO538" i="10"/>
  <c r="AP538" i="10"/>
  <c r="AQ538" i="10"/>
  <c r="AR538" i="10"/>
  <c r="AS538" i="10"/>
  <c r="AT538" i="10"/>
  <c r="AU538" i="10"/>
  <c r="AV538" i="10"/>
  <c r="BT538" i="10" s="1"/>
  <c r="AW538" i="10"/>
  <c r="BU538" i="10" s="1"/>
  <c r="AX538" i="10"/>
  <c r="BV538" i="10" s="1"/>
  <c r="AY538" i="10"/>
  <c r="BG538" i="10"/>
  <c r="BK538" i="10"/>
  <c r="BL538" i="10"/>
  <c r="BM538" i="10"/>
  <c r="BN538" i="10"/>
  <c r="BO538" i="10"/>
  <c r="BP538" i="10"/>
  <c r="BQ538" i="10"/>
  <c r="BR538" i="10"/>
  <c r="BY538" i="10"/>
  <c r="BZ538" i="10"/>
  <c r="CA538" i="10"/>
  <c r="CB538" i="10"/>
  <c r="AN539" i="10"/>
  <c r="BL539" i="10" s="1"/>
  <c r="AO539" i="10"/>
  <c r="BM539" i="10" s="1"/>
  <c r="AP539" i="10"/>
  <c r="BN539" i="10" s="1"/>
  <c r="AQ539" i="10"/>
  <c r="BO539" i="10" s="1"/>
  <c r="AR539" i="10"/>
  <c r="BP539" i="10" s="1"/>
  <c r="AS539" i="10"/>
  <c r="BQ539" i="10" s="1"/>
  <c r="AT539" i="10"/>
  <c r="BR539" i="10" s="1"/>
  <c r="AV539" i="10"/>
  <c r="BT539" i="10" s="1"/>
  <c r="AW539" i="10"/>
  <c r="BU539" i="10" s="1"/>
  <c r="AX539" i="10"/>
  <c r="AY539" i="10"/>
  <c r="BG539" i="10"/>
  <c r="BK539" i="10"/>
  <c r="BV539" i="10"/>
  <c r="CB539" i="10"/>
  <c r="AN540" i="10"/>
  <c r="BL540" i="10" s="1"/>
  <c r="AO540" i="10"/>
  <c r="AP540" i="10"/>
  <c r="BN540" i="10" s="1"/>
  <c r="AQ540" i="10"/>
  <c r="BO540" i="10" s="1"/>
  <c r="AR540" i="10"/>
  <c r="BP540" i="10" s="1"/>
  <c r="AS540" i="10"/>
  <c r="BQ540" i="10" s="1"/>
  <c r="AT540" i="10"/>
  <c r="BR540" i="10" s="1"/>
  <c r="AV540" i="10"/>
  <c r="BT540" i="10" s="1"/>
  <c r="AW540" i="10"/>
  <c r="BU540" i="10" s="1"/>
  <c r="AX540" i="10"/>
  <c r="BV540" i="10" s="1"/>
  <c r="AY540" i="10"/>
  <c r="BG540" i="10"/>
  <c r="BK540" i="10"/>
  <c r="BM540" i="10"/>
  <c r="CB540" i="10"/>
  <c r="AN541" i="10"/>
  <c r="BL541" i="10" s="1"/>
  <c r="AO541" i="10"/>
  <c r="BM541" i="10" s="1"/>
  <c r="AP541" i="10"/>
  <c r="BN541" i="10" s="1"/>
  <c r="AQ541" i="10"/>
  <c r="BO541" i="10" s="1"/>
  <c r="AR541" i="10"/>
  <c r="BP541" i="10" s="1"/>
  <c r="AS541" i="10"/>
  <c r="BQ541" i="10" s="1"/>
  <c r="AT541" i="10"/>
  <c r="BR541" i="10" s="1"/>
  <c r="AV541" i="10"/>
  <c r="BT541" i="10" s="1"/>
  <c r="AW541" i="10"/>
  <c r="BU541" i="10" s="1"/>
  <c r="AX541" i="10"/>
  <c r="AY541" i="10"/>
  <c r="BG541" i="10"/>
  <c r="BK541" i="10"/>
  <c r="BV541" i="10"/>
  <c r="CB541" i="10"/>
  <c r="BG542" i="10"/>
  <c r="BK542" i="10"/>
  <c r="CB542" i="10"/>
  <c r="AN543" i="10"/>
  <c r="AO543" i="10"/>
  <c r="AP543" i="10"/>
  <c r="AQ543" i="10"/>
  <c r="AR543" i="10"/>
  <c r="AS543" i="10"/>
  <c r="AT543" i="10"/>
  <c r="AU543" i="10"/>
  <c r="AV543" i="10"/>
  <c r="BT543" i="10" s="1"/>
  <c r="AW543" i="10"/>
  <c r="BU543" i="10" s="1"/>
  <c r="AX543" i="10"/>
  <c r="BV543" i="10" s="1"/>
  <c r="AY543" i="10"/>
  <c r="BG543" i="10"/>
  <c r="BK543" i="10"/>
  <c r="BL543" i="10"/>
  <c r="BM543" i="10"/>
  <c r="BN543" i="10"/>
  <c r="BO543" i="10"/>
  <c r="BP543" i="10"/>
  <c r="BQ543" i="10"/>
  <c r="BR543" i="10"/>
  <c r="BY543" i="10"/>
  <c r="BZ543" i="10"/>
  <c r="CA543" i="10"/>
  <c r="CB543" i="10"/>
  <c r="AN544" i="10"/>
  <c r="BL544" i="10" s="1"/>
  <c r="AO544" i="10"/>
  <c r="BM544" i="10" s="1"/>
  <c r="AP544" i="10"/>
  <c r="BN544" i="10" s="1"/>
  <c r="AQ544" i="10"/>
  <c r="BO544" i="10" s="1"/>
  <c r="AR544" i="10"/>
  <c r="BP544" i="10" s="1"/>
  <c r="AS544" i="10"/>
  <c r="BQ544" i="10" s="1"/>
  <c r="AT544" i="10"/>
  <c r="BR544" i="10" s="1"/>
  <c r="AV544" i="10"/>
  <c r="BT544" i="10" s="1"/>
  <c r="AW544" i="10"/>
  <c r="BU544" i="10" s="1"/>
  <c r="AX544" i="10"/>
  <c r="BV544" i="10" s="1"/>
  <c r="AY544" i="10"/>
  <c r="BG544" i="10"/>
  <c r="BK544" i="10"/>
  <c r="CB544" i="10"/>
  <c r="AN545" i="10"/>
  <c r="BL545" i="10" s="1"/>
  <c r="AO545" i="10"/>
  <c r="AP545" i="10"/>
  <c r="BN545" i="10" s="1"/>
  <c r="AQ545" i="10"/>
  <c r="BO545" i="10" s="1"/>
  <c r="AR545" i="10"/>
  <c r="BP545" i="10" s="1"/>
  <c r="AS545" i="10"/>
  <c r="BQ545" i="10" s="1"/>
  <c r="AT545" i="10"/>
  <c r="BR545" i="10" s="1"/>
  <c r="AV545" i="10"/>
  <c r="BT545" i="10" s="1"/>
  <c r="AW545" i="10"/>
  <c r="BU545" i="10" s="1"/>
  <c r="AX545" i="10"/>
  <c r="BV545" i="10" s="1"/>
  <c r="AY545" i="10"/>
  <c r="BG545" i="10"/>
  <c r="BK545" i="10"/>
  <c r="BM545" i="10"/>
  <c r="CB545" i="10"/>
  <c r="AN546" i="10"/>
  <c r="BL546" i="10" s="1"/>
  <c r="AO546" i="10"/>
  <c r="BM546" i="10" s="1"/>
  <c r="AP546" i="10"/>
  <c r="BN546" i="10" s="1"/>
  <c r="AQ546" i="10"/>
  <c r="BO546" i="10" s="1"/>
  <c r="AR546" i="10"/>
  <c r="BP546" i="10" s="1"/>
  <c r="AS546" i="10"/>
  <c r="BQ546" i="10" s="1"/>
  <c r="AT546" i="10"/>
  <c r="BR546" i="10" s="1"/>
  <c r="AV546" i="10"/>
  <c r="BT546" i="10" s="1"/>
  <c r="AW546" i="10"/>
  <c r="BU546" i="10" s="1"/>
  <c r="AX546" i="10"/>
  <c r="BV546" i="10" s="1"/>
  <c r="AY546" i="10"/>
  <c r="BG546" i="10"/>
  <c r="BK546" i="10"/>
  <c r="CB546" i="10"/>
  <c r="AN547" i="10"/>
  <c r="AO547" i="10"/>
  <c r="AP547" i="10"/>
  <c r="AQ547" i="10"/>
  <c r="AR547" i="10"/>
  <c r="AS547" i="10"/>
  <c r="AT547" i="10"/>
  <c r="AV547" i="10"/>
  <c r="AX547" i="10"/>
  <c r="AY547" i="10"/>
  <c r="BG547" i="10"/>
  <c r="BK547" i="10"/>
  <c r="BL547" i="10"/>
  <c r="BM547" i="10"/>
  <c r="BN547" i="10"/>
  <c r="BO547" i="10"/>
  <c r="BP547" i="10"/>
  <c r="BQ547" i="10"/>
  <c r="BR547" i="10"/>
  <c r="BT547" i="10"/>
  <c r="BV547" i="10"/>
  <c r="CB547" i="10"/>
  <c r="AN548" i="10"/>
  <c r="BL548" i="10" s="1"/>
  <c r="AO548" i="10"/>
  <c r="AP548" i="10"/>
  <c r="BN548" i="10" s="1"/>
  <c r="AQ548" i="10"/>
  <c r="BO548" i="10" s="1"/>
  <c r="AR548" i="10"/>
  <c r="BP548" i="10" s="1"/>
  <c r="AS548" i="10"/>
  <c r="BQ548" i="10" s="1"/>
  <c r="AU548" i="10"/>
  <c r="AV548" i="10"/>
  <c r="BT548" i="10" s="1"/>
  <c r="AW548" i="10"/>
  <c r="BU548" i="10" s="1"/>
  <c r="AX548" i="10"/>
  <c r="BV548" i="10" s="1"/>
  <c r="AY548" i="10"/>
  <c r="BG548" i="10"/>
  <c r="BK548" i="10"/>
  <c r="BM548" i="10"/>
  <c r="CB548" i="10"/>
  <c r="BG549" i="10"/>
  <c r="BK549" i="10"/>
  <c r="CB549" i="10"/>
  <c r="AN550" i="10"/>
  <c r="AO550" i="10"/>
  <c r="AP550" i="10"/>
  <c r="AQ550" i="10"/>
  <c r="AR550" i="10"/>
  <c r="AS550" i="10"/>
  <c r="AT550" i="10"/>
  <c r="AU550" i="10"/>
  <c r="AV550" i="10"/>
  <c r="BT550" i="10" s="1"/>
  <c r="AW550" i="10"/>
  <c r="AX550" i="10"/>
  <c r="BV550" i="10" s="1"/>
  <c r="AY550" i="10"/>
  <c r="BG550" i="10"/>
  <c r="BK550" i="10"/>
  <c r="BL550" i="10"/>
  <c r="BM550" i="10"/>
  <c r="BN550" i="10"/>
  <c r="BO550" i="10"/>
  <c r="BP550" i="10"/>
  <c r="BQ550" i="10"/>
  <c r="BR550" i="10"/>
  <c r="BU550" i="10"/>
  <c r="BY550" i="10"/>
  <c r="BZ550" i="10"/>
  <c r="CA550" i="10"/>
  <c r="CB550" i="10"/>
  <c r="AN551" i="10"/>
  <c r="BL551" i="10" s="1"/>
  <c r="AO551" i="10"/>
  <c r="BM551" i="10" s="1"/>
  <c r="AP551" i="10"/>
  <c r="BN551" i="10" s="1"/>
  <c r="AQ551" i="10"/>
  <c r="BO551" i="10" s="1"/>
  <c r="AR551" i="10"/>
  <c r="BP551" i="10" s="1"/>
  <c r="AS551" i="10"/>
  <c r="BQ551" i="10" s="1"/>
  <c r="AT551" i="10"/>
  <c r="BR551" i="10" s="1"/>
  <c r="AU551" i="10"/>
  <c r="AV551" i="10"/>
  <c r="BT551" i="10" s="1"/>
  <c r="AX551" i="10"/>
  <c r="BV551" i="10" s="1"/>
  <c r="AY551" i="10"/>
  <c r="BG551" i="10"/>
  <c r="BK551" i="10"/>
  <c r="CB551" i="10"/>
  <c r="AN552" i="10"/>
  <c r="BL552" i="10" s="1"/>
  <c r="AO552" i="10"/>
  <c r="AP552" i="10"/>
  <c r="BN552" i="10" s="1"/>
  <c r="AQ552" i="10"/>
  <c r="BO552" i="10" s="1"/>
  <c r="AR552" i="10"/>
  <c r="BP552" i="10" s="1"/>
  <c r="AS552" i="10"/>
  <c r="BQ552" i="10" s="1"/>
  <c r="AT552" i="10"/>
  <c r="BR552" i="10" s="1"/>
  <c r="AV552" i="10"/>
  <c r="BT552" i="10" s="1"/>
  <c r="AW552" i="10"/>
  <c r="BU552" i="10" s="1"/>
  <c r="AX552" i="10"/>
  <c r="BV552" i="10" s="1"/>
  <c r="AY552" i="10"/>
  <c r="BG552" i="10"/>
  <c r="BK552" i="10"/>
  <c r="BM552" i="10"/>
  <c r="CB552" i="10"/>
  <c r="BG553" i="10"/>
  <c r="BK553" i="10"/>
  <c r="CB553" i="10"/>
  <c r="AN554" i="10"/>
  <c r="AO554" i="10"/>
  <c r="AP554" i="10"/>
  <c r="AQ554" i="10"/>
  <c r="AR554" i="10"/>
  <c r="AS554" i="10"/>
  <c r="AT554" i="10"/>
  <c r="AU554" i="10"/>
  <c r="AV554" i="10"/>
  <c r="BT554" i="10" s="1"/>
  <c r="AW554" i="10"/>
  <c r="AX554" i="10"/>
  <c r="BV554" i="10" s="1"/>
  <c r="AY554" i="10"/>
  <c r="BG554" i="10"/>
  <c r="BK554" i="10"/>
  <c r="BL554" i="10"/>
  <c r="BM554" i="10"/>
  <c r="BN554" i="10"/>
  <c r="BO554" i="10"/>
  <c r="BP554" i="10"/>
  <c r="BQ554" i="10"/>
  <c r="BR554" i="10"/>
  <c r="BU554" i="10"/>
  <c r="BY554" i="10"/>
  <c r="BZ554" i="10"/>
  <c r="CA554" i="10"/>
  <c r="CB554" i="10"/>
  <c r="AN555" i="10"/>
  <c r="BL555" i="10" s="1"/>
  <c r="AO555" i="10"/>
  <c r="BM555" i="10" s="1"/>
  <c r="AP555" i="10"/>
  <c r="BN555" i="10" s="1"/>
  <c r="AQ555" i="10"/>
  <c r="BO555" i="10" s="1"/>
  <c r="AR555" i="10"/>
  <c r="BP555" i="10" s="1"/>
  <c r="AS555" i="10"/>
  <c r="BQ555" i="10" s="1"/>
  <c r="AT555" i="10"/>
  <c r="BR555" i="10" s="1"/>
  <c r="AV555" i="10"/>
  <c r="BT555" i="10" s="1"/>
  <c r="AW555" i="10"/>
  <c r="BU555" i="10" s="1"/>
  <c r="AX555" i="10"/>
  <c r="BV555" i="10" s="1"/>
  <c r="AY555" i="10"/>
  <c r="BG555" i="10"/>
  <c r="BK555" i="10"/>
  <c r="CB555" i="10"/>
  <c r="AN556" i="10"/>
  <c r="BL556" i="10" s="1"/>
  <c r="AO556" i="10"/>
  <c r="AP556" i="10"/>
  <c r="BN556" i="10" s="1"/>
  <c r="AQ556" i="10"/>
  <c r="BO556" i="10" s="1"/>
  <c r="AR556" i="10"/>
  <c r="BP556" i="10" s="1"/>
  <c r="AS556" i="10"/>
  <c r="BQ556" i="10" s="1"/>
  <c r="AT556" i="10"/>
  <c r="BR556" i="10" s="1"/>
  <c r="AV556" i="10"/>
  <c r="BT556" i="10" s="1"/>
  <c r="AW556" i="10"/>
  <c r="BU556" i="10" s="1"/>
  <c r="AX556" i="10"/>
  <c r="BV556" i="10" s="1"/>
  <c r="AY556" i="10"/>
  <c r="BG556" i="10"/>
  <c r="BK556" i="10"/>
  <c r="BM556" i="10"/>
  <c r="CB556" i="10"/>
  <c r="BG557" i="10"/>
  <c r="BK557" i="10"/>
  <c r="CB557" i="10"/>
  <c r="AN558" i="10"/>
  <c r="AO558" i="10"/>
  <c r="AP558" i="10"/>
  <c r="AQ558" i="10"/>
  <c r="AR558" i="10"/>
  <c r="AS558" i="10"/>
  <c r="AT558" i="10"/>
  <c r="AU558" i="10"/>
  <c r="AV558" i="10"/>
  <c r="BT558" i="10" s="1"/>
  <c r="AW558" i="10"/>
  <c r="AX558" i="10"/>
  <c r="BV558" i="10" s="1"/>
  <c r="AY558" i="10"/>
  <c r="BG558" i="10"/>
  <c r="BK558" i="10"/>
  <c r="BL558" i="10"/>
  <c r="BM558" i="10"/>
  <c r="BN558" i="10"/>
  <c r="BO558" i="10"/>
  <c r="BP558" i="10"/>
  <c r="BQ558" i="10"/>
  <c r="BR558" i="10"/>
  <c r="BU558" i="10"/>
  <c r="BY558" i="10"/>
  <c r="BZ558" i="10"/>
  <c r="CA558" i="10"/>
  <c r="CB558" i="10"/>
  <c r="AN559" i="10"/>
  <c r="BL559" i="10" s="1"/>
  <c r="AO559" i="10"/>
  <c r="AP559" i="10"/>
  <c r="BN559" i="10" s="1"/>
  <c r="AQ559" i="10"/>
  <c r="BO559" i="10" s="1"/>
  <c r="AR559" i="10"/>
  <c r="BP559" i="10" s="1"/>
  <c r="AS559" i="10"/>
  <c r="BQ559" i="10" s="1"/>
  <c r="AT559" i="10"/>
  <c r="BR559" i="10" s="1"/>
  <c r="AV559" i="10"/>
  <c r="BT559" i="10" s="1"/>
  <c r="AW559" i="10"/>
  <c r="BU559" i="10" s="1"/>
  <c r="AX559" i="10"/>
  <c r="BV559" i="10" s="1"/>
  <c r="AY559" i="10"/>
  <c r="BG559" i="10"/>
  <c r="BK559" i="10"/>
  <c r="BM559" i="10"/>
  <c r="CB559" i="10"/>
  <c r="AN560" i="10"/>
  <c r="AO560" i="10"/>
  <c r="AP560" i="10"/>
  <c r="AQ560" i="10"/>
  <c r="AR560" i="10"/>
  <c r="AS560" i="10"/>
  <c r="AT560" i="10"/>
  <c r="AU560" i="10"/>
  <c r="AV560" i="10"/>
  <c r="BT560" i="10" s="1"/>
  <c r="AW560" i="10"/>
  <c r="AX560" i="10"/>
  <c r="BV560" i="10" s="1"/>
  <c r="AY560" i="10"/>
  <c r="BG560" i="10"/>
  <c r="BK560" i="10"/>
  <c r="BL560" i="10"/>
  <c r="BM560" i="10"/>
  <c r="BN560" i="10"/>
  <c r="BO560" i="10"/>
  <c r="BP560" i="10"/>
  <c r="BQ560" i="10"/>
  <c r="BR560" i="10"/>
  <c r="BU560" i="10"/>
  <c r="CB560" i="10"/>
  <c r="AN561" i="10"/>
  <c r="BL561" i="10" s="1"/>
  <c r="AO561" i="10"/>
  <c r="BM561" i="10" s="1"/>
  <c r="AP561" i="10"/>
  <c r="BN561" i="10" s="1"/>
  <c r="AQ561" i="10"/>
  <c r="BO561" i="10" s="1"/>
  <c r="AR561" i="10"/>
  <c r="BP561" i="10" s="1"/>
  <c r="AS561" i="10"/>
  <c r="BQ561" i="10" s="1"/>
  <c r="AT561" i="10"/>
  <c r="BR561" i="10" s="1"/>
  <c r="AV561" i="10"/>
  <c r="BT561" i="10" s="1"/>
  <c r="AW561" i="10"/>
  <c r="BU561" i="10" s="1"/>
  <c r="AX561" i="10"/>
  <c r="BV561" i="10" s="1"/>
  <c r="AY561" i="10"/>
  <c r="BG561" i="10"/>
  <c r="BK561" i="10"/>
  <c r="CB561" i="10"/>
  <c r="AN562" i="10"/>
  <c r="BL562" i="10" s="1"/>
  <c r="AO562" i="10"/>
  <c r="AP562" i="10"/>
  <c r="BN562" i="10" s="1"/>
  <c r="AQ562" i="10"/>
  <c r="BO562" i="10" s="1"/>
  <c r="AR562" i="10"/>
  <c r="BP562" i="10" s="1"/>
  <c r="AS562" i="10"/>
  <c r="BQ562" i="10" s="1"/>
  <c r="AT562" i="10"/>
  <c r="BR562" i="10" s="1"/>
  <c r="AV562" i="10"/>
  <c r="BT562" i="10" s="1"/>
  <c r="AW562" i="10"/>
  <c r="BU562" i="10" s="1"/>
  <c r="AX562" i="10"/>
  <c r="BV562" i="10" s="1"/>
  <c r="AY562" i="10"/>
  <c r="BG562" i="10"/>
  <c r="BK562" i="10"/>
  <c r="BM562" i="10"/>
  <c r="CB562" i="10"/>
  <c r="AN563" i="10"/>
  <c r="AO563" i="10"/>
  <c r="AP563" i="10"/>
  <c r="AQ563" i="10"/>
  <c r="AR563" i="10"/>
  <c r="AS563" i="10"/>
  <c r="AT563" i="10"/>
  <c r="AU563" i="10"/>
  <c r="AV563" i="10"/>
  <c r="BT563" i="10" s="1"/>
  <c r="AW563" i="10"/>
  <c r="AX563" i="10"/>
  <c r="BV563" i="10" s="1"/>
  <c r="AY563" i="10"/>
  <c r="BG563" i="10"/>
  <c r="BK563" i="10"/>
  <c r="BL563" i="10"/>
  <c r="BM563" i="10"/>
  <c r="BN563" i="10"/>
  <c r="BO563" i="10"/>
  <c r="BP563" i="10"/>
  <c r="BQ563" i="10"/>
  <c r="BR563" i="10"/>
  <c r="BU563" i="10"/>
  <c r="CB563" i="10"/>
  <c r="AR564" i="10"/>
  <c r="BP564" i="10" s="1"/>
  <c r="AT564" i="10"/>
  <c r="BR564" i="10" s="1"/>
  <c r="AV564" i="10"/>
  <c r="BT564" i="10" s="1"/>
  <c r="AW564" i="10"/>
  <c r="BU564" i="10" s="1"/>
  <c r="AX564" i="10"/>
  <c r="BV564" i="10" s="1"/>
  <c r="BG564" i="10"/>
  <c r="BK564" i="10"/>
  <c r="CB564" i="10"/>
  <c r="AN565" i="10"/>
  <c r="BL565" i="10" s="1"/>
  <c r="AO565" i="10"/>
  <c r="AP565" i="10"/>
  <c r="BN565" i="10" s="1"/>
  <c r="AQ565" i="10"/>
  <c r="BO565" i="10" s="1"/>
  <c r="AR565" i="10"/>
  <c r="BP565" i="10" s="1"/>
  <c r="AS565" i="10"/>
  <c r="BQ565" i="10" s="1"/>
  <c r="AT565" i="10"/>
  <c r="BR565" i="10" s="1"/>
  <c r="AV565" i="10"/>
  <c r="BT565" i="10" s="1"/>
  <c r="AW565" i="10"/>
  <c r="AX565" i="10"/>
  <c r="BV565" i="10" s="1"/>
  <c r="AY565" i="10"/>
  <c r="BG565" i="10"/>
  <c r="BK565" i="10"/>
  <c r="BM565" i="10"/>
  <c r="BU565" i="10"/>
  <c r="CB565" i="10"/>
  <c r="AN566" i="10"/>
  <c r="AO566" i="10"/>
  <c r="AP566" i="10"/>
  <c r="AQ566" i="10"/>
  <c r="AR566" i="10"/>
  <c r="AS566" i="10"/>
  <c r="AT566" i="10"/>
  <c r="AU566" i="10"/>
  <c r="AV566" i="10"/>
  <c r="BT566" i="10" s="1"/>
  <c r="AW566" i="10"/>
  <c r="AX566" i="10"/>
  <c r="BV566" i="10" s="1"/>
  <c r="AY566" i="10"/>
  <c r="BG566" i="10"/>
  <c r="BK566" i="10"/>
  <c r="BL566" i="10"/>
  <c r="BM566" i="10"/>
  <c r="BN566" i="10"/>
  <c r="BO566" i="10"/>
  <c r="BP566" i="10"/>
  <c r="BQ566" i="10"/>
  <c r="BR566" i="10"/>
  <c r="BU566" i="10"/>
  <c r="CB566" i="10"/>
  <c r="AN567" i="10"/>
  <c r="BL567" i="10" s="1"/>
  <c r="AO567" i="10"/>
  <c r="AP567" i="10"/>
  <c r="BN567" i="10" s="1"/>
  <c r="AQ567" i="10"/>
  <c r="BO567" i="10" s="1"/>
  <c r="AR567" i="10"/>
  <c r="AS567" i="10"/>
  <c r="BQ567" i="10" s="1"/>
  <c r="AT567" i="10"/>
  <c r="BR567" i="10" s="1"/>
  <c r="AV567" i="10"/>
  <c r="BT567" i="10" s="1"/>
  <c r="AW567" i="10"/>
  <c r="BU567" i="10" s="1"/>
  <c r="AX567" i="10"/>
  <c r="BV567" i="10" s="1"/>
  <c r="AY567" i="10"/>
  <c r="BG567" i="10"/>
  <c r="BK567" i="10"/>
  <c r="BM567" i="10"/>
  <c r="BP567" i="10"/>
  <c r="CB567" i="10"/>
  <c r="AN568" i="10"/>
  <c r="BL568" i="10" s="1"/>
  <c r="AO568" i="10"/>
  <c r="AP568" i="10"/>
  <c r="BN568" i="10" s="1"/>
  <c r="AQ568" i="10"/>
  <c r="BO568" i="10" s="1"/>
  <c r="AR568" i="10"/>
  <c r="BP568" i="10" s="1"/>
  <c r="AS568" i="10"/>
  <c r="BQ568" i="10" s="1"/>
  <c r="AT568" i="10"/>
  <c r="BR568" i="10" s="1"/>
  <c r="AV568" i="10"/>
  <c r="BT568" i="10" s="1"/>
  <c r="AW568" i="10"/>
  <c r="BU568" i="10" s="1"/>
  <c r="AX568" i="10"/>
  <c r="BV568" i="10" s="1"/>
  <c r="AY568" i="10"/>
  <c r="BG568" i="10"/>
  <c r="BK568" i="10"/>
  <c r="BM568" i="10"/>
  <c r="CB568" i="10"/>
  <c r="AN569" i="10"/>
  <c r="BL569" i="10" s="1"/>
  <c r="AO569" i="10"/>
  <c r="BM569" i="10" s="1"/>
  <c r="AP569" i="10"/>
  <c r="BN569" i="10" s="1"/>
  <c r="AQ569" i="10"/>
  <c r="BO569" i="10" s="1"/>
  <c r="AR569" i="10"/>
  <c r="BP569" i="10" s="1"/>
  <c r="AS569" i="10"/>
  <c r="BQ569" i="10" s="1"/>
  <c r="AT569" i="10"/>
  <c r="BR569" i="10" s="1"/>
  <c r="AV569" i="10"/>
  <c r="BT569" i="10" s="1"/>
  <c r="AW569" i="10"/>
  <c r="BU569" i="10" s="1"/>
  <c r="AX569" i="10"/>
  <c r="BV569" i="10" s="1"/>
  <c r="AY569" i="10"/>
  <c r="BG569" i="10"/>
  <c r="BK569" i="10"/>
  <c r="CB569" i="10"/>
  <c r="AN570" i="10"/>
  <c r="AO570" i="10"/>
  <c r="AP570" i="10"/>
  <c r="AQ570" i="10"/>
  <c r="AR570" i="10"/>
  <c r="AS570" i="10"/>
  <c r="AT570" i="10"/>
  <c r="AU570" i="10"/>
  <c r="AV570" i="10"/>
  <c r="BT570" i="10" s="1"/>
  <c r="AW570" i="10"/>
  <c r="AX570" i="10"/>
  <c r="BV570" i="10" s="1"/>
  <c r="AY570" i="10"/>
  <c r="BG570" i="10"/>
  <c r="BK570" i="10"/>
  <c r="BL570" i="10"/>
  <c r="BM570" i="10"/>
  <c r="BN570" i="10"/>
  <c r="BO570" i="10"/>
  <c r="BP570" i="10"/>
  <c r="BQ570" i="10"/>
  <c r="BR570" i="10"/>
  <c r="BU570" i="10"/>
  <c r="CB570" i="10"/>
  <c r="AR571" i="10"/>
  <c r="AT571" i="10"/>
  <c r="BR571" i="10" s="1"/>
  <c r="AU571" i="10"/>
  <c r="AV571" i="10"/>
  <c r="BT571" i="10" s="1"/>
  <c r="AW571" i="10"/>
  <c r="AX571" i="10"/>
  <c r="BV571" i="10" s="1"/>
  <c r="BG571" i="10"/>
  <c r="BK571" i="10"/>
  <c r="BP571" i="10"/>
  <c r="BU571" i="10"/>
  <c r="CB571" i="10"/>
  <c r="AN572" i="10"/>
  <c r="BL572" i="10" s="1"/>
  <c r="AO572" i="10"/>
  <c r="BM572" i="10" s="1"/>
  <c r="AP572" i="10"/>
  <c r="BN572" i="10" s="1"/>
  <c r="AQ572" i="10"/>
  <c r="BO572" i="10" s="1"/>
  <c r="AR572" i="10"/>
  <c r="BP572" i="10" s="1"/>
  <c r="AS572" i="10"/>
  <c r="BQ572" i="10" s="1"/>
  <c r="AT572" i="10"/>
  <c r="BR572" i="10" s="1"/>
  <c r="AV572" i="10"/>
  <c r="BT572" i="10" s="1"/>
  <c r="AW572" i="10"/>
  <c r="BU572" i="10" s="1"/>
  <c r="AX572" i="10"/>
  <c r="BV572" i="10" s="1"/>
  <c r="AY572" i="10"/>
  <c r="BG572" i="10"/>
  <c r="BK572" i="10"/>
  <c r="CB572" i="10"/>
  <c r="BG573" i="10"/>
  <c r="BK573" i="10"/>
  <c r="CB573" i="10"/>
  <c r="AN574" i="10"/>
  <c r="AO574" i="10"/>
  <c r="AP574" i="10"/>
  <c r="AQ574" i="10"/>
  <c r="AR574" i="10"/>
  <c r="AS574" i="10"/>
  <c r="AT574" i="10"/>
  <c r="AU574" i="10"/>
  <c r="AV574" i="10"/>
  <c r="BT574" i="10" s="1"/>
  <c r="AW574" i="10"/>
  <c r="BU574" i="10" s="1"/>
  <c r="AX574" i="10"/>
  <c r="BV574" i="10" s="1"/>
  <c r="AY574" i="10"/>
  <c r="BG574" i="10"/>
  <c r="BK574" i="10"/>
  <c r="BL574" i="10"/>
  <c r="BM574" i="10"/>
  <c r="BN574" i="10"/>
  <c r="BO574" i="10"/>
  <c r="BP574" i="10"/>
  <c r="BQ574" i="10"/>
  <c r="BR574" i="10"/>
  <c r="BY574" i="10"/>
  <c r="BZ574" i="10"/>
  <c r="CA574" i="10"/>
  <c r="CB574" i="10"/>
  <c r="AN575" i="10"/>
  <c r="BL575" i="10" s="1"/>
  <c r="AO575" i="10"/>
  <c r="AP575" i="10"/>
  <c r="BN575" i="10" s="1"/>
  <c r="AQ575" i="10"/>
  <c r="BO575" i="10" s="1"/>
  <c r="AR575" i="10"/>
  <c r="BP575" i="10" s="1"/>
  <c r="AS575" i="10"/>
  <c r="BQ575" i="10" s="1"/>
  <c r="AT575" i="10"/>
  <c r="BR575" i="10" s="1"/>
  <c r="AV575" i="10"/>
  <c r="BT575" i="10" s="1"/>
  <c r="AW575" i="10"/>
  <c r="AX575" i="10"/>
  <c r="BV575" i="10" s="1"/>
  <c r="AY575" i="10"/>
  <c r="BG575" i="10"/>
  <c r="BK575" i="10"/>
  <c r="BM575" i="10"/>
  <c r="BU575" i="10"/>
  <c r="CB575" i="10"/>
  <c r="BG576" i="10"/>
  <c r="BK576" i="10"/>
  <c r="CB576" i="10"/>
  <c r="AN577" i="10"/>
  <c r="AO577" i="10"/>
  <c r="AP577" i="10"/>
  <c r="AQ577" i="10"/>
  <c r="AR577" i="10"/>
  <c r="AS577" i="10"/>
  <c r="AT577" i="10"/>
  <c r="AU577" i="10"/>
  <c r="AV577" i="10"/>
  <c r="BT577" i="10" s="1"/>
  <c r="AW577" i="10"/>
  <c r="BU577" i="10" s="1"/>
  <c r="AX577" i="10"/>
  <c r="BV577" i="10" s="1"/>
  <c r="AY577" i="10"/>
  <c r="BG577" i="10"/>
  <c r="BK577" i="10"/>
  <c r="BL577" i="10"/>
  <c r="BM577" i="10"/>
  <c r="BN577" i="10"/>
  <c r="BO577" i="10"/>
  <c r="BP577" i="10"/>
  <c r="BQ577" i="10"/>
  <c r="BR577" i="10"/>
  <c r="BY577" i="10"/>
  <c r="BZ577" i="10"/>
  <c r="CA577" i="10"/>
  <c r="CB577" i="10"/>
  <c r="AN578" i="10"/>
  <c r="AO578" i="10"/>
  <c r="AP578" i="10"/>
  <c r="AQ578" i="10"/>
  <c r="AR578" i="10"/>
  <c r="AS578" i="10"/>
  <c r="AT578" i="10"/>
  <c r="AU578" i="10"/>
  <c r="AV578" i="10"/>
  <c r="BT578" i="10" s="1"/>
  <c r="AW578" i="10"/>
  <c r="AX578" i="10"/>
  <c r="BV578" i="10" s="1"/>
  <c r="AY578" i="10"/>
  <c r="BG578" i="10"/>
  <c r="BK578" i="10"/>
  <c r="BL578" i="10"/>
  <c r="BM578" i="10"/>
  <c r="BN578" i="10"/>
  <c r="BO578" i="10"/>
  <c r="BP578" i="10"/>
  <c r="BQ578" i="10"/>
  <c r="BR578" i="10"/>
  <c r="BU578" i="10"/>
  <c r="CB578" i="10"/>
  <c r="AN579" i="10"/>
  <c r="AO579" i="10"/>
  <c r="AP579" i="10"/>
  <c r="AQ579" i="10"/>
  <c r="AR579" i="10"/>
  <c r="AS579" i="10"/>
  <c r="AT579" i="10"/>
  <c r="AU579" i="10"/>
  <c r="AV579" i="10"/>
  <c r="BT579" i="10" s="1"/>
  <c r="AW579" i="10"/>
  <c r="BU579" i="10" s="1"/>
  <c r="AX579" i="10"/>
  <c r="BV579" i="10" s="1"/>
  <c r="AY579" i="10"/>
  <c r="BG579" i="10"/>
  <c r="BK579" i="10"/>
  <c r="BL579" i="10"/>
  <c r="BM579" i="10"/>
  <c r="BN579" i="10"/>
  <c r="BO579" i="10"/>
  <c r="BP579" i="10"/>
  <c r="BQ579" i="10"/>
  <c r="BR579" i="10"/>
  <c r="CB579" i="10"/>
  <c r="BG580" i="10"/>
  <c r="BK580" i="10"/>
  <c r="CB580" i="10"/>
  <c r="AN581" i="10"/>
  <c r="AO581" i="10"/>
  <c r="AP581" i="10"/>
  <c r="AQ581" i="10"/>
  <c r="AR581" i="10"/>
  <c r="AS581" i="10"/>
  <c r="AT581" i="10"/>
  <c r="AU581" i="10"/>
  <c r="AV581" i="10"/>
  <c r="BT581" i="10" s="1"/>
  <c r="AW581" i="10"/>
  <c r="AX581" i="10"/>
  <c r="BV581" i="10" s="1"/>
  <c r="AY581" i="10"/>
  <c r="BG581" i="10"/>
  <c r="BK581" i="10"/>
  <c r="BL581" i="10"/>
  <c r="BM581" i="10"/>
  <c r="BN581" i="10"/>
  <c r="BO581" i="10"/>
  <c r="BP581" i="10"/>
  <c r="BQ581" i="10"/>
  <c r="BR581" i="10"/>
  <c r="BU581" i="10"/>
  <c r="BY581" i="10"/>
  <c r="BZ581" i="10"/>
  <c r="CA581" i="10"/>
  <c r="CB581" i="10"/>
  <c r="AN582" i="10"/>
  <c r="BL582" i="10" s="1"/>
  <c r="AO582" i="10"/>
  <c r="AQ582" i="10"/>
  <c r="BO582" i="10" s="1"/>
  <c r="AR582" i="10"/>
  <c r="BP582" i="10" s="1"/>
  <c r="AS582" i="10"/>
  <c r="BQ582" i="10" s="1"/>
  <c r="AT582" i="10"/>
  <c r="BR582" i="10" s="1"/>
  <c r="AU582" i="10"/>
  <c r="AV582" i="10"/>
  <c r="BT582" i="10" s="1"/>
  <c r="AW582" i="10"/>
  <c r="BU582" i="10" s="1"/>
  <c r="AX582" i="10"/>
  <c r="BV582" i="10" s="1"/>
  <c r="BG582" i="10"/>
  <c r="BK582" i="10"/>
  <c r="BM582" i="10"/>
  <c r="CB582" i="10"/>
  <c r="AN583" i="10"/>
  <c r="BL583" i="10" s="1"/>
  <c r="AO583" i="10"/>
  <c r="AQ583" i="10"/>
  <c r="BO583" i="10" s="1"/>
  <c r="AR583" i="10"/>
  <c r="BP583" i="10" s="1"/>
  <c r="AS583" i="10"/>
  <c r="BQ583" i="10" s="1"/>
  <c r="AT583" i="10"/>
  <c r="BR583" i="10" s="1"/>
  <c r="AU583" i="10"/>
  <c r="AV583" i="10"/>
  <c r="BT583" i="10" s="1"/>
  <c r="AW583" i="10"/>
  <c r="BU583" i="10" s="1"/>
  <c r="AX583" i="10"/>
  <c r="BV583" i="10" s="1"/>
  <c r="BG583" i="10"/>
  <c r="BK583" i="10"/>
  <c r="BM583" i="10"/>
  <c r="CB583" i="10"/>
  <c r="AN584" i="10"/>
  <c r="BL584" i="10" s="1"/>
  <c r="AO584" i="10"/>
  <c r="BM584" i="10" s="1"/>
  <c r="AQ584" i="10"/>
  <c r="BO584" i="10" s="1"/>
  <c r="AR584" i="10"/>
  <c r="BP584" i="10" s="1"/>
  <c r="AS584" i="10"/>
  <c r="BQ584" i="10" s="1"/>
  <c r="AT584" i="10"/>
  <c r="BR584" i="10" s="1"/>
  <c r="AU584" i="10"/>
  <c r="AV584" i="10"/>
  <c r="BT584" i="10" s="1"/>
  <c r="AW584" i="10"/>
  <c r="BU584" i="10" s="1"/>
  <c r="AX584" i="10"/>
  <c r="BV584" i="10" s="1"/>
  <c r="BG584" i="10"/>
  <c r="BK584" i="10"/>
  <c r="CB584" i="10"/>
  <c r="AN585" i="10"/>
  <c r="BL585" i="10" s="1"/>
  <c r="AO585" i="10"/>
  <c r="BM585" i="10" s="1"/>
  <c r="AQ585" i="10"/>
  <c r="BO585" i="10" s="1"/>
  <c r="AR585" i="10"/>
  <c r="BP585" i="10" s="1"/>
  <c r="AS585" i="10"/>
  <c r="BQ585" i="10" s="1"/>
  <c r="AT585" i="10"/>
  <c r="BR585" i="10" s="1"/>
  <c r="AU585" i="10"/>
  <c r="AV585" i="10"/>
  <c r="BT585" i="10" s="1"/>
  <c r="AW585" i="10"/>
  <c r="BU585" i="10" s="1"/>
  <c r="AX585" i="10"/>
  <c r="BV585" i="10" s="1"/>
  <c r="BG585" i="10"/>
  <c r="BK585" i="10"/>
  <c r="CB585" i="10"/>
  <c r="BG586" i="10"/>
  <c r="BK586" i="10"/>
  <c r="CB586" i="10"/>
  <c r="AN587" i="10"/>
  <c r="AO587" i="10"/>
  <c r="AP587" i="10"/>
  <c r="AQ587" i="10"/>
  <c r="AR587" i="10"/>
  <c r="AS587" i="10"/>
  <c r="AT587" i="10"/>
  <c r="AU587" i="10"/>
  <c r="AV587" i="10"/>
  <c r="BT587" i="10" s="1"/>
  <c r="AW587" i="10"/>
  <c r="BU587" i="10" s="1"/>
  <c r="AX587" i="10"/>
  <c r="BV587" i="10" s="1"/>
  <c r="AY587" i="10"/>
  <c r="BG587" i="10"/>
  <c r="BK587" i="10"/>
  <c r="BL587" i="10"/>
  <c r="BM587" i="10"/>
  <c r="BN587" i="10"/>
  <c r="BO587" i="10"/>
  <c r="BP587" i="10"/>
  <c r="BQ587" i="10"/>
  <c r="BR587" i="10"/>
  <c r="BY587" i="10"/>
  <c r="BZ587" i="10"/>
  <c r="CA587" i="10"/>
  <c r="CB587" i="10"/>
  <c r="AN588" i="10"/>
  <c r="AO588" i="10"/>
  <c r="AP588" i="10"/>
  <c r="AQ588" i="10"/>
  <c r="AR588" i="10"/>
  <c r="AS588" i="10"/>
  <c r="AT588" i="10"/>
  <c r="AU588" i="10"/>
  <c r="AV588" i="10"/>
  <c r="BT588" i="10" s="1"/>
  <c r="AW588" i="10"/>
  <c r="AX588" i="10"/>
  <c r="BV588" i="10" s="1"/>
  <c r="AY588" i="10"/>
  <c r="BG588" i="10"/>
  <c r="BK588" i="10"/>
  <c r="BL588" i="10"/>
  <c r="BM588" i="10"/>
  <c r="BN588" i="10"/>
  <c r="BO588" i="10"/>
  <c r="BP588" i="10"/>
  <c r="BQ588" i="10"/>
  <c r="BR588" i="10"/>
  <c r="BU588" i="10"/>
  <c r="CB588" i="10"/>
  <c r="AN589" i="10"/>
  <c r="BL589" i="10" s="1"/>
  <c r="AO589" i="10"/>
  <c r="AP589" i="10"/>
  <c r="BN589" i="10" s="1"/>
  <c r="AQ589" i="10"/>
  <c r="BO589" i="10" s="1"/>
  <c r="AR589" i="10"/>
  <c r="BP589" i="10" s="1"/>
  <c r="AS589" i="10"/>
  <c r="BQ589" i="10" s="1"/>
  <c r="AT589" i="10"/>
  <c r="BR589" i="10" s="1"/>
  <c r="AV589" i="10"/>
  <c r="BT589" i="10" s="1"/>
  <c r="AW589" i="10"/>
  <c r="AX589" i="10"/>
  <c r="BV589" i="10" s="1"/>
  <c r="AY589" i="10"/>
  <c r="BG589" i="10"/>
  <c r="BK589" i="10"/>
  <c r="BM589" i="10"/>
  <c r="BU589" i="10"/>
  <c r="CB589" i="10"/>
  <c r="BG590" i="10"/>
  <c r="BK590" i="10"/>
  <c r="CB590" i="10"/>
  <c r="AN591" i="10"/>
  <c r="AO591" i="10"/>
  <c r="AP591" i="10"/>
  <c r="AQ591" i="10"/>
  <c r="AR591" i="10"/>
  <c r="AS591" i="10"/>
  <c r="AT591" i="10"/>
  <c r="AU591" i="10"/>
  <c r="AV591" i="10"/>
  <c r="BT591" i="10" s="1"/>
  <c r="AW591" i="10"/>
  <c r="AX591" i="10"/>
  <c r="BV591" i="10" s="1"/>
  <c r="AY591" i="10"/>
  <c r="BG591" i="10"/>
  <c r="BK591" i="10"/>
  <c r="BL591" i="10"/>
  <c r="BM591" i="10"/>
  <c r="BN591" i="10"/>
  <c r="BO591" i="10"/>
  <c r="BP591" i="10"/>
  <c r="BQ591" i="10"/>
  <c r="BR591" i="10"/>
  <c r="BU591" i="10"/>
  <c r="BY591" i="10"/>
  <c r="BZ591" i="10"/>
  <c r="CA591" i="10"/>
  <c r="CB591" i="10"/>
  <c r="AN592" i="10"/>
  <c r="BL592" i="10" s="1"/>
  <c r="AO592" i="10"/>
  <c r="AP592" i="10"/>
  <c r="BN592" i="10" s="1"/>
  <c r="AQ592" i="10"/>
  <c r="BO592" i="10" s="1"/>
  <c r="AR592" i="10"/>
  <c r="BP592" i="10" s="1"/>
  <c r="AS592" i="10"/>
  <c r="BQ592" i="10" s="1"/>
  <c r="AT592" i="10"/>
  <c r="BR592" i="10" s="1"/>
  <c r="AV592" i="10"/>
  <c r="BT592" i="10" s="1"/>
  <c r="AW592" i="10"/>
  <c r="BU592" i="10" s="1"/>
  <c r="AX592" i="10"/>
  <c r="BV592" i="10" s="1"/>
  <c r="AY592" i="10"/>
  <c r="BG592" i="10"/>
  <c r="BK592" i="10"/>
  <c r="BM592" i="10"/>
  <c r="BW592" i="10"/>
  <c r="CB592" i="10"/>
  <c r="BG593" i="10"/>
  <c r="BK593" i="10"/>
  <c r="CB593" i="10"/>
  <c r="AN594" i="10"/>
  <c r="AO594" i="10"/>
  <c r="AP594" i="10"/>
  <c r="AQ594" i="10"/>
  <c r="AR594" i="10"/>
  <c r="AS594" i="10"/>
  <c r="AT594" i="10"/>
  <c r="AU594" i="10"/>
  <c r="AV594" i="10"/>
  <c r="BT594" i="10" s="1"/>
  <c r="AW594" i="10"/>
  <c r="BU594" i="10" s="1"/>
  <c r="AX594" i="10"/>
  <c r="BV594" i="10" s="1"/>
  <c r="AY594" i="10"/>
  <c r="BG594" i="10"/>
  <c r="BK594" i="10"/>
  <c r="BL594" i="10"/>
  <c r="BM594" i="10"/>
  <c r="BN594" i="10"/>
  <c r="BO594" i="10"/>
  <c r="BP594" i="10"/>
  <c r="BQ594" i="10"/>
  <c r="BR594" i="10"/>
  <c r="BY594" i="10"/>
  <c r="BZ594" i="10"/>
  <c r="CA594" i="10"/>
  <c r="CB594" i="10"/>
  <c r="AN595" i="10"/>
  <c r="BL595" i="10" s="1"/>
  <c r="AO595" i="10"/>
  <c r="AP595" i="10"/>
  <c r="BN595" i="10" s="1"/>
  <c r="AQ595" i="10"/>
  <c r="BO595" i="10" s="1"/>
  <c r="AR595" i="10"/>
  <c r="BP595" i="10" s="1"/>
  <c r="AS595" i="10"/>
  <c r="AT595" i="10"/>
  <c r="BR595" i="10" s="1"/>
  <c r="AV595" i="10"/>
  <c r="BT595" i="10" s="1"/>
  <c r="AW595" i="10"/>
  <c r="BU595" i="10" s="1"/>
  <c r="AX595" i="10"/>
  <c r="BV595" i="10" s="1"/>
  <c r="AY595" i="10"/>
  <c r="BG595" i="10"/>
  <c r="BK595" i="10"/>
  <c r="BM595" i="10"/>
  <c r="BQ595" i="10"/>
  <c r="CB595" i="10"/>
  <c r="BG596" i="10"/>
  <c r="BK596" i="10"/>
  <c r="CB596" i="10"/>
  <c r="AN597" i="10"/>
  <c r="AO597" i="10"/>
  <c r="AP597" i="10"/>
  <c r="AQ597" i="10"/>
  <c r="AR597" i="10"/>
  <c r="AS597" i="10"/>
  <c r="AT597" i="10"/>
  <c r="AU597" i="10"/>
  <c r="AV597" i="10"/>
  <c r="BT597" i="10" s="1"/>
  <c r="AW597" i="10"/>
  <c r="AX597" i="10"/>
  <c r="BV597" i="10" s="1"/>
  <c r="AY597" i="10"/>
  <c r="BG597" i="10"/>
  <c r="BK597" i="10"/>
  <c r="BL597" i="10"/>
  <c r="BM597" i="10"/>
  <c r="BN597" i="10"/>
  <c r="BO597" i="10"/>
  <c r="BP597" i="10"/>
  <c r="BQ597" i="10"/>
  <c r="BR597" i="10"/>
  <c r="BU597" i="10"/>
  <c r="BY597" i="10"/>
  <c r="BZ597" i="10"/>
  <c r="CA597" i="10"/>
  <c r="CB597" i="10"/>
  <c r="AN598" i="10"/>
  <c r="BL598" i="10" s="1"/>
  <c r="AO598" i="10"/>
  <c r="AP598" i="10"/>
  <c r="BN598" i="10" s="1"/>
  <c r="AQ598" i="10"/>
  <c r="BO598" i="10" s="1"/>
  <c r="AR598" i="10"/>
  <c r="BP598" i="10" s="1"/>
  <c r="AS598" i="10"/>
  <c r="BQ598" i="10" s="1"/>
  <c r="AT598" i="10"/>
  <c r="BR598" i="10" s="1"/>
  <c r="AV598" i="10"/>
  <c r="BT598" i="10" s="1"/>
  <c r="AW598" i="10"/>
  <c r="BU598" i="10" s="1"/>
  <c r="AX598" i="10"/>
  <c r="BV598" i="10" s="1"/>
  <c r="AY598" i="10"/>
  <c r="BG598" i="10"/>
  <c r="BK598" i="10"/>
  <c r="BM598" i="10"/>
  <c r="BW598" i="10"/>
  <c r="CB598" i="10"/>
  <c r="AN599" i="10"/>
  <c r="BL599" i="10" s="1"/>
  <c r="AO599" i="10"/>
  <c r="AP599" i="10"/>
  <c r="BN599" i="10" s="1"/>
  <c r="AQ599" i="10"/>
  <c r="BO599" i="10" s="1"/>
  <c r="AR599" i="10"/>
  <c r="BP599" i="10" s="1"/>
  <c r="AS599" i="10"/>
  <c r="BQ599" i="10" s="1"/>
  <c r="AT599" i="10"/>
  <c r="BR599" i="10" s="1"/>
  <c r="AV599" i="10"/>
  <c r="BT599" i="10" s="1"/>
  <c r="AW599" i="10"/>
  <c r="BU599" i="10" s="1"/>
  <c r="AX599" i="10"/>
  <c r="BV599" i="10" s="1"/>
  <c r="AY599" i="10"/>
  <c r="BG599" i="10"/>
  <c r="BK599" i="10"/>
  <c r="BM599" i="10"/>
  <c r="CB599" i="10"/>
  <c r="AN600" i="10"/>
  <c r="BL600" i="10" s="1"/>
  <c r="AO600" i="10"/>
  <c r="BM600" i="10" s="1"/>
  <c r="AP600" i="10"/>
  <c r="BN600" i="10" s="1"/>
  <c r="AQ600" i="10"/>
  <c r="BO600" i="10" s="1"/>
  <c r="AR600" i="10"/>
  <c r="BP600" i="10" s="1"/>
  <c r="AS600" i="10"/>
  <c r="BQ600" i="10" s="1"/>
  <c r="AT600" i="10"/>
  <c r="BR600" i="10" s="1"/>
  <c r="AV600" i="10"/>
  <c r="BT600" i="10" s="1"/>
  <c r="AW600" i="10"/>
  <c r="BU600" i="10" s="1"/>
  <c r="AX600" i="10"/>
  <c r="BV600" i="10" s="1"/>
  <c r="AY600" i="10"/>
  <c r="BG600" i="10"/>
  <c r="BK600" i="10"/>
  <c r="CB600" i="10"/>
  <c r="AR601" i="10"/>
  <c r="BP601" i="10" s="1"/>
  <c r="AT601" i="10"/>
  <c r="AU601" i="10"/>
  <c r="AV601" i="10"/>
  <c r="BT601" i="10" s="1"/>
  <c r="AW601" i="10"/>
  <c r="BU601" i="10" s="1"/>
  <c r="AX601" i="10"/>
  <c r="BV601" i="10" s="1"/>
  <c r="BG601" i="10"/>
  <c r="BK601" i="10"/>
  <c r="BR601" i="10"/>
  <c r="CB601" i="10"/>
  <c r="AO602" i="10"/>
  <c r="AP602" i="10"/>
  <c r="BN602" i="10" s="1"/>
  <c r="AQ602" i="10"/>
  <c r="BO602" i="10" s="1"/>
  <c r="AR602" i="10"/>
  <c r="BP602" i="10" s="1"/>
  <c r="AS602" i="10"/>
  <c r="BQ602" i="10" s="1"/>
  <c r="AT602" i="10"/>
  <c r="BR602" i="10" s="1"/>
  <c r="AV602" i="10"/>
  <c r="BT602" i="10" s="1"/>
  <c r="AW602" i="10"/>
  <c r="BU602" i="10" s="1"/>
  <c r="AX602" i="10"/>
  <c r="BV602" i="10" s="1"/>
  <c r="BG602" i="10"/>
  <c r="BK602" i="10"/>
  <c r="BM602" i="10"/>
  <c r="CB602" i="10"/>
  <c r="AN603" i="10"/>
  <c r="BL603" i="10" s="1"/>
  <c r="AO603" i="10"/>
  <c r="AP603" i="10"/>
  <c r="BN603" i="10" s="1"/>
  <c r="AQ603" i="10"/>
  <c r="BO603" i="10" s="1"/>
  <c r="AR603" i="10"/>
  <c r="BP603" i="10" s="1"/>
  <c r="AS603" i="10"/>
  <c r="BQ603" i="10" s="1"/>
  <c r="AT603" i="10"/>
  <c r="BR603" i="10" s="1"/>
  <c r="AV603" i="10"/>
  <c r="BT603" i="10" s="1"/>
  <c r="AW603" i="10"/>
  <c r="BU603" i="10" s="1"/>
  <c r="AX603" i="10"/>
  <c r="BV603" i="10" s="1"/>
  <c r="AY603" i="10"/>
  <c r="BG603" i="10"/>
  <c r="BK603" i="10"/>
  <c r="BM603" i="10"/>
  <c r="BW603" i="10"/>
  <c r="CB603" i="10"/>
  <c r="AN604" i="10"/>
  <c r="BL604" i="10" s="1"/>
  <c r="AO604" i="10"/>
  <c r="AP604" i="10"/>
  <c r="BN604" i="10" s="1"/>
  <c r="AQ604" i="10"/>
  <c r="BO604" i="10" s="1"/>
  <c r="AR604" i="10"/>
  <c r="BP604" i="10" s="1"/>
  <c r="AS604" i="10"/>
  <c r="BQ604" i="10" s="1"/>
  <c r="AT604" i="10"/>
  <c r="BR604" i="10" s="1"/>
  <c r="AV604" i="10"/>
  <c r="BT604" i="10" s="1"/>
  <c r="AW604" i="10"/>
  <c r="BU604" i="10" s="1"/>
  <c r="AX604" i="10"/>
  <c r="BV604" i="10" s="1"/>
  <c r="AY604" i="10"/>
  <c r="BG604" i="10"/>
  <c r="BK604" i="10"/>
  <c r="BM604" i="10"/>
  <c r="CB604" i="10"/>
  <c r="AN605" i="10"/>
  <c r="BL605" i="10" s="1"/>
  <c r="AO605" i="10"/>
  <c r="BM605" i="10" s="1"/>
  <c r="AP605" i="10"/>
  <c r="BN605" i="10" s="1"/>
  <c r="AQ605" i="10"/>
  <c r="BO605" i="10" s="1"/>
  <c r="AR605" i="10"/>
  <c r="BP605" i="10" s="1"/>
  <c r="AS605" i="10"/>
  <c r="BQ605" i="10" s="1"/>
  <c r="AT605" i="10"/>
  <c r="AV605" i="10"/>
  <c r="BT605" i="10" s="1"/>
  <c r="AW605" i="10"/>
  <c r="BU605" i="10" s="1"/>
  <c r="AX605" i="10"/>
  <c r="BV605" i="10" s="1"/>
  <c r="AY605" i="10"/>
  <c r="BG605" i="10"/>
  <c r="BK605" i="10"/>
  <c r="BR605" i="10"/>
  <c r="CB605" i="10"/>
  <c r="AN606" i="10"/>
  <c r="BL606" i="10" s="1"/>
  <c r="AO606" i="10"/>
  <c r="AP606" i="10"/>
  <c r="BN606" i="10" s="1"/>
  <c r="AQ606" i="10"/>
  <c r="BO606" i="10" s="1"/>
  <c r="AR606" i="10"/>
  <c r="BP606" i="10" s="1"/>
  <c r="AS606" i="10"/>
  <c r="BQ606" i="10" s="1"/>
  <c r="AT606" i="10"/>
  <c r="BR606" i="10" s="1"/>
  <c r="AV606" i="10"/>
  <c r="BT606" i="10" s="1"/>
  <c r="AW606" i="10"/>
  <c r="AX606" i="10"/>
  <c r="BV606" i="10" s="1"/>
  <c r="AY606" i="10"/>
  <c r="BG606" i="10"/>
  <c r="BK606" i="10"/>
  <c r="BM606" i="10"/>
  <c r="BU606" i="10"/>
  <c r="CB606" i="10"/>
  <c r="BG607" i="10"/>
  <c r="BK607" i="10"/>
  <c r="CB607" i="10"/>
  <c r="AN608" i="10"/>
  <c r="AO608" i="10"/>
  <c r="AP608" i="10"/>
  <c r="AQ608" i="10"/>
  <c r="AR608" i="10"/>
  <c r="AS608" i="10"/>
  <c r="AT608" i="10"/>
  <c r="AU608" i="10"/>
  <c r="AV608" i="10"/>
  <c r="BT608" i="10" s="1"/>
  <c r="AW608" i="10"/>
  <c r="AX608" i="10"/>
  <c r="BV608" i="10" s="1"/>
  <c r="AY608" i="10"/>
  <c r="BG608" i="10"/>
  <c r="BK608" i="10"/>
  <c r="BL608" i="10"/>
  <c r="BM608" i="10"/>
  <c r="BN608" i="10"/>
  <c r="BO608" i="10"/>
  <c r="BP608" i="10"/>
  <c r="BQ608" i="10"/>
  <c r="BR608" i="10"/>
  <c r="BU608" i="10"/>
  <c r="BY608" i="10"/>
  <c r="BZ608" i="10"/>
  <c r="CA608" i="10"/>
  <c r="CB608" i="10"/>
  <c r="AN609" i="10"/>
  <c r="BL609" i="10" s="1"/>
  <c r="AO609" i="10"/>
  <c r="BM609" i="10" s="1"/>
  <c r="AP609" i="10"/>
  <c r="BN609" i="10" s="1"/>
  <c r="AQ609" i="10"/>
  <c r="BO609" i="10" s="1"/>
  <c r="AR609" i="10"/>
  <c r="BP609" i="10" s="1"/>
  <c r="AS609" i="10"/>
  <c r="BQ609" i="10" s="1"/>
  <c r="AT609" i="10"/>
  <c r="AV609" i="10"/>
  <c r="BT609" i="10" s="1"/>
  <c r="AW609" i="10"/>
  <c r="BU609" i="10" s="1"/>
  <c r="AX609" i="10"/>
  <c r="BV609" i="10" s="1"/>
  <c r="AY609" i="10"/>
  <c r="BG609" i="10"/>
  <c r="BK609" i="10"/>
  <c r="BR609" i="10"/>
  <c r="CB609" i="10"/>
  <c r="AN610" i="10"/>
  <c r="BL610" i="10" s="1"/>
  <c r="AO610" i="10"/>
  <c r="AP610" i="10"/>
  <c r="BN610" i="10" s="1"/>
  <c r="AQ610" i="10"/>
  <c r="BO610" i="10" s="1"/>
  <c r="AR610" i="10"/>
  <c r="BP610" i="10" s="1"/>
  <c r="AS610" i="10"/>
  <c r="BQ610" i="10" s="1"/>
  <c r="AT610" i="10"/>
  <c r="BR610" i="10" s="1"/>
  <c r="AV610" i="10"/>
  <c r="BT610" i="10" s="1"/>
  <c r="AW610" i="10"/>
  <c r="AX610" i="10"/>
  <c r="BV610" i="10" s="1"/>
  <c r="AY610" i="10"/>
  <c r="BG610" i="10"/>
  <c r="BK610" i="10"/>
  <c r="BM610" i="10"/>
  <c r="BU610" i="10"/>
  <c r="CB610" i="10"/>
  <c r="BG611" i="10"/>
  <c r="BK611" i="10"/>
  <c r="CB611" i="10"/>
  <c r="AN612" i="10"/>
  <c r="AO612" i="10"/>
  <c r="AP612" i="10"/>
  <c r="AQ612" i="10"/>
  <c r="AR612" i="10"/>
  <c r="AS612" i="10"/>
  <c r="AT612" i="10"/>
  <c r="AU612" i="10"/>
  <c r="AV612" i="10"/>
  <c r="BT612" i="10" s="1"/>
  <c r="AW612" i="10"/>
  <c r="AX612" i="10"/>
  <c r="BV612" i="10" s="1"/>
  <c r="AY612" i="10"/>
  <c r="BG612" i="10"/>
  <c r="BK612" i="10"/>
  <c r="BL612" i="10"/>
  <c r="BM612" i="10"/>
  <c r="BN612" i="10"/>
  <c r="BO612" i="10"/>
  <c r="BP612" i="10"/>
  <c r="BQ612" i="10"/>
  <c r="BR612" i="10"/>
  <c r="BU612" i="10"/>
  <c r="BY612" i="10"/>
  <c r="BZ612" i="10"/>
  <c r="CA612" i="10"/>
  <c r="CB612" i="10"/>
  <c r="AN613" i="10"/>
  <c r="BL613" i="10" s="1"/>
  <c r="AO613" i="10"/>
  <c r="BM613" i="10" s="1"/>
  <c r="AP613" i="10"/>
  <c r="BN613" i="10" s="1"/>
  <c r="AQ613" i="10"/>
  <c r="BO613" i="10" s="1"/>
  <c r="AR613" i="10"/>
  <c r="BP613" i="10" s="1"/>
  <c r="AS613" i="10"/>
  <c r="BQ613" i="10" s="1"/>
  <c r="AT613" i="10"/>
  <c r="AV613" i="10"/>
  <c r="BT613" i="10" s="1"/>
  <c r="AW613" i="10"/>
  <c r="BU613" i="10" s="1"/>
  <c r="AX613" i="10"/>
  <c r="BV613" i="10" s="1"/>
  <c r="AY613" i="10"/>
  <c r="BG613" i="10"/>
  <c r="BK613" i="10"/>
  <c r="BR613" i="10"/>
  <c r="CB613" i="10"/>
  <c r="BG614" i="10"/>
  <c r="BK614" i="10"/>
  <c r="CB614" i="10"/>
  <c r="AN615" i="10"/>
  <c r="AO615" i="10"/>
  <c r="AP615" i="10"/>
  <c r="AQ615" i="10"/>
  <c r="AR615" i="10"/>
  <c r="AS615" i="10"/>
  <c r="AT615" i="10"/>
  <c r="AU615" i="10"/>
  <c r="AV615" i="10"/>
  <c r="BT615" i="10" s="1"/>
  <c r="AW615" i="10"/>
  <c r="AX615" i="10"/>
  <c r="BV615" i="10" s="1"/>
  <c r="AY615" i="10"/>
  <c r="BG615" i="10"/>
  <c r="BK615" i="10"/>
  <c r="BL615" i="10"/>
  <c r="BM615" i="10"/>
  <c r="BN615" i="10"/>
  <c r="BO615" i="10"/>
  <c r="BP615" i="10"/>
  <c r="BQ615" i="10"/>
  <c r="BR615" i="10"/>
  <c r="BU615" i="10"/>
  <c r="BY615" i="10"/>
  <c r="BZ615" i="10"/>
  <c r="CA615" i="10"/>
  <c r="CB615" i="10"/>
  <c r="AN616" i="10"/>
  <c r="BL616" i="10" s="1"/>
  <c r="AO616" i="10"/>
  <c r="AP616" i="10"/>
  <c r="BN616" i="10" s="1"/>
  <c r="AQ616" i="10"/>
  <c r="BO616" i="10" s="1"/>
  <c r="AR616" i="10"/>
  <c r="BP616" i="10" s="1"/>
  <c r="AS616" i="10"/>
  <c r="BQ616" i="10" s="1"/>
  <c r="AT616" i="10"/>
  <c r="BR616" i="10" s="1"/>
  <c r="AV616" i="10"/>
  <c r="BT616" i="10" s="1"/>
  <c r="AW616" i="10"/>
  <c r="AX616" i="10"/>
  <c r="BV616" i="10" s="1"/>
  <c r="AY616" i="10"/>
  <c r="BG616" i="10"/>
  <c r="BK616" i="10"/>
  <c r="BM616" i="10"/>
  <c r="BU616" i="10"/>
  <c r="CB616" i="10"/>
  <c r="BG617" i="10"/>
  <c r="BK617" i="10"/>
  <c r="CB617" i="10"/>
  <c r="AN618" i="10"/>
  <c r="AO618" i="10"/>
  <c r="AP618" i="10"/>
  <c r="AQ618" i="10"/>
  <c r="AR618" i="10"/>
  <c r="AS618" i="10"/>
  <c r="AT618" i="10"/>
  <c r="AU618" i="10"/>
  <c r="AV618" i="10"/>
  <c r="BT618" i="10" s="1"/>
  <c r="AW618" i="10"/>
  <c r="AX618" i="10"/>
  <c r="BV618" i="10" s="1"/>
  <c r="AY618" i="10"/>
  <c r="BG618" i="10"/>
  <c r="BK618" i="10"/>
  <c r="BL618" i="10"/>
  <c r="BM618" i="10"/>
  <c r="BN618" i="10"/>
  <c r="BO618" i="10"/>
  <c r="BP618" i="10"/>
  <c r="BQ618" i="10"/>
  <c r="BR618" i="10"/>
  <c r="BU618" i="10"/>
  <c r="BY618" i="10"/>
  <c r="BZ618" i="10"/>
  <c r="CA618" i="10"/>
  <c r="CB618" i="10"/>
  <c r="AN619" i="10"/>
  <c r="AO619" i="10"/>
  <c r="AP619" i="10"/>
  <c r="AQ619" i="10"/>
  <c r="AR619" i="10"/>
  <c r="AS619" i="10"/>
  <c r="AT619" i="10"/>
  <c r="AU619" i="10"/>
  <c r="AV619" i="10"/>
  <c r="BT619" i="10" s="1"/>
  <c r="AW619" i="10"/>
  <c r="AX619" i="10"/>
  <c r="BV619" i="10" s="1"/>
  <c r="AY619" i="10"/>
  <c r="BG619" i="10"/>
  <c r="BK619" i="10"/>
  <c r="BL619" i="10"/>
  <c r="BM619" i="10"/>
  <c r="BN619" i="10"/>
  <c r="BO619" i="10"/>
  <c r="BP619" i="10"/>
  <c r="BQ619" i="10"/>
  <c r="BR619" i="10"/>
  <c r="BU619" i="10"/>
  <c r="CB619" i="10"/>
  <c r="AO620" i="10"/>
  <c r="AP620" i="10"/>
  <c r="AQ620" i="10"/>
  <c r="AR620" i="10"/>
  <c r="AS620" i="10"/>
  <c r="AT620" i="10"/>
  <c r="AU620" i="10"/>
  <c r="AV620" i="10"/>
  <c r="BT620" i="10" s="1"/>
  <c r="AW620" i="10"/>
  <c r="AX620" i="10"/>
  <c r="BV620" i="10" s="1"/>
  <c r="BG620" i="10"/>
  <c r="BK620" i="10"/>
  <c r="BM620" i="10"/>
  <c r="BN620" i="10"/>
  <c r="BO620" i="10"/>
  <c r="BP620" i="10"/>
  <c r="BQ620" i="10"/>
  <c r="BR620" i="10"/>
  <c r="BU620" i="10"/>
  <c r="CB620" i="10"/>
  <c r="AN621" i="10"/>
  <c r="AO621" i="10"/>
  <c r="AP621" i="10"/>
  <c r="AQ621" i="10"/>
  <c r="AR621" i="10"/>
  <c r="AS621" i="10"/>
  <c r="AT621" i="10"/>
  <c r="AU621" i="10"/>
  <c r="AV621" i="10"/>
  <c r="BT621" i="10" s="1"/>
  <c r="AW621" i="10"/>
  <c r="AX621" i="10"/>
  <c r="BV621" i="10" s="1"/>
  <c r="AY621" i="10"/>
  <c r="BG621" i="10"/>
  <c r="BK621" i="10"/>
  <c r="BL621" i="10"/>
  <c r="BM621" i="10"/>
  <c r="BN621" i="10"/>
  <c r="BO621" i="10"/>
  <c r="BP621" i="10"/>
  <c r="BQ621" i="10"/>
  <c r="BR621" i="10"/>
  <c r="BU621" i="10"/>
  <c r="CB621" i="10"/>
  <c r="AN622" i="10"/>
  <c r="BL622" i="10" s="1"/>
  <c r="AO622" i="10"/>
  <c r="BM622" i="10" s="1"/>
  <c r="AP622" i="10"/>
  <c r="BN622" i="10" s="1"/>
  <c r="AQ622" i="10"/>
  <c r="BO622" i="10" s="1"/>
  <c r="AR622" i="10"/>
  <c r="BP622" i="10" s="1"/>
  <c r="AS622" i="10"/>
  <c r="BQ622" i="10" s="1"/>
  <c r="AT622" i="10"/>
  <c r="AV622" i="10"/>
  <c r="BT622" i="10" s="1"/>
  <c r="AW622" i="10"/>
  <c r="BU622" i="10" s="1"/>
  <c r="AX622" i="10"/>
  <c r="BV622" i="10" s="1"/>
  <c r="AY622" i="10"/>
  <c r="BG622" i="10"/>
  <c r="BK622" i="10"/>
  <c r="BR622" i="10"/>
  <c r="CB622" i="10"/>
  <c r="AN623" i="10"/>
  <c r="BL623" i="10" s="1"/>
  <c r="AO623" i="10"/>
  <c r="AP623" i="10"/>
  <c r="BN623" i="10" s="1"/>
  <c r="AQ623" i="10"/>
  <c r="BO623" i="10" s="1"/>
  <c r="AR623" i="10"/>
  <c r="BP623" i="10" s="1"/>
  <c r="AS623" i="10"/>
  <c r="BQ623" i="10" s="1"/>
  <c r="AT623" i="10"/>
  <c r="BR623" i="10" s="1"/>
  <c r="AV623" i="10"/>
  <c r="BT623" i="10" s="1"/>
  <c r="AW623" i="10"/>
  <c r="AX623" i="10"/>
  <c r="BV623" i="10" s="1"/>
  <c r="AY623" i="10"/>
  <c r="BG623" i="10"/>
  <c r="BK623" i="10"/>
  <c r="BM623" i="10"/>
  <c r="BU623" i="10"/>
  <c r="CB623" i="10"/>
  <c r="AN624" i="10"/>
  <c r="AO624" i="10"/>
  <c r="AP624" i="10"/>
  <c r="AQ624" i="10"/>
  <c r="AR624" i="10"/>
  <c r="AS624" i="10"/>
  <c r="AT624" i="10"/>
  <c r="AU624" i="10"/>
  <c r="AV624" i="10"/>
  <c r="BT624" i="10" s="1"/>
  <c r="AW624" i="10"/>
  <c r="AX624" i="10"/>
  <c r="BV624" i="10" s="1"/>
  <c r="AY624" i="10"/>
  <c r="BG624" i="10"/>
  <c r="BK624" i="10"/>
  <c r="BL624" i="10"/>
  <c r="BM624" i="10"/>
  <c r="BN624" i="10"/>
  <c r="BO624" i="10"/>
  <c r="BP624" i="10"/>
  <c r="BQ624" i="10"/>
  <c r="BR624" i="10"/>
  <c r="BU624" i="10"/>
  <c r="CB624" i="10"/>
  <c r="BG625" i="10"/>
  <c r="BK625" i="10"/>
  <c r="CB625" i="10"/>
  <c r="AN626" i="10"/>
  <c r="AO626" i="10"/>
  <c r="AP626" i="10"/>
  <c r="AQ626" i="10"/>
  <c r="AR626" i="10"/>
  <c r="AS626" i="10"/>
  <c r="AT626" i="10"/>
  <c r="AU626" i="10"/>
  <c r="AV626" i="10"/>
  <c r="BT626" i="10" s="1"/>
  <c r="AW626" i="10"/>
  <c r="AX626" i="10"/>
  <c r="BV626" i="10" s="1"/>
  <c r="AY626" i="10"/>
  <c r="BG626" i="10"/>
  <c r="BK626" i="10"/>
  <c r="BL626" i="10"/>
  <c r="BM626" i="10"/>
  <c r="BN626" i="10"/>
  <c r="BO626" i="10"/>
  <c r="BP626" i="10"/>
  <c r="BQ626" i="10"/>
  <c r="BR626" i="10"/>
  <c r="BU626" i="10"/>
  <c r="BY626" i="10"/>
  <c r="BZ626" i="10"/>
  <c r="CA626" i="10"/>
  <c r="CB626" i="10"/>
  <c r="AN627" i="10"/>
  <c r="BL627" i="10" s="1"/>
  <c r="AO627" i="10"/>
  <c r="BM627" i="10" s="1"/>
  <c r="AP627" i="10"/>
  <c r="BN627" i="10" s="1"/>
  <c r="AQ627" i="10"/>
  <c r="BO627" i="10" s="1"/>
  <c r="AR627" i="10"/>
  <c r="BP627" i="10" s="1"/>
  <c r="AS627" i="10"/>
  <c r="BQ627" i="10" s="1"/>
  <c r="AT627" i="10"/>
  <c r="BR627" i="10" s="1"/>
  <c r="AV627" i="10"/>
  <c r="BT627" i="10" s="1"/>
  <c r="AW627" i="10"/>
  <c r="BU627" i="10" s="1"/>
  <c r="AX627" i="10"/>
  <c r="BV627" i="10" s="1"/>
  <c r="AY627" i="10"/>
  <c r="BG627" i="10"/>
  <c r="BK627" i="10"/>
  <c r="CB627" i="10"/>
  <c r="BG628" i="10"/>
  <c r="BK628" i="10"/>
  <c r="CB628" i="10"/>
  <c r="AN629" i="10"/>
  <c r="AO629" i="10"/>
  <c r="AP629" i="10"/>
  <c r="AQ629" i="10"/>
  <c r="AR629" i="10"/>
  <c r="AS629" i="10"/>
  <c r="AT629" i="10"/>
  <c r="AU629" i="10"/>
  <c r="AV629" i="10"/>
  <c r="BT629" i="10" s="1"/>
  <c r="AW629" i="10"/>
  <c r="AX629" i="10"/>
  <c r="BV629" i="10" s="1"/>
  <c r="AY629" i="10"/>
  <c r="BG629" i="10"/>
  <c r="BK629" i="10"/>
  <c r="BL629" i="10"/>
  <c r="BM629" i="10"/>
  <c r="BN629" i="10"/>
  <c r="BO629" i="10"/>
  <c r="BP629" i="10"/>
  <c r="BQ629" i="10"/>
  <c r="BR629" i="10"/>
  <c r="BU629" i="10"/>
  <c r="BY629" i="10"/>
  <c r="BZ629" i="10"/>
  <c r="CA629" i="10"/>
  <c r="CB629" i="10"/>
  <c r="AN630" i="10"/>
  <c r="AO630" i="10"/>
  <c r="AP630" i="10"/>
  <c r="AQ630" i="10"/>
  <c r="AR630" i="10"/>
  <c r="AS630" i="10"/>
  <c r="AT630" i="10"/>
  <c r="AU630" i="10"/>
  <c r="AV630" i="10"/>
  <c r="BT630" i="10" s="1"/>
  <c r="AW630" i="10"/>
  <c r="AX630" i="10"/>
  <c r="BV630" i="10" s="1"/>
  <c r="AY630" i="10"/>
  <c r="BG630" i="10"/>
  <c r="BK630" i="10"/>
  <c r="BL630" i="10"/>
  <c r="BM630" i="10"/>
  <c r="BN630" i="10"/>
  <c r="BO630" i="10"/>
  <c r="BP630" i="10"/>
  <c r="BQ630" i="10"/>
  <c r="BR630" i="10"/>
  <c r="BU630" i="10"/>
  <c r="CB630" i="10"/>
  <c r="BG631" i="10"/>
  <c r="BK631" i="10"/>
  <c r="CB631" i="10"/>
  <c r="AN632" i="10"/>
  <c r="AO632" i="10"/>
  <c r="AP632" i="10"/>
  <c r="AQ632" i="10"/>
  <c r="AR632" i="10"/>
  <c r="AS632" i="10"/>
  <c r="AT632" i="10"/>
  <c r="AU632" i="10"/>
  <c r="AV632" i="10"/>
  <c r="BT632" i="10" s="1"/>
  <c r="AW632" i="10"/>
  <c r="BU632" i="10" s="1"/>
  <c r="AX632" i="10"/>
  <c r="BV632" i="10" s="1"/>
  <c r="AY632" i="10"/>
  <c r="BG632" i="10"/>
  <c r="BK632" i="10"/>
  <c r="BL632" i="10"/>
  <c r="BM632" i="10"/>
  <c r="BN632" i="10"/>
  <c r="BO632" i="10"/>
  <c r="BP632" i="10"/>
  <c r="BQ632" i="10"/>
  <c r="BR632" i="10"/>
  <c r="BY632" i="10"/>
  <c r="BZ632" i="10"/>
  <c r="CA632" i="10"/>
  <c r="CB632" i="10"/>
  <c r="AN633" i="10"/>
  <c r="BL633" i="10" s="1"/>
  <c r="AO633" i="10"/>
  <c r="AP633" i="10"/>
  <c r="BN633" i="10" s="1"/>
  <c r="AQ633" i="10"/>
  <c r="BO633" i="10" s="1"/>
  <c r="AR633" i="10"/>
  <c r="BP633" i="10" s="1"/>
  <c r="AS633" i="10"/>
  <c r="BQ633" i="10" s="1"/>
  <c r="AT633" i="10"/>
  <c r="BR633" i="10" s="1"/>
  <c r="AV633" i="10"/>
  <c r="BT633" i="10" s="1"/>
  <c r="AW633" i="10"/>
  <c r="BU633" i="10" s="1"/>
  <c r="AX633" i="10"/>
  <c r="BV633" i="10" s="1"/>
  <c r="AY633" i="10"/>
  <c r="BG633" i="10"/>
  <c r="BK633" i="10"/>
  <c r="BM633" i="10"/>
  <c r="CB633" i="10"/>
  <c r="AN634" i="10"/>
  <c r="AO634" i="10"/>
  <c r="AP634" i="10"/>
  <c r="AQ634" i="10"/>
  <c r="AR634" i="10"/>
  <c r="AS634" i="10"/>
  <c r="AT634" i="10"/>
  <c r="AU634" i="10"/>
  <c r="AV634" i="10"/>
  <c r="BT634" i="10" s="1"/>
  <c r="AW634" i="10"/>
  <c r="AX634" i="10"/>
  <c r="BV634" i="10" s="1"/>
  <c r="AY634" i="10"/>
  <c r="BG634" i="10"/>
  <c r="BK634" i="10"/>
  <c r="BL634" i="10"/>
  <c r="BM634" i="10"/>
  <c r="BN634" i="10"/>
  <c r="BO634" i="10"/>
  <c r="BP634" i="10"/>
  <c r="BQ634" i="10"/>
  <c r="BR634" i="10"/>
  <c r="BU634" i="10"/>
  <c r="CB634" i="10"/>
  <c r="AN635" i="10"/>
  <c r="AO635" i="10"/>
  <c r="AP635" i="10"/>
  <c r="AQ635" i="10"/>
  <c r="AR635" i="10"/>
  <c r="AS635" i="10"/>
  <c r="AT635" i="10"/>
  <c r="AU635" i="10"/>
  <c r="AV635" i="10"/>
  <c r="BT635" i="10" s="1"/>
  <c r="AW635" i="10"/>
  <c r="BU635" i="10" s="1"/>
  <c r="AX635" i="10"/>
  <c r="BV635" i="10" s="1"/>
  <c r="AY635" i="10"/>
  <c r="BG635" i="10"/>
  <c r="BK635" i="10"/>
  <c r="BL635" i="10"/>
  <c r="BM635" i="10"/>
  <c r="BN635" i="10"/>
  <c r="BO635" i="10"/>
  <c r="BP635" i="10"/>
  <c r="BQ635" i="10"/>
  <c r="BR635" i="10"/>
  <c r="CB635" i="10"/>
  <c r="AN636" i="10"/>
  <c r="AO636" i="10"/>
  <c r="AP636" i="10"/>
  <c r="AQ636" i="10"/>
  <c r="AR636" i="10"/>
  <c r="AS636" i="10"/>
  <c r="AT636" i="10"/>
  <c r="AU636" i="10"/>
  <c r="AV636" i="10"/>
  <c r="BT636" i="10" s="1"/>
  <c r="AW636" i="10"/>
  <c r="AX636" i="10"/>
  <c r="BV636" i="10" s="1"/>
  <c r="AY636" i="10"/>
  <c r="BG636" i="10"/>
  <c r="BK636" i="10"/>
  <c r="BL636" i="10"/>
  <c r="BM636" i="10"/>
  <c r="BN636" i="10"/>
  <c r="BO636" i="10"/>
  <c r="BP636" i="10"/>
  <c r="BQ636" i="10"/>
  <c r="BR636" i="10"/>
  <c r="BU636" i="10"/>
  <c r="CB636" i="10"/>
  <c r="AN637" i="10"/>
  <c r="AO637" i="10"/>
  <c r="AP637" i="10"/>
  <c r="AQ637" i="10"/>
  <c r="AR637" i="10"/>
  <c r="AS637" i="10"/>
  <c r="AT637" i="10"/>
  <c r="AU637" i="10"/>
  <c r="AV637" i="10"/>
  <c r="BT637" i="10" s="1"/>
  <c r="AW637" i="10"/>
  <c r="BU637" i="10" s="1"/>
  <c r="AX637" i="10"/>
  <c r="BV637" i="10" s="1"/>
  <c r="AY637" i="10"/>
  <c r="BG637" i="10"/>
  <c r="BK637" i="10"/>
  <c r="BL637" i="10"/>
  <c r="BM637" i="10"/>
  <c r="BN637" i="10"/>
  <c r="BO637" i="10"/>
  <c r="BP637" i="10"/>
  <c r="BQ637" i="10"/>
  <c r="BR637" i="10"/>
  <c r="CB637" i="10"/>
  <c r="AN638" i="10"/>
  <c r="AO638" i="10"/>
  <c r="AP638" i="10"/>
  <c r="AQ638" i="10"/>
  <c r="AR638" i="10"/>
  <c r="AS638" i="10"/>
  <c r="AT638" i="10"/>
  <c r="AU638" i="10"/>
  <c r="AV638" i="10"/>
  <c r="BT638" i="10" s="1"/>
  <c r="AW638" i="10"/>
  <c r="AX638" i="10"/>
  <c r="BV638" i="10" s="1"/>
  <c r="AY638" i="10"/>
  <c r="BG638" i="10"/>
  <c r="BK638" i="10"/>
  <c r="BL638" i="10"/>
  <c r="BM638" i="10"/>
  <c r="BN638" i="10"/>
  <c r="BO638" i="10"/>
  <c r="BP638" i="10"/>
  <c r="BQ638" i="10"/>
  <c r="BR638" i="10"/>
  <c r="BU638" i="10"/>
  <c r="CB638" i="10"/>
  <c r="AN639" i="10"/>
  <c r="BL639" i="10" s="1"/>
  <c r="AO639" i="10"/>
  <c r="AP639" i="10"/>
  <c r="BN639" i="10" s="1"/>
  <c r="AQ639" i="10"/>
  <c r="BO639" i="10" s="1"/>
  <c r="AR639" i="10"/>
  <c r="BP639" i="10" s="1"/>
  <c r="AS639" i="10"/>
  <c r="BQ639" i="10" s="1"/>
  <c r="AT639" i="10"/>
  <c r="BR639" i="10" s="1"/>
  <c r="AV639" i="10"/>
  <c r="BT639" i="10" s="1"/>
  <c r="AW639" i="10"/>
  <c r="AX639" i="10"/>
  <c r="BV639" i="10" s="1"/>
  <c r="AY639" i="10"/>
  <c r="BG639" i="10"/>
  <c r="BK639" i="10"/>
  <c r="BM639" i="10"/>
  <c r="BU639" i="10"/>
  <c r="CB639" i="10"/>
  <c r="BK640" i="10"/>
  <c r="AN641" i="10"/>
  <c r="AO641" i="10"/>
  <c r="AP641" i="10"/>
  <c r="AQ641" i="10"/>
  <c r="AR641" i="10"/>
  <c r="AS641" i="10"/>
  <c r="AT641" i="10"/>
  <c r="AU641" i="10"/>
  <c r="AV641" i="10"/>
  <c r="BT641" i="10" s="1"/>
  <c r="AW641" i="10"/>
  <c r="BU641" i="10" s="1"/>
  <c r="AX641" i="10"/>
  <c r="BV641" i="10" s="1"/>
  <c r="AY641" i="10"/>
  <c r="BG641" i="10"/>
  <c r="BK641" i="10"/>
  <c r="BL641" i="10"/>
  <c r="BM641" i="10"/>
  <c r="BN641" i="10"/>
  <c r="BO641" i="10"/>
  <c r="BP641" i="10"/>
  <c r="BQ641" i="10"/>
  <c r="BR641" i="10"/>
  <c r="BY641" i="10"/>
  <c r="BZ641" i="10"/>
  <c r="CA641" i="10"/>
  <c r="CB641" i="10"/>
  <c r="AN642" i="10"/>
  <c r="BL642" i="10" s="1"/>
  <c r="AO642" i="10"/>
  <c r="AP642" i="10"/>
  <c r="BN642" i="10" s="1"/>
  <c r="AQ642" i="10"/>
  <c r="BO642" i="10" s="1"/>
  <c r="AR642" i="10"/>
  <c r="BP642" i="10" s="1"/>
  <c r="AS642" i="10"/>
  <c r="BQ642" i="10" s="1"/>
  <c r="AT642" i="10"/>
  <c r="BR642" i="10" s="1"/>
  <c r="AV642" i="10"/>
  <c r="BT642" i="10" s="1"/>
  <c r="AW642" i="10"/>
  <c r="AX642" i="10"/>
  <c r="BV642" i="10" s="1"/>
  <c r="AY642" i="10"/>
  <c r="BG642" i="10"/>
  <c r="BK642" i="10"/>
  <c r="BM642" i="10"/>
  <c r="BU642" i="10"/>
  <c r="CB642" i="10"/>
  <c r="AN643" i="10"/>
  <c r="BL643" i="10" s="1"/>
  <c r="AO643" i="10"/>
  <c r="AP643" i="10"/>
  <c r="BN643" i="10" s="1"/>
  <c r="AQ643" i="10"/>
  <c r="BO643" i="10" s="1"/>
  <c r="AR643" i="10"/>
  <c r="BP643" i="10" s="1"/>
  <c r="AS643" i="10"/>
  <c r="BQ643" i="10" s="1"/>
  <c r="AT643" i="10"/>
  <c r="BR643" i="10" s="1"/>
  <c r="AV643" i="10"/>
  <c r="BT643" i="10" s="1"/>
  <c r="AW643" i="10"/>
  <c r="AX643" i="10"/>
  <c r="BV643" i="10" s="1"/>
  <c r="AY643" i="10"/>
  <c r="BG643" i="10"/>
  <c r="BK643" i="10"/>
  <c r="BM643" i="10"/>
  <c r="BU643" i="10"/>
  <c r="CB643" i="10"/>
  <c r="BG644" i="10"/>
  <c r="BK644" i="10"/>
  <c r="CB644" i="10"/>
  <c r="AN645" i="10"/>
  <c r="AO645" i="10"/>
  <c r="AP645" i="10"/>
  <c r="AQ645" i="10"/>
  <c r="AR645" i="10"/>
  <c r="AS645" i="10"/>
  <c r="AT645" i="10"/>
  <c r="AU645" i="10"/>
  <c r="AV645" i="10"/>
  <c r="BT645" i="10" s="1"/>
  <c r="AW645" i="10"/>
  <c r="BU645" i="10" s="1"/>
  <c r="AX645" i="10"/>
  <c r="BV645" i="10" s="1"/>
  <c r="AY645" i="10"/>
  <c r="BG645" i="10"/>
  <c r="BK645" i="10"/>
  <c r="BL645" i="10"/>
  <c r="BM645" i="10"/>
  <c r="BN645" i="10"/>
  <c r="BO645" i="10"/>
  <c r="BP645" i="10"/>
  <c r="BQ645" i="10"/>
  <c r="BR645" i="10"/>
  <c r="BY645" i="10"/>
  <c r="BZ645" i="10"/>
  <c r="CA645" i="10"/>
  <c r="CB645" i="10"/>
  <c r="AN646" i="10"/>
  <c r="AO646" i="10"/>
  <c r="AP646" i="10"/>
  <c r="AQ646" i="10"/>
  <c r="AR646" i="10"/>
  <c r="AS646" i="10"/>
  <c r="AT646" i="10"/>
  <c r="AU646" i="10"/>
  <c r="AV646" i="10"/>
  <c r="BT646" i="10" s="1"/>
  <c r="AW646" i="10"/>
  <c r="AX646" i="10"/>
  <c r="BV646" i="10" s="1"/>
  <c r="AY646" i="10"/>
  <c r="BG646" i="10"/>
  <c r="BK646" i="10"/>
  <c r="BL646" i="10"/>
  <c r="BM646" i="10"/>
  <c r="BN646" i="10"/>
  <c r="BO646" i="10"/>
  <c r="BP646" i="10"/>
  <c r="BQ646" i="10"/>
  <c r="BR646" i="10"/>
  <c r="BU646" i="10"/>
  <c r="CB646" i="10"/>
  <c r="AN647" i="10"/>
  <c r="BL647" i="10" s="1"/>
  <c r="AO647" i="10"/>
  <c r="AP647" i="10"/>
  <c r="BN647" i="10" s="1"/>
  <c r="AQ647" i="10"/>
  <c r="BO647" i="10" s="1"/>
  <c r="AR647" i="10"/>
  <c r="BP647" i="10" s="1"/>
  <c r="AS647" i="10"/>
  <c r="BQ647" i="10" s="1"/>
  <c r="AT647" i="10"/>
  <c r="BR647" i="10" s="1"/>
  <c r="AV647" i="10"/>
  <c r="BT647" i="10" s="1"/>
  <c r="AW647" i="10"/>
  <c r="AX647" i="10"/>
  <c r="BV647" i="10" s="1"/>
  <c r="AY647" i="10"/>
  <c r="BG647" i="10"/>
  <c r="BK647" i="10"/>
  <c r="BM647" i="10"/>
  <c r="BU647" i="10"/>
  <c r="CB647" i="10"/>
  <c r="BG648" i="10"/>
  <c r="BK648" i="10"/>
  <c r="CB648" i="10"/>
  <c r="AN649" i="10"/>
  <c r="AO649" i="10"/>
  <c r="AP649" i="10"/>
  <c r="AQ649" i="10"/>
  <c r="AR649" i="10"/>
  <c r="AS649" i="10"/>
  <c r="AT649" i="10"/>
  <c r="AU649" i="10"/>
  <c r="AV649" i="10"/>
  <c r="BT649" i="10" s="1"/>
  <c r="AW649" i="10"/>
  <c r="AX649" i="10"/>
  <c r="BV649" i="10" s="1"/>
  <c r="AY649" i="10"/>
  <c r="BG649" i="10"/>
  <c r="BK649" i="10"/>
  <c r="BL649" i="10"/>
  <c r="BM649" i="10"/>
  <c r="BN649" i="10"/>
  <c r="BO649" i="10"/>
  <c r="BP649" i="10"/>
  <c r="BQ649" i="10"/>
  <c r="BR649" i="10"/>
  <c r="BU649" i="10"/>
  <c r="BY649" i="10"/>
  <c r="BZ649" i="10"/>
  <c r="CA649" i="10"/>
  <c r="CB649" i="10"/>
  <c r="AN650" i="10"/>
  <c r="AO650" i="10"/>
  <c r="AP650" i="10"/>
  <c r="AQ650" i="10"/>
  <c r="AR650" i="10"/>
  <c r="AS650" i="10"/>
  <c r="AT650" i="10"/>
  <c r="AU650" i="10"/>
  <c r="AV650" i="10"/>
  <c r="BT650" i="10" s="1"/>
  <c r="AW650" i="10"/>
  <c r="BU650" i="10" s="1"/>
  <c r="AX650" i="10"/>
  <c r="BV650" i="10" s="1"/>
  <c r="AY650" i="10"/>
  <c r="BG650" i="10"/>
  <c r="BK650" i="10"/>
  <c r="BL650" i="10"/>
  <c r="BM650" i="10"/>
  <c r="BN650" i="10"/>
  <c r="BO650" i="10"/>
  <c r="BP650" i="10"/>
  <c r="BQ650" i="10"/>
  <c r="BR650" i="10"/>
  <c r="CB650" i="10"/>
  <c r="AN651" i="10"/>
  <c r="AO651" i="10"/>
  <c r="AP651" i="10"/>
  <c r="AQ651" i="10"/>
  <c r="AR651" i="10"/>
  <c r="AS651" i="10"/>
  <c r="AT651" i="10"/>
  <c r="AU651" i="10"/>
  <c r="AV651" i="10"/>
  <c r="BT651" i="10" s="1"/>
  <c r="AW651" i="10"/>
  <c r="AX651" i="10"/>
  <c r="BV651" i="10" s="1"/>
  <c r="AY651" i="10"/>
  <c r="BG651" i="10"/>
  <c r="BK651" i="10"/>
  <c r="BL651" i="10"/>
  <c r="BM651" i="10"/>
  <c r="BN651" i="10"/>
  <c r="BO651" i="10"/>
  <c r="BP651" i="10"/>
  <c r="BQ651" i="10"/>
  <c r="BR651" i="10"/>
  <c r="BU651" i="10"/>
  <c r="CB651" i="10"/>
  <c r="BG652" i="10"/>
  <c r="BK652" i="10"/>
  <c r="CB652" i="10"/>
  <c r="AN653" i="10"/>
  <c r="AO653" i="10"/>
  <c r="AP653" i="10"/>
  <c r="AQ653" i="10"/>
  <c r="AR653" i="10"/>
  <c r="AS653" i="10"/>
  <c r="AT653" i="10"/>
  <c r="AU653" i="10"/>
  <c r="AV653" i="10"/>
  <c r="BT653" i="10" s="1"/>
  <c r="AW653" i="10"/>
  <c r="AX653" i="10"/>
  <c r="BV653" i="10" s="1"/>
  <c r="AY653" i="10"/>
  <c r="BG653" i="10"/>
  <c r="BK653" i="10"/>
  <c r="BL653" i="10"/>
  <c r="BM653" i="10"/>
  <c r="BN653" i="10"/>
  <c r="BO653" i="10"/>
  <c r="BP653" i="10"/>
  <c r="BQ653" i="10"/>
  <c r="BR653" i="10"/>
  <c r="BU653" i="10"/>
  <c r="BY653" i="10"/>
  <c r="BZ653" i="10"/>
  <c r="CA653" i="10"/>
  <c r="CB653" i="10"/>
  <c r="AN654" i="10"/>
  <c r="BL654" i="10" s="1"/>
  <c r="AO654" i="10"/>
  <c r="BM654" i="10" s="1"/>
  <c r="AQ654" i="10"/>
  <c r="BO654" i="10" s="1"/>
  <c r="AR654" i="10"/>
  <c r="AS654" i="10"/>
  <c r="BQ654" i="10" s="1"/>
  <c r="AT654" i="10"/>
  <c r="BR654" i="10" s="1"/>
  <c r="AU654" i="10"/>
  <c r="AV654" i="10"/>
  <c r="BT654" i="10" s="1"/>
  <c r="AW654" i="10"/>
  <c r="BU654" i="10" s="1"/>
  <c r="AX654" i="10"/>
  <c r="BV654" i="10" s="1"/>
  <c r="AY654" i="10"/>
  <c r="BG654" i="10"/>
  <c r="BK654" i="10"/>
  <c r="BP654" i="10"/>
  <c r="CB654" i="10"/>
  <c r="AO655" i="10"/>
  <c r="AQ655" i="10"/>
  <c r="BO655" i="10" s="1"/>
  <c r="AR655" i="10"/>
  <c r="AS655" i="10"/>
  <c r="BQ655" i="10" s="1"/>
  <c r="AT655" i="10"/>
  <c r="AU655" i="10"/>
  <c r="AV655" i="10"/>
  <c r="BT655" i="10" s="1"/>
  <c r="AX655" i="10"/>
  <c r="BV655" i="10" s="1"/>
  <c r="AY655" i="10"/>
  <c r="BG655" i="10"/>
  <c r="BS655" i="10" s="1"/>
  <c r="BK655" i="10"/>
  <c r="BM655" i="10"/>
  <c r="BP655" i="10"/>
  <c r="BR655" i="10"/>
  <c r="CB655" i="10"/>
  <c r="AN656" i="10"/>
  <c r="BL656" i="10" s="1"/>
  <c r="AO656" i="10"/>
  <c r="AQ656" i="10"/>
  <c r="BO656" i="10" s="1"/>
  <c r="AR656" i="10"/>
  <c r="BP656" i="10" s="1"/>
  <c r="AS656" i="10"/>
  <c r="BQ656" i="10" s="1"/>
  <c r="AT656" i="10"/>
  <c r="BR656" i="10" s="1"/>
  <c r="AU656" i="10"/>
  <c r="AV656" i="10"/>
  <c r="BT656" i="10" s="1"/>
  <c r="AW656" i="10"/>
  <c r="BU656" i="10" s="1"/>
  <c r="AX656" i="10"/>
  <c r="BV656" i="10" s="1"/>
  <c r="AY656" i="10"/>
  <c r="BG656" i="10"/>
  <c r="BK656" i="10"/>
  <c r="BM656" i="10"/>
  <c r="CB656" i="10"/>
  <c r="BG657" i="10"/>
  <c r="BK657" i="10"/>
  <c r="CB657" i="10"/>
  <c r="AN658" i="10"/>
  <c r="AO658" i="10"/>
  <c r="AP658" i="10"/>
  <c r="AQ658" i="10"/>
  <c r="AR658" i="10"/>
  <c r="AS658" i="10"/>
  <c r="AT658" i="10"/>
  <c r="AU658" i="10"/>
  <c r="AV658" i="10"/>
  <c r="BT658" i="10" s="1"/>
  <c r="AW658" i="10"/>
  <c r="AX658" i="10"/>
  <c r="BV658" i="10" s="1"/>
  <c r="AY658" i="10"/>
  <c r="BG658" i="10"/>
  <c r="BK658" i="10"/>
  <c r="BL658" i="10"/>
  <c r="BM658" i="10"/>
  <c r="BN658" i="10"/>
  <c r="BO658" i="10"/>
  <c r="BP658" i="10"/>
  <c r="BQ658" i="10"/>
  <c r="BR658" i="10"/>
  <c r="BU658" i="10"/>
  <c r="BY658" i="10"/>
  <c r="BZ658" i="10"/>
  <c r="CA658" i="10"/>
  <c r="CB658" i="10"/>
  <c r="AN659" i="10"/>
  <c r="AO659" i="10"/>
  <c r="AP659" i="10"/>
  <c r="AQ659" i="10"/>
  <c r="AR659" i="10"/>
  <c r="AS659" i="10"/>
  <c r="AT659" i="10"/>
  <c r="AU659" i="10"/>
  <c r="AV659" i="10"/>
  <c r="BT659" i="10" s="1"/>
  <c r="AW659" i="10"/>
  <c r="AX659" i="10"/>
  <c r="BV659" i="10" s="1"/>
  <c r="AY659" i="10"/>
  <c r="BG659" i="10"/>
  <c r="BK659" i="10"/>
  <c r="BL659" i="10"/>
  <c r="BM659" i="10"/>
  <c r="BN659" i="10"/>
  <c r="BO659" i="10"/>
  <c r="BP659" i="10"/>
  <c r="BQ659" i="10"/>
  <c r="BR659" i="10"/>
  <c r="BU659" i="10"/>
  <c r="CB659" i="10"/>
  <c r="BG660" i="10"/>
  <c r="BK660" i="10"/>
  <c r="CB660" i="10"/>
  <c r="AN661" i="10"/>
  <c r="AO661" i="10"/>
  <c r="AP661" i="10"/>
  <c r="AQ661" i="10"/>
  <c r="AR661" i="10"/>
  <c r="AS661" i="10"/>
  <c r="AT661" i="10"/>
  <c r="AU661" i="10"/>
  <c r="AV661" i="10"/>
  <c r="BT661" i="10" s="1"/>
  <c r="AW661" i="10"/>
  <c r="AX661" i="10"/>
  <c r="BV661" i="10" s="1"/>
  <c r="AY661" i="10"/>
  <c r="BG661" i="10"/>
  <c r="BK661" i="10"/>
  <c r="BL661" i="10"/>
  <c r="BM661" i="10"/>
  <c r="BN661" i="10"/>
  <c r="BO661" i="10"/>
  <c r="BP661" i="10"/>
  <c r="BQ661" i="10"/>
  <c r="BR661" i="10"/>
  <c r="BU661" i="10"/>
  <c r="BY661" i="10"/>
  <c r="BZ661" i="10"/>
  <c r="CA661" i="10"/>
  <c r="CB661" i="10"/>
  <c r="AN662" i="10"/>
  <c r="BL662" i="10" s="1"/>
  <c r="AO662" i="10"/>
  <c r="AP662" i="10"/>
  <c r="BN662" i="10" s="1"/>
  <c r="AQ662" i="10"/>
  <c r="BO662" i="10" s="1"/>
  <c r="AR662" i="10"/>
  <c r="BP662" i="10" s="1"/>
  <c r="AS662" i="10"/>
  <c r="BQ662" i="10" s="1"/>
  <c r="AT662" i="10"/>
  <c r="BR662" i="10" s="1"/>
  <c r="AV662" i="10"/>
  <c r="BT662" i="10" s="1"/>
  <c r="AW662" i="10"/>
  <c r="AX662" i="10"/>
  <c r="BV662" i="10" s="1"/>
  <c r="AY662" i="10"/>
  <c r="BG662" i="10"/>
  <c r="BK662" i="10"/>
  <c r="BM662" i="10"/>
  <c r="BU662" i="10"/>
  <c r="CB662" i="10"/>
  <c r="AN663" i="10"/>
  <c r="BL663" i="10" s="1"/>
  <c r="AO663" i="10"/>
  <c r="AP663" i="10"/>
  <c r="BN663" i="10" s="1"/>
  <c r="AQ663" i="10"/>
  <c r="BO663" i="10" s="1"/>
  <c r="AR663" i="10"/>
  <c r="BP663" i="10" s="1"/>
  <c r="AS663" i="10"/>
  <c r="BQ663" i="10" s="1"/>
  <c r="AT663" i="10"/>
  <c r="BR663" i="10" s="1"/>
  <c r="AV663" i="10"/>
  <c r="BT663" i="10" s="1"/>
  <c r="AW663" i="10"/>
  <c r="AX663" i="10"/>
  <c r="BV663" i="10" s="1"/>
  <c r="AY663" i="10"/>
  <c r="BG663" i="10"/>
  <c r="BK663" i="10"/>
  <c r="BM663" i="10"/>
  <c r="BU663" i="10"/>
  <c r="CB663" i="10"/>
  <c r="BG664" i="10"/>
  <c r="BK664" i="10"/>
  <c r="CB664" i="10"/>
  <c r="AN665" i="10"/>
  <c r="AO665" i="10"/>
  <c r="AP665" i="10"/>
  <c r="AQ665" i="10"/>
  <c r="AR665" i="10"/>
  <c r="AS665" i="10"/>
  <c r="AT665" i="10"/>
  <c r="AU665" i="10"/>
  <c r="AV665" i="10"/>
  <c r="BT665" i="10" s="1"/>
  <c r="AW665" i="10"/>
  <c r="BU665" i="10" s="1"/>
  <c r="AX665" i="10"/>
  <c r="BV665" i="10" s="1"/>
  <c r="AY665" i="10"/>
  <c r="BG665" i="10"/>
  <c r="BK665" i="10"/>
  <c r="BL665" i="10"/>
  <c r="BM665" i="10"/>
  <c r="BN665" i="10"/>
  <c r="BO665" i="10"/>
  <c r="BP665" i="10"/>
  <c r="BQ665" i="10"/>
  <c r="BR665" i="10"/>
  <c r="BY665" i="10"/>
  <c r="BZ665" i="10"/>
  <c r="CA665" i="10"/>
  <c r="CB665" i="10"/>
  <c r="AN666" i="10"/>
  <c r="BL666" i="10" s="1"/>
  <c r="AO666" i="10"/>
  <c r="BM666" i="10" s="1"/>
  <c r="AP666" i="10"/>
  <c r="BN666" i="10" s="1"/>
  <c r="AQ666" i="10"/>
  <c r="BO666" i="10" s="1"/>
  <c r="AR666" i="10"/>
  <c r="BP666" i="10" s="1"/>
  <c r="AS666" i="10"/>
  <c r="BQ666" i="10" s="1"/>
  <c r="AT666" i="10"/>
  <c r="BR666" i="10" s="1"/>
  <c r="AV666" i="10"/>
  <c r="BT666" i="10" s="1"/>
  <c r="AW666" i="10"/>
  <c r="BU666" i="10" s="1"/>
  <c r="AX666" i="10"/>
  <c r="BV666" i="10" s="1"/>
  <c r="AY666" i="10"/>
  <c r="BG666" i="10"/>
  <c r="BK666" i="10"/>
  <c r="CB666" i="10"/>
  <c r="AN667" i="10"/>
  <c r="AO667" i="10"/>
  <c r="AP667" i="10"/>
  <c r="AQ667" i="10"/>
  <c r="AR667" i="10"/>
  <c r="AS667" i="10"/>
  <c r="AT667" i="10"/>
  <c r="AU667" i="10"/>
  <c r="AV667" i="10"/>
  <c r="BT667" i="10" s="1"/>
  <c r="AW667" i="10"/>
  <c r="BU667" i="10" s="1"/>
  <c r="AX667" i="10"/>
  <c r="BV667" i="10" s="1"/>
  <c r="AY667" i="10"/>
  <c r="BG667" i="10"/>
  <c r="BK667" i="10"/>
  <c r="BL667" i="10"/>
  <c r="BM667" i="10"/>
  <c r="BN667" i="10"/>
  <c r="BO667" i="10"/>
  <c r="BP667" i="10"/>
  <c r="BQ667" i="10"/>
  <c r="BR667" i="10"/>
  <c r="CB667" i="10"/>
  <c r="BG668" i="10"/>
  <c r="BK668" i="10"/>
  <c r="CB668" i="10"/>
  <c r="AN669" i="10"/>
  <c r="AO669" i="10"/>
  <c r="AP669" i="10"/>
  <c r="AQ669" i="10"/>
  <c r="AR669" i="10"/>
  <c r="AS669" i="10"/>
  <c r="AT669" i="10"/>
  <c r="AU669" i="10"/>
  <c r="AV669" i="10"/>
  <c r="BT669" i="10" s="1"/>
  <c r="AW669" i="10"/>
  <c r="AX669" i="10"/>
  <c r="BV669" i="10" s="1"/>
  <c r="AY669" i="10"/>
  <c r="BG669" i="10"/>
  <c r="BK669" i="10"/>
  <c r="BL669" i="10"/>
  <c r="BM669" i="10"/>
  <c r="BN669" i="10"/>
  <c r="BO669" i="10"/>
  <c r="BP669" i="10"/>
  <c r="BQ669" i="10"/>
  <c r="BR669" i="10"/>
  <c r="BU669" i="10"/>
  <c r="BY669" i="10"/>
  <c r="BZ669" i="10"/>
  <c r="CA669" i="10"/>
  <c r="CB669" i="10"/>
  <c r="AN670" i="10"/>
  <c r="BL670" i="10" s="1"/>
  <c r="AO670" i="10"/>
  <c r="AP670" i="10"/>
  <c r="BN670" i="10" s="1"/>
  <c r="AQ670" i="10"/>
  <c r="BO670" i="10" s="1"/>
  <c r="AR670" i="10"/>
  <c r="BP670" i="10" s="1"/>
  <c r="AS670" i="10"/>
  <c r="BQ670" i="10" s="1"/>
  <c r="AT670" i="10"/>
  <c r="BR670" i="10" s="1"/>
  <c r="AV670" i="10"/>
  <c r="BT670" i="10" s="1"/>
  <c r="AW670" i="10"/>
  <c r="BU670" i="10" s="1"/>
  <c r="AX670" i="10"/>
  <c r="BV670" i="10" s="1"/>
  <c r="AY670" i="10"/>
  <c r="BG670" i="10"/>
  <c r="BK670" i="10"/>
  <c r="BM670" i="10"/>
  <c r="CB670" i="10"/>
  <c r="BG671" i="10"/>
  <c r="BK671" i="10"/>
  <c r="CB671" i="10"/>
  <c r="AN672" i="10"/>
  <c r="AO672" i="10"/>
  <c r="AP672" i="10"/>
  <c r="AQ672" i="10"/>
  <c r="AR672" i="10"/>
  <c r="AS672" i="10"/>
  <c r="AT672" i="10"/>
  <c r="AU672" i="10"/>
  <c r="AV672" i="10"/>
  <c r="BT672" i="10" s="1"/>
  <c r="AW672" i="10"/>
  <c r="BU672" i="10" s="1"/>
  <c r="AX672" i="10"/>
  <c r="BV672" i="10" s="1"/>
  <c r="AY672" i="10"/>
  <c r="BG672" i="10"/>
  <c r="BK672" i="10"/>
  <c r="BL672" i="10"/>
  <c r="BM672" i="10"/>
  <c r="BN672" i="10"/>
  <c r="BO672" i="10"/>
  <c r="BP672" i="10"/>
  <c r="BQ672" i="10"/>
  <c r="BR672" i="10"/>
  <c r="BY672" i="10"/>
  <c r="BZ672" i="10"/>
  <c r="CA672" i="10"/>
  <c r="CB672" i="10"/>
  <c r="AN673" i="10"/>
  <c r="BL673" i="10" s="1"/>
  <c r="AO673" i="10"/>
  <c r="AP673" i="10"/>
  <c r="BN673" i="10" s="1"/>
  <c r="AQ673" i="10"/>
  <c r="BO673" i="10" s="1"/>
  <c r="AR673" i="10"/>
  <c r="BP673" i="10" s="1"/>
  <c r="AS673" i="10"/>
  <c r="AT673" i="10"/>
  <c r="BR673" i="10" s="1"/>
  <c r="AV673" i="10"/>
  <c r="BT673" i="10" s="1"/>
  <c r="AW673" i="10"/>
  <c r="BU673" i="10" s="1"/>
  <c r="AX673" i="10"/>
  <c r="BV673" i="10" s="1"/>
  <c r="AY673" i="10"/>
  <c r="BG673" i="10"/>
  <c r="BK673" i="10"/>
  <c r="BM673" i="10"/>
  <c r="BQ673" i="10"/>
  <c r="CB673" i="10"/>
  <c r="AN674" i="10"/>
  <c r="BL674" i="10" s="1"/>
  <c r="AO674" i="10"/>
  <c r="BM674" i="10" s="1"/>
  <c r="AP674" i="10"/>
  <c r="BN674" i="10" s="1"/>
  <c r="AQ674" i="10"/>
  <c r="BO674" i="10" s="1"/>
  <c r="AR674" i="10"/>
  <c r="BP674" i="10" s="1"/>
  <c r="AS674" i="10"/>
  <c r="BQ674" i="10" s="1"/>
  <c r="AT674" i="10"/>
  <c r="BR674" i="10" s="1"/>
  <c r="AV674" i="10"/>
  <c r="BT674" i="10" s="1"/>
  <c r="AW674" i="10"/>
  <c r="BU674" i="10" s="1"/>
  <c r="AX674" i="10"/>
  <c r="BV674" i="10" s="1"/>
  <c r="AY674" i="10"/>
  <c r="BG674" i="10"/>
  <c r="BK674" i="10"/>
  <c r="CB674" i="10"/>
  <c r="AN675" i="10"/>
  <c r="BL675" i="10" s="1"/>
  <c r="AO675" i="10"/>
  <c r="AP675" i="10"/>
  <c r="BN675" i="10" s="1"/>
  <c r="AQ675" i="10"/>
  <c r="BO675" i="10" s="1"/>
  <c r="AR675" i="10"/>
  <c r="BP675" i="10" s="1"/>
  <c r="AS675" i="10"/>
  <c r="BQ675" i="10" s="1"/>
  <c r="AT675" i="10"/>
  <c r="BR675" i="10" s="1"/>
  <c r="AV675" i="10"/>
  <c r="BT675" i="10" s="1"/>
  <c r="AW675" i="10"/>
  <c r="AX675" i="10"/>
  <c r="BV675" i="10" s="1"/>
  <c r="AY675" i="10"/>
  <c r="BG675" i="10"/>
  <c r="BK675" i="10"/>
  <c r="BM675" i="10"/>
  <c r="BU675" i="10"/>
  <c r="CB675" i="10"/>
  <c r="BG676" i="10"/>
  <c r="BK676" i="10"/>
  <c r="CB676" i="10"/>
  <c r="AN677" i="10"/>
  <c r="AO677" i="10"/>
  <c r="AP677" i="10"/>
  <c r="AQ677" i="10"/>
  <c r="AR677" i="10"/>
  <c r="AS677" i="10"/>
  <c r="AT677" i="10"/>
  <c r="AU677" i="10"/>
  <c r="AV677" i="10"/>
  <c r="BT677" i="10" s="1"/>
  <c r="AW677" i="10"/>
  <c r="AX677" i="10"/>
  <c r="BV677" i="10" s="1"/>
  <c r="AY677" i="10"/>
  <c r="BG677" i="10"/>
  <c r="BK677" i="10"/>
  <c r="BL677" i="10"/>
  <c r="BM677" i="10"/>
  <c r="BN677" i="10"/>
  <c r="BO677" i="10"/>
  <c r="BP677" i="10"/>
  <c r="BQ677" i="10"/>
  <c r="BR677" i="10"/>
  <c r="BU677" i="10"/>
  <c r="BY677" i="10"/>
  <c r="BZ677" i="10"/>
  <c r="CA677" i="10"/>
  <c r="CB677" i="10"/>
  <c r="AN678" i="10"/>
  <c r="BL678" i="10" s="1"/>
  <c r="AO678" i="10"/>
  <c r="AP678" i="10"/>
  <c r="BN678" i="10" s="1"/>
  <c r="AQ678" i="10"/>
  <c r="BO678" i="10" s="1"/>
  <c r="AR678" i="10"/>
  <c r="BP678" i="10" s="1"/>
  <c r="AS678" i="10"/>
  <c r="BQ678" i="10" s="1"/>
  <c r="AT678" i="10"/>
  <c r="BR678" i="10" s="1"/>
  <c r="AV678" i="10"/>
  <c r="BT678" i="10" s="1"/>
  <c r="AW678" i="10"/>
  <c r="BU678" i="10" s="1"/>
  <c r="AX678" i="10"/>
  <c r="BV678" i="10" s="1"/>
  <c r="AY678" i="10"/>
  <c r="BG678" i="10"/>
  <c r="BK678" i="10"/>
  <c r="BM678" i="10"/>
  <c r="CB678" i="10"/>
  <c r="AN679" i="10"/>
  <c r="BL679" i="10" s="1"/>
  <c r="AO679" i="10"/>
  <c r="BM679" i="10" s="1"/>
  <c r="AP679" i="10"/>
  <c r="BN679" i="10" s="1"/>
  <c r="AQ679" i="10"/>
  <c r="BO679" i="10" s="1"/>
  <c r="AR679" i="10"/>
  <c r="BP679" i="10" s="1"/>
  <c r="AS679" i="10"/>
  <c r="BQ679" i="10" s="1"/>
  <c r="AT679" i="10"/>
  <c r="BR679" i="10" s="1"/>
  <c r="AV679" i="10"/>
  <c r="BT679" i="10" s="1"/>
  <c r="AW679" i="10"/>
  <c r="BU679" i="10" s="1"/>
  <c r="AX679" i="10"/>
  <c r="AY679" i="10"/>
  <c r="BG679" i="10"/>
  <c r="BK679" i="10"/>
  <c r="BV679" i="10"/>
  <c r="CB679" i="10"/>
  <c r="AN680" i="10"/>
  <c r="BL680" i="10" s="1"/>
  <c r="AO680" i="10"/>
  <c r="AP680" i="10"/>
  <c r="BN680" i="10" s="1"/>
  <c r="AQ680" i="10"/>
  <c r="BO680" i="10" s="1"/>
  <c r="AR680" i="10"/>
  <c r="BP680" i="10" s="1"/>
  <c r="AS680" i="10"/>
  <c r="BQ680" i="10" s="1"/>
  <c r="AT680" i="10"/>
  <c r="BR680" i="10" s="1"/>
  <c r="AV680" i="10"/>
  <c r="BT680" i="10" s="1"/>
  <c r="AW680" i="10"/>
  <c r="BU680" i="10" s="1"/>
  <c r="AX680" i="10"/>
  <c r="BV680" i="10" s="1"/>
  <c r="AY680" i="10"/>
  <c r="BG680" i="10"/>
  <c r="BK680" i="10"/>
  <c r="BM680" i="10"/>
  <c r="CB680" i="10"/>
  <c r="BG681" i="10"/>
  <c r="BK681" i="10"/>
  <c r="CB681" i="10"/>
  <c r="AN682" i="10"/>
  <c r="AO682" i="10"/>
  <c r="AP682" i="10"/>
  <c r="AQ682" i="10"/>
  <c r="AR682" i="10"/>
  <c r="AS682" i="10"/>
  <c r="AT682" i="10"/>
  <c r="AU682" i="10"/>
  <c r="AV682" i="10"/>
  <c r="BT682" i="10" s="1"/>
  <c r="AW682" i="10"/>
  <c r="AX682" i="10"/>
  <c r="BV682" i="10" s="1"/>
  <c r="AY682" i="10"/>
  <c r="BG682" i="10"/>
  <c r="BK682" i="10"/>
  <c r="BL682" i="10"/>
  <c r="BM682" i="10"/>
  <c r="BN682" i="10"/>
  <c r="BO682" i="10"/>
  <c r="BP682" i="10"/>
  <c r="BQ682" i="10"/>
  <c r="BR682" i="10"/>
  <c r="BU682" i="10"/>
  <c r="BY682" i="10"/>
  <c r="BZ682" i="10"/>
  <c r="CA682" i="10"/>
  <c r="CB682" i="10"/>
  <c r="AN683" i="10"/>
  <c r="BL683" i="10" s="1"/>
  <c r="AO683" i="10"/>
  <c r="AP683" i="10"/>
  <c r="BN683" i="10" s="1"/>
  <c r="AQ683" i="10"/>
  <c r="BO683" i="10" s="1"/>
  <c r="AR683" i="10"/>
  <c r="BP683" i="10" s="1"/>
  <c r="AS683" i="10"/>
  <c r="BQ683" i="10" s="1"/>
  <c r="AT683" i="10"/>
  <c r="BR683" i="10" s="1"/>
  <c r="AV683" i="10"/>
  <c r="BT683" i="10" s="1"/>
  <c r="AW683" i="10"/>
  <c r="BU683" i="10" s="1"/>
  <c r="AX683" i="10"/>
  <c r="BV683" i="10" s="1"/>
  <c r="AY683" i="10"/>
  <c r="BG683" i="10"/>
  <c r="BK683" i="10"/>
  <c r="BM683" i="10"/>
  <c r="CB683" i="10"/>
  <c r="BG684" i="10"/>
  <c r="BK684" i="10"/>
  <c r="CB684" i="10"/>
  <c r="AN685" i="10"/>
  <c r="AO685" i="10"/>
  <c r="AP685" i="10"/>
  <c r="AQ685" i="10"/>
  <c r="AR685" i="10"/>
  <c r="AS685" i="10"/>
  <c r="AT685" i="10"/>
  <c r="AU685" i="10"/>
  <c r="AV685" i="10"/>
  <c r="BT685" i="10" s="1"/>
  <c r="AW685" i="10"/>
  <c r="AX685" i="10"/>
  <c r="BV685" i="10" s="1"/>
  <c r="AY685" i="10"/>
  <c r="BG685" i="10"/>
  <c r="BK685" i="10"/>
  <c r="BL685" i="10"/>
  <c r="BM685" i="10"/>
  <c r="BN685" i="10"/>
  <c r="BO685" i="10"/>
  <c r="BP685" i="10"/>
  <c r="BQ685" i="10"/>
  <c r="BR685" i="10"/>
  <c r="BU685" i="10"/>
  <c r="BY685" i="10"/>
  <c r="BZ685" i="10"/>
  <c r="CA685" i="10"/>
  <c r="CB685" i="10"/>
  <c r="AN686" i="10"/>
  <c r="AO686" i="10"/>
  <c r="AP686" i="10"/>
  <c r="AQ686" i="10"/>
  <c r="AR686" i="10"/>
  <c r="AS686" i="10"/>
  <c r="AT686" i="10"/>
  <c r="AU686" i="10"/>
  <c r="AV686" i="10"/>
  <c r="BT686" i="10" s="1"/>
  <c r="AW686" i="10"/>
  <c r="AX686" i="10"/>
  <c r="BV686" i="10" s="1"/>
  <c r="AY686" i="10"/>
  <c r="BG686" i="10"/>
  <c r="BK686" i="10"/>
  <c r="BL686" i="10"/>
  <c r="BM686" i="10"/>
  <c r="BN686" i="10"/>
  <c r="BO686" i="10"/>
  <c r="BP686" i="10"/>
  <c r="BQ686" i="10"/>
  <c r="BR686" i="10"/>
  <c r="BU686" i="10"/>
  <c r="CB686" i="10"/>
  <c r="BG687" i="10"/>
  <c r="BK687" i="10"/>
  <c r="CB687" i="10"/>
  <c r="AN688" i="10"/>
  <c r="AO688" i="10"/>
  <c r="AP688" i="10"/>
  <c r="AQ688" i="10"/>
  <c r="AR688" i="10"/>
  <c r="AS688" i="10"/>
  <c r="AT688" i="10"/>
  <c r="AU688" i="10"/>
  <c r="AV688" i="10"/>
  <c r="BT688" i="10" s="1"/>
  <c r="AW688" i="10"/>
  <c r="AX688" i="10"/>
  <c r="BV688" i="10" s="1"/>
  <c r="AY688" i="10"/>
  <c r="BG688" i="10"/>
  <c r="BK688" i="10"/>
  <c r="BL688" i="10"/>
  <c r="BM688" i="10"/>
  <c r="BN688" i="10"/>
  <c r="BO688" i="10"/>
  <c r="BP688" i="10"/>
  <c r="BQ688" i="10"/>
  <c r="BR688" i="10"/>
  <c r="BU688" i="10"/>
  <c r="BY688" i="10"/>
  <c r="BZ688" i="10"/>
  <c r="CA688" i="10"/>
  <c r="CB688" i="10"/>
  <c r="AN689" i="10"/>
  <c r="AO689" i="10"/>
  <c r="AP689" i="10"/>
  <c r="AQ689" i="10"/>
  <c r="AR689" i="10"/>
  <c r="AS689" i="10"/>
  <c r="AT689" i="10"/>
  <c r="AU689" i="10"/>
  <c r="AV689" i="10"/>
  <c r="BT689" i="10" s="1"/>
  <c r="AW689" i="10"/>
  <c r="BU689" i="10" s="1"/>
  <c r="AX689" i="10"/>
  <c r="BV689" i="10" s="1"/>
  <c r="AY689" i="10"/>
  <c r="BG689" i="10"/>
  <c r="BK689" i="10"/>
  <c r="BL689" i="10"/>
  <c r="BM689" i="10"/>
  <c r="BN689" i="10"/>
  <c r="BO689" i="10"/>
  <c r="BP689" i="10"/>
  <c r="BQ689" i="10"/>
  <c r="BR689" i="10"/>
  <c r="CB689" i="10"/>
  <c r="AN690" i="10"/>
  <c r="AO690" i="10"/>
  <c r="AP690" i="10"/>
  <c r="AQ690" i="10"/>
  <c r="AR690" i="10"/>
  <c r="AS690" i="10"/>
  <c r="AT690" i="10"/>
  <c r="AU690" i="10"/>
  <c r="AV690" i="10"/>
  <c r="BT690" i="10" s="1"/>
  <c r="AW690" i="10"/>
  <c r="AX690" i="10"/>
  <c r="BV690" i="10" s="1"/>
  <c r="AY690" i="10"/>
  <c r="BG690" i="10"/>
  <c r="BK690" i="10"/>
  <c r="BL690" i="10"/>
  <c r="BM690" i="10"/>
  <c r="BN690" i="10"/>
  <c r="BO690" i="10"/>
  <c r="BP690" i="10"/>
  <c r="BQ690" i="10"/>
  <c r="BR690" i="10"/>
  <c r="BU690" i="10"/>
  <c r="CB690" i="10"/>
  <c r="BG691" i="10"/>
  <c r="BK691" i="10"/>
  <c r="CB691" i="10"/>
  <c r="AN692" i="10"/>
  <c r="AO692" i="10"/>
  <c r="AP692" i="10"/>
  <c r="AQ692" i="10"/>
  <c r="AR692" i="10"/>
  <c r="AS692" i="10"/>
  <c r="AT692" i="10"/>
  <c r="AU692" i="10"/>
  <c r="AV692" i="10"/>
  <c r="BT692" i="10" s="1"/>
  <c r="AW692" i="10"/>
  <c r="BU692" i="10" s="1"/>
  <c r="AX692" i="10"/>
  <c r="BV692" i="10" s="1"/>
  <c r="AY692" i="10"/>
  <c r="BG692" i="10"/>
  <c r="BK692" i="10"/>
  <c r="BL692" i="10"/>
  <c r="BM692" i="10"/>
  <c r="BN692" i="10"/>
  <c r="BO692" i="10"/>
  <c r="BP692" i="10"/>
  <c r="BQ692" i="10"/>
  <c r="BR692" i="10"/>
  <c r="BY692" i="10"/>
  <c r="BZ692" i="10"/>
  <c r="CA692" i="10"/>
  <c r="CB692" i="10"/>
  <c r="AN693" i="10"/>
  <c r="AO693" i="10"/>
  <c r="AP693" i="10"/>
  <c r="AQ693" i="10"/>
  <c r="AR693" i="10"/>
  <c r="AS693" i="10"/>
  <c r="AT693" i="10"/>
  <c r="AU693" i="10"/>
  <c r="AV693" i="10"/>
  <c r="BT693" i="10" s="1"/>
  <c r="AW693" i="10"/>
  <c r="BU693" i="10" s="1"/>
  <c r="AX693" i="10"/>
  <c r="BV693" i="10" s="1"/>
  <c r="AY693" i="10"/>
  <c r="BG693" i="10"/>
  <c r="BK693" i="10"/>
  <c r="BL693" i="10"/>
  <c r="BM693" i="10"/>
  <c r="BN693" i="10"/>
  <c r="BO693" i="10"/>
  <c r="BP693" i="10"/>
  <c r="BQ693" i="10"/>
  <c r="BR693" i="10"/>
  <c r="CB693" i="10"/>
  <c r="AN694" i="10"/>
  <c r="BL694" i="10" s="1"/>
  <c r="AO694" i="10"/>
  <c r="BM694" i="10" s="1"/>
  <c r="AP694" i="10"/>
  <c r="BN694" i="10" s="1"/>
  <c r="AQ694" i="10"/>
  <c r="BO694" i="10" s="1"/>
  <c r="AR694" i="10"/>
  <c r="BP694" i="10" s="1"/>
  <c r="AS694" i="10"/>
  <c r="BQ694" i="10" s="1"/>
  <c r="AT694" i="10"/>
  <c r="BR694" i="10" s="1"/>
  <c r="AV694" i="10"/>
  <c r="BT694" i="10" s="1"/>
  <c r="AW694" i="10"/>
  <c r="BU694" i="10" s="1"/>
  <c r="AX694" i="10"/>
  <c r="BV694" i="10" s="1"/>
  <c r="AY694" i="10"/>
  <c r="BG694" i="10"/>
  <c r="BK694" i="10"/>
  <c r="CB694" i="10"/>
  <c r="AN695" i="10"/>
  <c r="BL695" i="10" s="1"/>
  <c r="AP695" i="10"/>
  <c r="AT695" i="10"/>
  <c r="AU695" i="10"/>
  <c r="AV695" i="10"/>
  <c r="BT695" i="10" s="1"/>
  <c r="AW695" i="10"/>
  <c r="BU695" i="10" s="1"/>
  <c r="AX695" i="10"/>
  <c r="BV695" i="10" s="1"/>
  <c r="BG695" i="10"/>
  <c r="BK695" i="10"/>
  <c r="BN695" i="10"/>
  <c r="BR695" i="10"/>
  <c r="CB695" i="10"/>
  <c r="AN696" i="10"/>
  <c r="BL696" i="10" s="1"/>
  <c r="AP696" i="10"/>
  <c r="AT696" i="10"/>
  <c r="AU696" i="10"/>
  <c r="AV696" i="10"/>
  <c r="BT696" i="10" s="1"/>
  <c r="AW696" i="10"/>
  <c r="AX696" i="10"/>
  <c r="BV696" i="10" s="1"/>
  <c r="BG696" i="10"/>
  <c r="BK696" i="10"/>
  <c r="BN696" i="10"/>
  <c r="BR696" i="10"/>
  <c r="BU696" i="10"/>
  <c r="CB696" i="10"/>
  <c r="AN697" i="10"/>
  <c r="AO697" i="10"/>
  <c r="AP697" i="10"/>
  <c r="AQ697" i="10"/>
  <c r="AR697" i="10"/>
  <c r="AS697" i="10"/>
  <c r="AT697" i="10"/>
  <c r="AU697" i="10"/>
  <c r="AV697" i="10"/>
  <c r="BT697" i="10" s="1"/>
  <c r="AW697" i="10"/>
  <c r="BU697" i="10" s="1"/>
  <c r="AX697" i="10"/>
  <c r="BV697" i="10" s="1"/>
  <c r="AY697" i="10"/>
  <c r="BG697" i="10"/>
  <c r="BK697" i="10"/>
  <c r="BL697" i="10"/>
  <c r="BM697" i="10"/>
  <c r="BN697" i="10"/>
  <c r="BO697" i="10"/>
  <c r="BP697" i="10"/>
  <c r="BQ697" i="10"/>
  <c r="BR697" i="10"/>
  <c r="CB697" i="10"/>
  <c r="AO698" i="10"/>
  <c r="AP698" i="10"/>
  <c r="AQ698" i="10"/>
  <c r="AR698" i="10"/>
  <c r="AS698" i="10"/>
  <c r="AT698" i="10"/>
  <c r="AV698" i="10"/>
  <c r="AW698" i="10"/>
  <c r="AX698" i="10"/>
  <c r="AY698" i="10"/>
  <c r="BG698" i="10"/>
  <c r="BK698" i="10"/>
  <c r="BM698" i="10"/>
  <c r="BN698" i="10"/>
  <c r="BO698" i="10"/>
  <c r="BP698" i="10"/>
  <c r="BQ698" i="10"/>
  <c r="BR698" i="10"/>
  <c r="BT698" i="10"/>
  <c r="BU698" i="10"/>
  <c r="BV698" i="10"/>
  <c r="BW698" i="10"/>
  <c r="CB698" i="10"/>
  <c r="BK699" i="10"/>
  <c r="AN700" i="10"/>
  <c r="AO700" i="10"/>
  <c r="AP700" i="10"/>
  <c r="AQ700" i="10"/>
  <c r="AR700" i="10"/>
  <c r="AS700" i="10"/>
  <c r="AT700" i="10"/>
  <c r="AU700" i="10"/>
  <c r="AV700" i="10"/>
  <c r="BT700" i="10" s="1"/>
  <c r="AW700" i="10"/>
  <c r="AX700" i="10"/>
  <c r="BV700" i="10" s="1"/>
  <c r="AY700" i="10"/>
  <c r="BG700" i="10"/>
  <c r="BK700" i="10"/>
  <c r="BL700" i="10"/>
  <c r="BM700" i="10"/>
  <c r="BN700" i="10"/>
  <c r="BO700" i="10"/>
  <c r="BP700" i="10"/>
  <c r="BQ700" i="10"/>
  <c r="BR700" i="10"/>
  <c r="BU700" i="10"/>
  <c r="BY700" i="10"/>
  <c r="BZ700" i="10"/>
  <c r="CA700" i="10"/>
  <c r="CB700" i="10"/>
  <c r="AN701" i="10"/>
  <c r="BL701" i="10" s="1"/>
  <c r="AO701" i="10"/>
  <c r="BM701" i="10" s="1"/>
  <c r="AP701" i="10"/>
  <c r="BN701" i="10" s="1"/>
  <c r="AQ701" i="10"/>
  <c r="BO701" i="10" s="1"/>
  <c r="AR701" i="10"/>
  <c r="BP701" i="10" s="1"/>
  <c r="AS701" i="10"/>
  <c r="BQ701" i="10" s="1"/>
  <c r="AT701" i="10"/>
  <c r="BR701" i="10" s="1"/>
  <c r="AV701" i="10"/>
  <c r="BT701" i="10" s="1"/>
  <c r="AW701" i="10"/>
  <c r="BU701" i="10" s="1"/>
  <c r="AX701" i="10"/>
  <c r="BV701" i="10" s="1"/>
  <c r="AY701" i="10"/>
  <c r="BG701" i="10"/>
  <c r="BK701" i="10"/>
  <c r="CB701" i="10"/>
  <c r="AN702" i="10"/>
  <c r="BL702" i="10" s="1"/>
  <c r="AO702" i="10"/>
  <c r="AP702" i="10"/>
  <c r="BN702" i="10" s="1"/>
  <c r="AQ702" i="10"/>
  <c r="BO702" i="10" s="1"/>
  <c r="AR702" i="10"/>
  <c r="BP702" i="10" s="1"/>
  <c r="AS702" i="10"/>
  <c r="BQ702" i="10" s="1"/>
  <c r="AT702" i="10"/>
  <c r="BR702" i="10" s="1"/>
  <c r="AV702" i="10"/>
  <c r="BT702" i="10" s="1"/>
  <c r="AW702" i="10"/>
  <c r="BU702" i="10" s="1"/>
  <c r="AX702" i="10"/>
  <c r="BV702" i="10" s="1"/>
  <c r="AY702" i="10"/>
  <c r="BG702" i="10"/>
  <c r="BK702" i="10"/>
  <c r="BM702" i="10"/>
  <c r="CB702" i="10"/>
  <c r="BG703" i="10"/>
  <c r="BK703" i="10"/>
  <c r="CB703" i="10"/>
  <c r="AN704" i="10"/>
  <c r="AO704" i="10"/>
  <c r="AP704" i="10"/>
  <c r="AQ704" i="10"/>
  <c r="AR704" i="10"/>
  <c r="AS704" i="10"/>
  <c r="AT704" i="10"/>
  <c r="AU704" i="10"/>
  <c r="AV704" i="10"/>
  <c r="BT704" i="10" s="1"/>
  <c r="AW704" i="10"/>
  <c r="BU704" i="10" s="1"/>
  <c r="AX704" i="10"/>
  <c r="BV704" i="10" s="1"/>
  <c r="AY704" i="10"/>
  <c r="BG704" i="10"/>
  <c r="BK704" i="10"/>
  <c r="BL704" i="10"/>
  <c r="BM704" i="10"/>
  <c r="BN704" i="10"/>
  <c r="BO704" i="10"/>
  <c r="BP704" i="10"/>
  <c r="BQ704" i="10"/>
  <c r="BR704" i="10"/>
  <c r="BY704" i="10"/>
  <c r="BZ704" i="10"/>
  <c r="CA704" i="10"/>
  <c r="CB704" i="10"/>
  <c r="AN705" i="10"/>
  <c r="AO705" i="10"/>
  <c r="AP705" i="10"/>
  <c r="AQ705" i="10"/>
  <c r="AR705" i="10"/>
  <c r="AS705" i="10"/>
  <c r="AT705" i="10"/>
  <c r="AU705" i="10"/>
  <c r="AV705" i="10"/>
  <c r="BT705" i="10" s="1"/>
  <c r="AW705" i="10"/>
  <c r="BU705" i="10" s="1"/>
  <c r="AX705" i="10"/>
  <c r="BV705" i="10" s="1"/>
  <c r="AY705" i="10"/>
  <c r="BG705" i="10"/>
  <c r="BK705" i="10"/>
  <c r="BL705" i="10"/>
  <c r="BM705" i="10"/>
  <c r="BN705" i="10"/>
  <c r="BO705" i="10"/>
  <c r="BP705" i="10"/>
  <c r="BQ705" i="10"/>
  <c r="BR705" i="10"/>
  <c r="CB705" i="10"/>
  <c r="BG706" i="10"/>
  <c r="BK706" i="10"/>
  <c r="CB706" i="10"/>
  <c r="AN707" i="10"/>
  <c r="AO707" i="10"/>
  <c r="AP707" i="10"/>
  <c r="AQ707" i="10"/>
  <c r="AR707" i="10"/>
  <c r="AS707" i="10"/>
  <c r="AT707" i="10"/>
  <c r="AU707" i="10"/>
  <c r="AV707" i="10"/>
  <c r="BT707" i="10" s="1"/>
  <c r="AW707" i="10"/>
  <c r="BU707" i="10" s="1"/>
  <c r="AX707" i="10"/>
  <c r="BV707" i="10" s="1"/>
  <c r="AY707" i="10"/>
  <c r="BG707" i="10"/>
  <c r="BK707" i="10"/>
  <c r="BL707" i="10"/>
  <c r="BM707" i="10"/>
  <c r="BN707" i="10"/>
  <c r="BO707" i="10"/>
  <c r="BP707" i="10"/>
  <c r="BQ707" i="10"/>
  <c r="BR707" i="10"/>
  <c r="BY707" i="10"/>
  <c r="BZ707" i="10"/>
  <c r="CA707" i="10"/>
  <c r="CB707" i="10"/>
  <c r="AN708" i="10"/>
  <c r="BL708" i="10" s="1"/>
  <c r="AO708" i="10"/>
  <c r="BM708" i="10" s="1"/>
  <c r="AP708" i="10"/>
  <c r="BN708" i="10" s="1"/>
  <c r="AQ708" i="10"/>
  <c r="BO708" i="10" s="1"/>
  <c r="AR708" i="10"/>
  <c r="BP708" i="10" s="1"/>
  <c r="AS708" i="10"/>
  <c r="BQ708" i="10" s="1"/>
  <c r="AT708" i="10"/>
  <c r="BR708" i="10" s="1"/>
  <c r="AV708" i="10"/>
  <c r="BT708" i="10" s="1"/>
  <c r="AW708" i="10"/>
  <c r="BU708" i="10" s="1"/>
  <c r="AX708" i="10"/>
  <c r="BV708" i="10" s="1"/>
  <c r="AY708" i="10"/>
  <c r="BG708" i="10"/>
  <c r="BK708" i="10"/>
  <c r="CB708" i="10"/>
  <c r="AN709" i="10"/>
  <c r="BL709" i="10" s="1"/>
  <c r="AO709" i="10"/>
  <c r="AP709" i="10"/>
  <c r="BN709" i="10" s="1"/>
  <c r="AQ709" i="10"/>
  <c r="BO709" i="10" s="1"/>
  <c r="AR709" i="10"/>
  <c r="BP709" i="10" s="1"/>
  <c r="AS709" i="10"/>
  <c r="BQ709" i="10" s="1"/>
  <c r="AT709" i="10"/>
  <c r="BR709" i="10" s="1"/>
  <c r="AV709" i="10"/>
  <c r="BT709" i="10" s="1"/>
  <c r="AW709" i="10"/>
  <c r="BU709" i="10" s="1"/>
  <c r="AX709" i="10"/>
  <c r="BV709" i="10" s="1"/>
  <c r="AY709" i="10"/>
  <c r="BG709" i="10"/>
  <c r="BK709" i="10"/>
  <c r="BM709" i="10"/>
  <c r="CB709" i="10"/>
  <c r="AN710" i="10"/>
  <c r="BL710" i="10" s="1"/>
  <c r="AO710" i="10"/>
  <c r="BM710" i="10" s="1"/>
  <c r="AP710" i="10"/>
  <c r="BN710" i="10" s="1"/>
  <c r="AQ710" i="10"/>
  <c r="BO710" i="10" s="1"/>
  <c r="AR710" i="10"/>
  <c r="BP710" i="10" s="1"/>
  <c r="AS710" i="10"/>
  <c r="BQ710" i="10" s="1"/>
  <c r="AT710" i="10"/>
  <c r="BR710" i="10" s="1"/>
  <c r="AV710" i="10"/>
  <c r="BT710" i="10" s="1"/>
  <c r="AW710" i="10"/>
  <c r="BU710" i="10" s="1"/>
  <c r="AX710" i="10"/>
  <c r="BV710" i="10" s="1"/>
  <c r="AY710" i="10"/>
  <c r="BG710" i="10"/>
  <c r="BK710" i="10"/>
  <c r="CB710" i="10"/>
  <c r="AO711" i="10"/>
  <c r="AP711" i="10"/>
  <c r="AR711" i="10"/>
  <c r="AT711" i="10"/>
  <c r="AU711" i="10"/>
  <c r="AV711" i="10"/>
  <c r="BT711" i="10" s="1"/>
  <c r="AW711" i="10"/>
  <c r="BU711" i="10" s="1"/>
  <c r="AX711" i="10"/>
  <c r="BV711" i="10" s="1"/>
  <c r="BG711" i="10"/>
  <c r="BK711" i="10"/>
  <c r="BM711" i="10"/>
  <c r="BN711" i="10"/>
  <c r="BP711" i="10"/>
  <c r="BR711" i="10"/>
  <c r="CB711" i="10"/>
  <c r="AN712" i="10"/>
  <c r="BL712" i="10" s="1"/>
  <c r="AO712" i="10"/>
  <c r="AP712" i="10"/>
  <c r="BN712" i="10" s="1"/>
  <c r="AQ712" i="10"/>
  <c r="BO712" i="10" s="1"/>
  <c r="AR712" i="10"/>
  <c r="BP712" i="10" s="1"/>
  <c r="AS712" i="10"/>
  <c r="BQ712" i="10" s="1"/>
  <c r="AT712" i="10"/>
  <c r="BR712" i="10" s="1"/>
  <c r="AV712" i="10"/>
  <c r="BT712" i="10" s="1"/>
  <c r="AW712" i="10"/>
  <c r="BU712" i="10" s="1"/>
  <c r="AX712" i="10"/>
  <c r="BV712" i="10" s="1"/>
  <c r="AY712" i="10"/>
  <c r="BG712" i="10"/>
  <c r="BK712" i="10"/>
  <c r="BM712" i="10"/>
  <c r="CB712" i="10"/>
  <c r="AO713" i="10"/>
  <c r="BM713" i="10" s="1"/>
  <c r="AP713" i="10"/>
  <c r="AR713" i="10"/>
  <c r="BP713" i="10" s="1"/>
  <c r="AT713" i="10"/>
  <c r="AU713" i="10"/>
  <c r="AV713" i="10"/>
  <c r="BT713" i="10" s="1"/>
  <c r="AW713" i="10"/>
  <c r="BU713" i="10" s="1"/>
  <c r="AX713" i="10"/>
  <c r="BV713" i="10" s="1"/>
  <c r="BG713" i="10"/>
  <c r="BK713" i="10"/>
  <c r="BN713" i="10"/>
  <c r="BR713" i="10"/>
  <c r="CB713" i="10"/>
  <c r="AN714" i="10"/>
  <c r="BL714" i="10" s="1"/>
  <c r="AO714" i="10"/>
  <c r="BM714" i="10" s="1"/>
  <c r="AP714" i="10"/>
  <c r="BN714" i="10" s="1"/>
  <c r="AQ714" i="10"/>
  <c r="BO714" i="10" s="1"/>
  <c r="AR714" i="10"/>
  <c r="BP714" i="10" s="1"/>
  <c r="AS714" i="10"/>
  <c r="BQ714" i="10" s="1"/>
  <c r="AT714" i="10"/>
  <c r="AV714" i="10"/>
  <c r="BT714" i="10" s="1"/>
  <c r="AW714" i="10"/>
  <c r="BU714" i="10" s="1"/>
  <c r="AX714" i="10"/>
  <c r="BV714" i="10" s="1"/>
  <c r="AY714" i="10"/>
  <c r="BG714" i="10"/>
  <c r="BK714" i="10"/>
  <c r="BR714" i="10"/>
  <c r="CB714" i="10"/>
  <c r="AN715" i="10"/>
  <c r="BL715" i="10" s="1"/>
  <c r="AO715" i="10"/>
  <c r="AP715" i="10"/>
  <c r="BN715" i="10" s="1"/>
  <c r="AQ715" i="10"/>
  <c r="BO715" i="10" s="1"/>
  <c r="AR715" i="10"/>
  <c r="BP715" i="10" s="1"/>
  <c r="AS715" i="10"/>
  <c r="BQ715" i="10" s="1"/>
  <c r="AT715" i="10"/>
  <c r="BR715" i="10" s="1"/>
  <c r="AV715" i="10"/>
  <c r="BT715" i="10" s="1"/>
  <c r="AW715" i="10"/>
  <c r="BU715" i="10" s="1"/>
  <c r="AX715" i="10"/>
  <c r="BV715" i="10" s="1"/>
  <c r="AY715" i="10"/>
  <c r="BG715" i="10"/>
  <c r="BK715" i="10"/>
  <c r="BM715" i="10"/>
  <c r="CB715" i="10"/>
  <c r="BG716" i="10"/>
  <c r="BK716" i="10"/>
  <c r="CB716" i="10"/>
  <c r="AN717" i="10"/>
  <c r="AO717" i="10"/>
  <c r="AP717" i="10"/>
  <c r="AQ717" i="10"/>
  <c r="AR717" i="10"/>
  <c r="AS717" i="10"/>
  <c r="AT717" i="10"/>
  <c r="AU717" i="10"/>
  <c r="AV717" i="10"/>
  <c r="BT717" i="10" s="1"/>
  <c r="AW717" i="10"/>
  <c r="BU717" i="10" s="1"/>
  <c r="AX717" i="10"/>
  <c r="BV717" i="10" s="1"/>
  <c r="AY717" i="10"/>
  <c r="BG717" i="10"/>
  <c r="BK717" i="10"/>
  <c r="BL717" i="10"/>
  <c r="BM717" i="10"/>
  <c r="BN717" i="10"/>
  <c r="BO717" i="10"/>
  <c r="BP717" i="10"/>
  <c r="BQ717" i="10"/>
  <c r="BR717" i="10"/>
  <c r="BY717" i="10"/>
  <c r="BZ717" i="10"/>
  <c r="CA717" i="10"/>
  <c r="CB717" i="10"/>
  <c r="AN718" i="10"/>
  <c r="BL718" i="10" s="1"/>
  <c r="AO718" i="10"/>
  <c r="AP718" i="10"/>
  <c r="BN718" i="10" s="1"/>
  <c r="AQ718" i="10"/>
  <c r="BO718" i="10" s="1"/>
  <c r="AR718" i="10"/>
  <c r="BP718" i="10" s="1"/>
  <c r="AS718" i="10"/>
  <c r="BQ718" i="10" s="1"/>
  <c r="AT718" i="10"/>
  <c r="BR718" i="10" s="1"/>
  <c r="AV718" i="10"/>
  <c r="BT718" i="10" s="1"/>
  <c r="AW718" i="10"/>
  <c r="BU718" i="10" s="1"/>
  <c r="AX718" i="10"/>
  <c r="BV718" i="10" s="1"/>
  <c r="AY718" i="10"/>
  <c r="BG718" i="10"/>
  <c r="BK718" i="10"/>
  <c r="BM718" i="10"/>
  <c r="CB718" i="10"/>
  <c r="BG719" i="10"/>
  <c r="BK719" i="10"/>
  <c r="CB719" i="10"/>
  <c r="AN363" i="10"/>
  <c r="AL511" i="10"/>
  <c r="W511" i="10"/>
  <c r="G238" i="10"/>
  <c r="BW406" i="10" l="1"/>
  <c r="BW394" i="10"/>
  <c r="BW408" i="10"/>
  <c r="BW395" i="10"/>
  <c r="BW393" i="10"/>
  <c r="BW386" i="10"/>
  <c r="BW381" i="10"/>
  <c r="BW373" i="10"/>
  <c r="BW369" i="10"/>
  <c r="BW709" i="10"/>
  <c r="BW708" i="10"/>
  <c r="BW707" i="10"/>
  <c r="BW704" i="10"/>
  <c r="BW679" i="10"/>
  <c r="BW677" i="10"/>
  <c r="BW675" i="10"/>
  <c r="BW674" i="10"/>
  <c r="BW673" i="10"/>
  <c r="BW672" i="10"/>
  <c r="BW669" i="10"/>
  <c r="BW666" i="10"/>
  <c r="BW665" i="10"/>
  <c r="BW663" i="10"/>
  <c r="BW662" i="10"/>
  <c r="BW656" i="10"/>
  <c r="BW654" i="10"/>
  <c r="BW645" i="10"/>
  <c r="BW643" i="10"/>
  <c r="BW642" i="10"/>
  <c r="BW641" i="10"/>
  <c r="BW639" i="10"/>
  <c r="BW638" i="10"/>
  <c r="BW637" i="10"/>
  <c r="BW634" i="10"/>
  <c r="BW633" i="10"/>
  <c r="BW632" i="10"/>
  <c r="BW630" i="10"/>
  <c r="BW629" i="10"/>
  <c r="BW627" i="10"/>
  <c r="BW623" i="10"/>
  <c r="BW615" i="10"/>
  <c r="BW612" i="10"/>
  <c r="BW610" i="10"/>
  <c r="BW608" i="10"/>
  <c r="BW606" i="10"/>
  <c r="BW604" i="10"/>
  <c r="BW570" i="10"/>
  <c r="BW561" i="10"/>
  <c r="BW560" i="10"/>
  <c r="BW528" i="10"/>
  <c r="BW516" i="10"/>
  <c r="BW515" i="10"/>
  <c r="BW512" i="10"/>
  <c r="BW510" i="10"/>
  <c r="BW509" i="10"/>
  <c r="BW503" i="10"/>
  <c r="BW500" i="10"/>
  <c r="BW499" i="10"/>
  <c r="BW463" i="10"/>
  <c r="BW462" i="10"/>
  <c r="BW459" i="10"/>
  <c r="BW458" i="10"/>
  <c r="BW457" i="10"/>
  <c r="BW453" i="10"/>
  <c r="BW450" i="10"/>
  <c r="BW449" i="10"/>
  <c r="BW448" i="10"/>
  <c r="BW444" i="10"/>
  <c r="BW443" i="10"/>
  <c r="BW441" i="10"/>
  <c r="BW439" i="10"/>
  <c r="BW438" i="10"/>
  <c r="BW431" i="10"/>
  <c r="BW429" i="10"/>
  <c r="BW715" i="10"/>
  <c r="BW701" i="10"/>
  <c r="BW693" i="10"/>
  <c r="BW683" i="10"/>
  <c r="BW655" i="10"/>
  <c r="BW600" i="10"/>
  <c r="BW597" i="10"/>
  <c r="BW595" i="10"/>
  <c r="BW594" i="10"/>
  <c r="BW587" i="10"/>
  <c r="BW579" i="10"/>
  <c r="BW577" i="10"/>
  <c r="BW575" i="10"/>
  <c r="BW569" i="10"/>
  <c r="BW565" i="10"/>
  <c r="BW558" i="10"/>
  <c r="BW554" i="10"/>
  <c r="BW550" i="10"/>
  <c r="BW547" i="10"/>
  <c r="BW545" i="10"/>
  <c r="BW544" i="10"/>
  <c r="BW543" i="10"/>
  <c r="BW540" i="10"/>
  <c r="BW535" i="10"/>
  <c r="BW532" i="10"/>
  <c r="BW519" i="10"/>
  <c r="BW518" i="10"/>
  <c r="BW517" i="10"/>
  <c r="BW491" i="10"/>
  <c r="BW490" i="10"/>
  <c r="BW486" i="10"/>
  <c r="BW485" i="10"/>
  <c r="BW482" i="10"/>
  <c r="BW481" i="10"/>
  <c r="BW479" i="10"/>
  <c r="BW477" i="10"/>
  <c r="BW473" i="10"/>
  <c r="BW471" i="10"/>
  <c r="BW470" i="10"/>
  <c r="BW469" i="10"/>
  <c r="BW466" i="10"/>
  <c r="BW465" i="10"/>
  <c r="BW425" i="10"/>
  <c r="BW423" i="10"/>
  <c r="BW422" i="10"/>
  <c r="BW421" i="10"/>
  <c r="BW417" i="10"/>
  <c r="BW410" i="10"/>
  <c r="BW404" i="10"/>
  <c r="BW402" i="10"/>
  <c r="BW401" i="10"/>
  <c r="BW398" i="10"/>
  <c r="BW397" i="10"/>
  <c r="BW390" i="10"/>
  <c r="BW382" i="10"/>
  <c r="BW377" i="10"/>
  <c r="BW376" i="10"/>
  <c r="BW375" i="10"/>
  <c r="BW374" i="10"/>
  <c r="BW367" i="10"/>
  <c r="BW365" i="10"/>
  <c r="BW718" i="10"/>
  <c r="BW717" i="10"/>
  <c r="BW714" i="10"/>
  <c r="BW712" i="10"/>
  <c r="BW710" i="10"/>
  <c r="BW705" i="10"/>
  <c r="BW702" i="10"/>
  <c r="BW700" i="10"/>
  <c r="BW697" i="10"/>
  <c r="BW694" i="10"/>
  <c r="BW692" i="10"/>
  <c r="BW690" i="10"/>
  <c r="BW689" i="10"/>
  <c r="BW688" i="10"/>
  <c r="BW686" i="10"/>
  <c r="BW685" i="10"/>
  <c r="BW682" i="10"/>
  <c r="BW680" i="10"/>
  <c r="BW678" i="10"/>
  <c r="BW670" i="10"/>
  <c r="BW667" i="10"/>
  <c r="BW661" i="10"/>
  <c r="BW659" i="10"/>
  <c r="BW658" i="10"/>
  <c r="BW653" i="10"/>
  <c r="BW651" i="10"/>
  <c r="BW650" i="10"/>
  <c r="BW649" i="10"/>
  <c r="BW647" i="10"/>
  <c r="BW646" i="10"/>
  <c r="BW636" i="10"/>
  <c r="BW635" i="10"/>
  <c r="BW626" i="10"/>
  <c r="BW624" i="10"/>
  <c r="BW622" i="10"/>
  <c r="BW621" i="10"/>
  <c r="BW619" i="10"/>
  <c r="BW618" i="10"/>
  <c r="BW616" i="10"/>
  <c r="BW613" i="10"/>
  <c r="BW609" i="10"/>
  <c r="BW605" i="10"/>
  <c r="BW599" i="10"/>
  <c r="BW591" i="10"/>
  <c r="BW589" i="10"/>
  <c r="BW588" i="10"/>
  <c r="BW581" i="10"/>
  <c r="BW578" i="10"/>
  <c r="BW574" i="10"/>
  <c r="BW572" i="10"/>
  <c r="BW568" i="10"/>
  <c r="BW567" i="10"/>
  <c r="BW566" i="10"/>
  <c r="BW563" i="10"/>
  <c r="BW562" i="10"/>
  <c r="BW559" i="10"/>
  <c r="BW556" i="10"/>
  <c r="BW555" i="10"/>
  <c r="BW552" i="10"/>
  <c r="BW551" i="10"/>
  <c r="BW548" i="10"/>
  <c r="BW546" i="10"/>
  <c r="BW541" i="10"/>
  <c r="BW539" i="10"/>
  <c r="BW538" i="10"/>
  <c r="BW536" i="10"/>
  <c r="BW534" i="10"/>
  <c r="BW533" i="10"/>
  <c r="BW531" i="10"/>
  <c r="BW529" i="10"/>
  <c r="BW527" i="10"/>
  <c r="BW525" i="10"/>
  <c r="BW524" i="10"/>
  <c r="BW522" i="10"/>
  <c r="BW521" i="10"/>
  <c r="BW520" i="10"/>
  <c r="BW514" i="10"/>
  <c r="BW513" i="10"/>
  <c r="BW508" i="10"/>
  <c r="BW507" i="10"/>
  <c r="BW506" i="10"/>
  <c r="BW505" i="10"/>
  <c r="BW504" i="10"/>
  <c r="BW502" i="10"/>
  <c r="BW497" i="10"/>
  <c r="BW496" i="10"/>
  <c r="BW495" i="10"/>
  <c r="BW494" i="10"/>
  <c r="BW493" i="10"/>
  <c r="BW492" i="10"/>
  <c r="BW488" i="10"/>
  <c r="BW487" i="10"/>
  <c r="BW484" i="10"/>
  <c r="BW483" i="10"/>
  <c r="BW480" i="10"/>
  <c r="BW478" i="10"/>
  <c r="BW476" i="10"/>
  <c r="BW472" i="10"/>
  <c r="BW468" i="10"/>
  <c r="BW461" i="10"/>
  <c r="BW460" i="10"/>
  <c r="BW456" i="10"/>
  <c r="BW454" i="10"/>
  <c r="BW452" i="10"/>
  <c r="BW447" i="10"/>
  <c r="BW446" i="10"/>
  <c r="BW445" i="10"/>
  <c r="BW442" i="10"/>
  <c r="BW440" i="10"/>
  <c r="BW436" i="10"/>
  <c r="BW435" i="10"/>
  <c r="BW434" i="10"/>
  <c r="BW433" i="10"/>
  <c r="BW432" i="10"/>
  <c r="BW430" i="10"/>
  <c r="BW428" i="10"/>
  <c r="BW427" i="10"/>
  <c r="BW426" i="10"/>
  <c r="BW424" i="10"/>
  <c r="BW420" i="10"/>
  <c r="BW419" i="10"/>
  <c r="BW418" i="10"/>
  <c r="BW416" i="10"/>
  <c r="BW415" i="10"/>
  <c r="BW414" i="10"/>
  <c r="BW413" i="10"/>
  <c r="BW412" i="10"/>
  <c r="BW411" i="10"/>
  <c r="BW405" i="10"/>
  <c r="BW403" i="10"/>
  <c r="BW399" i="10"/>
  <c r="BW396" i="10"/>
  <c r="BS395" i="10"/>
  <c r="BS394" i="10"/>
  <c r="BW392" i="10"/>
  <c r="BW389" i="10"/>
  <c r="BW387" i="10"/>
  <c r="BW385" i="10"/>
  <c r="BW384" i="10"/>
  <c r="BW383" i="10"/>
  <c r="BS381" i="10"/>
  <c r="BW380" i="10"/>
  <c r="BW379" i="10"/>
  <c r="BW378" i="10"/>
  <c r="BW372" i="10"/>
  <c r="BW370" i="10"/>
  <c r="BS369" i="10"/>
  <c r="BS393" i="10"/>
  <c r="BS690" i="10"/>
  <c r="BS686" i="10"/>
  <c r="BS550" i="10"/>
  <c r="BS426" i="10"/>
  <c r="BS425" i="10"/>
  <c r="BS700" i="10"/>
  <c r="BS584" i="10"/>
  <c r="BS524" i="10"/>
  <c r="CC717" i="10"/>
  <c r="BS669" i="10"/>
  <c r="BS510" i="10"/>
  <c r="BS457" i="10"/>
  <c r="BS456" i="10"/>
  <c r="BS383" i="10"/>
  <c r="BS382" i="10"/>
  <c r="BS379" i="10"/>
  <c r="BS682" i="10"/>
  <c r="BS661" i="10"/>
  <c r="BS649" i="10"/>
  <c r="BS634" i="10"/>
  <c r="BS608" i="10"/>
  <c r="BS588" i="10"/>
  <c r="BS574" i="10"/>
  <c r="BS563" i="10"/>
  <c r="BS554" i="10"/>
  <c r="BS481" i="10"/>
  <c r="BS406" i="10"/>
  <c r="BS405" i="10"/>
  <c r="BS401" i="10"/>
  <c r="BS404" i="10"/>
  <c r="BS403" i="10"/>
  <c r="BS402" i="10"/>
  <c r="BS376" i="10"/>
  <c r="CC707" i="10"/>
  <c r="BS696" i="10"/>
  <c r="BS692" i="10"/>
  <c r="CC665" i="10"/>
  <c r="BS658" i="10"/>
  <c r="BS654" i="10"/>
  <c r="BS636" i="10"/>
  <c r="BS612" i="10"/>
  <c r="BS601" i="10"/>
  <c r="CC581" i="10"/>
  <c r="BS581" i="10"/>
  <c r="CC574" i="10"/>
  <c r="CC550" i="10"/>
  <c r="CC543" i="10"/>
  <c r="BS538" i="10"/>
  <c r="BS521" i="10"/>
  <c r="BS508" i="10"/>
  <c r="BS487" i="10"/>
  <c r="BS443" i="10"/>
  <c r="BS442" i="10"/>
  <c r="BS441" i="10"/>
  <c r="BS435" i="10"/>
  <c r="BS392" i="10"/>
  <c r="BS704" i="10"/>
  <c r="CC700" i="10"/>
  <c r="BS411" i="10"/>
  <c r="BS410" i="10"/>
  <c r="BS409" i="10"/>
  <c r="BS390" i="10"/>
  <c r="BS389" i="10"/>
  <c r="BS388" i="10"/>
  <c r="BS387" i="10"/>
  <c r="BS378" i="10"/>
  <c r="CC692" i="10"/>
  <c r="BS688" i="10"/>
  <c r="CC685" i="10"/>
  <c r="BS685" i="10"/>
  <c r="CC677" i="10"/>
  <c r="BS677" i="10"/>
  <c r="CC669" i="10"/>
  <c r="CC658" i="10"/>
  <c r="CC653" i="10"/>
  <c r="BS653" i="10"/>
  <c r="BS650" i="10"/>
  <c r="BS646" i="10"/>
  <c r="BS630" i="10"/>
  <c r="BS626" i="10"/>
  <c r="BS618" i="10"/>
  <c r="CC597" i="10"/>
  <c r="BS597" i="10"/>
  <c r="CC591" i="10"/>
  <c r="BS591" i="10"/>
  <c r="BS587" i="10"/>
  <c r="BS582" i="10"/>
  <c r="BS579" i="10"/>
  <c r="BS578" i="10"/>
  <c r="BS571" i="10"/>
  <c r="BS570" i="10"/>
  <c r="BS566" i="10"/>
  <c r="BS558" i="10"/>
  <c r="BS548" i="10"/>
  <c r="CC538" i="10"/>
  <c r="BS534" i="10"/>
  <c r="BS530" i="10"/>
  <c r="BS522" i="10"/>
  <c r="BS512" i="10"/>
  <c r="BS509" i="10"/>
  <c r="BS504" i="10"/>
  <c r="BS501" i="10"/>
  <c r="BS493" i="10"/>
  <c r="BS489" i="10"/>
  <c r="BS464" i="10"/>
  <c r="CC704" i="10"/>
  <c r="BS689" i="10"/>
  <c r="CC682" i="10"/>
  <c r="BS672" i="10"/>
  <c r="BS665" i="10"/>
  <c r="CC661" i="10"/>
  <c r="BS659" i="10"/>
  <c r="BS656" i="10"/>
  <c r="BS651" i="10"/>
  <c r="CC649" i="10"/>
  <c r="BS645" i="10"/>
  <c r="BS641" i="10"/>
  <c r="BS638" i="10"/>
  <c r="BS637" i="10"/>
  <c r="BS632" i="10"/>
  <c r="CC629" i="10"/>
  <c r="BS629" i="10"/>
  <c r="BS624" i="10"/>
  <c r="BS621" i="10"/>
  <c r="BS620" i="10"/>
  <c r="BS619" i="10"/>
  <c r="CC615" i="10"/>
  <c r="BS615" i="10"/>
  <c r="BS594" i="10"/>
  <c r="CC587" i="10"/>
  <c r="BS577" i="10"/>
  <c r="BS551" i="10"/>
  <c r="BS560" i="10"/>
  <c r="CC558" i="10"/>
  <c r="BS525" i="10"/>
  <c r="BS520" i="10"/>
  <c r="BS515" i="10"/>
  <c r="BS499" i="10"/>
  <c r="BS498" i="10"/>
  <c r="BS492" i="10"/>
  <c r="BS491" i="10"/>
  <c r="BS485" i="10"/>
  <c r="BS479" i="10"/>
  <c r="BS478" i="10"/>
  <c r="BS466" i="10"/>
  <c r="BS465" i="10"/>
  <c r="BS462" i="10"/>
  <c r="BS459" i="10"/>
  <c r="BS451" i="10"/>
  <c r="BS445" i="10"/>
  <c r="BS437" i="10"/>
  <c r="BS431" i="10"/>
  <c r="BS430" i="10"/>
  <c r="BS400" i="10"/>
  <c r="BS399" i="10"/>
  <c r="BS398" i="10"/>
  <c r="BS397" i="10"/>
  <c r="BS391" i="10"/>
  <c r="BS385" i="10"/>
  <c r="BS375" i="10"/>
  <c r="CC365" i="10"/>
  <c r="BS365" i="10"/>
  <c r="BS717" i="10"/>
  <c r="BS713" i="10"/>
  <c r="BS711" i="10"/>
  <c r="BS707" i="10"/>
  <c r="BS705" i="10"/>
  <c r="BS697" i="10"/>
  <c r="BS695" i="10"/>
  <c r="BS693" i="10"/>
  <c r="CC688" i="10"/>
  <c r="CC672" i="10"/>
  <c r="BS667" i="10"/>
  <c r="CC645" i="10"/>
  <c r="CC641" i="10"/>
  <c r="BS635" i="10"/>
  <c r="CC632" i="10"/>
  <c r="CC626" i="10"/>
  <c r="CC618" i="10"/>
  <c r="CC612" i="10"/>
  <c r="CC608" i="10"/>
  <c r="CC594" i="10"/>
  <c r="BS585" i="10"/>
  <c r="BS583" i="10"/>
  <c r="CC577" i="10"/>
  <c r="CC554" i="10"/>
  <c r="BS543" i="10"/>
  <c r="BS535" i="10"/>
  <c r="BS533" i="10"/>
  <c r="BS531" i="10"/>
  <c r="CC524" i="10"/>
  <c r="CC512" i="10"/>
  <c r="BS422" i="10"/>
  <c r="BS377" i="10"/>
  <c r="X396" i="10"/>
  <c r="AU396" i="10" s="1"/>
  <c r="BS396" i="10" s="1"/>
  <c r="H396" i="10"/>
  <c r="AJ396" i="10" l="1"/>
  <c r="AK396" i="10"/>
  <c r="G396" i="10" l="1"/>
  <c r="CA396" i="10" s="1"/>
  <c r="CC396" i="10" s="1"/>
  <c r="BY396" i="10" l="1"/>
  <c r="BZ396" i="10"/>
  <c r="H125" i="10"/>
  <c r="I437" i="10" l="1"/>
  <c r="AN437" i="10" s="1"/>
  <c r="BL437" i="10" s="1"/>
  <c r="I713" i="10"/>
  <c r="AN713" i="10" s="1"/>
  <c r="BL713" i="10" s="1"/>
  <c r="AI696" i="10" l="1"/>
  <c r="AY696" i="10" s="1"/>
  <c r="BW696" i="10" s="1"/>
  <c r="AI695" i="10"/>
  <c r="AY695" i="10" s="1"/>
  <c r="BW695" i="10" s="1"/>
  <c r="S696" i="10"/>
  <c r="AS696" i="10" s="1"/>
  <c r="BQ696" i="10" s="1"/>
  <c r="S695" i="10"/>
  <c r="AS695" i="10" s="1"/>
  <c r="BQ695" i="10" s="1"/>
  <c r="Q696" i="10"/>
  <c r="AR696" i="10" s="1"/>
  <c r="BP696" i="10" s="1"/>
  <c r="Q695" i="10"/>
  <c r="AR695" i="10" s="1"/>
  <c r="BP695" i="10" s="1"/>
  <c r="O696" i="10"/>
  <c r="AQ696" i="10" s="1"/>
  <c r="BO696" i="10" s="1"/>
  <c r="O695" i="10"/>
  <c r="AQ695" i="10" s="1"/>
  <c r="BO695" i="10" s="1"/>
  <c r="K696" i="10"/>
  <c r="AO696" i="10" s="1"/>
  <c r="BM696" i="10" s="1"/>
  <c r="K695" i="10"/>
  <c r="AO695" i="10" s="1"/>
  <c r="BM695" i="10" s="1"/>
  <c r="I165" i="9" l="1"/>
  <c r="K165" i="9" l="1"/>
  <c r="M165" i="9"/>
  <c r="N165" i="9"/>
  <c r="O165" i="9"/>
  <c r="Q165" i="9"/>
  <c r="R165" i="9"/>
  <c r="W167" i="10"/>
  <c r="X167" i="10"/>
  <c r="G165" i="10"/>
  <c r="L163" i="9" s="1"/>
  <c r="P163" i="9" s="1"/>
  <c r="G166" i="10"/>
  <c r="L164" i="9" s="1"/>
  <c r="P164" i="9" s="1"/>
  <c r="G164" i="10"/>
  <c r="L162" i="9" s="1"/>
  <c r="P162" i="9" s="1"/>
  <c r="AX164" i="10"/>
  <c r="AW164" i="10"/>
  <c r="AV164" i="10"/>
  <c r="AU164" i="10"/>
  <c r="AT164" i="10"/>
  <c r="AS164" i="10"/>
  <c r="AR164" i="10"/>
  <c r="AQ164" i="10"/>
  <c r="AP164" i="10"/>
  <c r="AO164" i="10"/>
  <c r="Y167" i="10"/>
  <c r="Z167" i="10"/>
  <c r="AA167" i="10"/>
  <c r="AB167" i="10"/>
  <c r="AC167" i="10"/>
  <c r="AD167" i="10"/>
  <c r="AE167" i="10"/>
  <c r="AF167" i="10"/>
  <c r="AG167" i="10"/>
  <c r="AH167" i="10"/>
  <c r="U167" i="10"/>
  <c r="T167" i="10"/>
  <c r="I167" i="10"/>
  <c r="J167" i="10"/>
  <c r="L167" i="10"/>
  <c r="M167" i="10"/>
  <c r="N167" i="10"/>
  <c r="P167" i="10"/>
  <c r="R167" i="10"/>
  <c r="S167" i="10"/>
  <c r="J521" i="9" l="1"/>
  <c r="K521" i="9"/>
  <c r="M521" i="9"/>
  <c r="N521" i="9"/>
  <c r="O521" i="9"/>
  <c r="Q521" i="9"/>
  <c r="R521" i="9"/>
  <c r="I521" i="9"/>
  <c r="Y523" i="10" l="1"/>
  <c r="Z523" i="10"/>
  <c r="AA523" i="10"/>
  <c r="AC523" i="10"/>
  <c r="AD523" i="10"/>
  <c r="AE523" i="10"/>
  <c r="AF523" i="10"/>
  <c r="AG523" i="10"/>
  <c r="AH523" i="10"/>
  <c r="AX523" i="10" s="1"/>
  <c r="BV523" i="10" s="1"/>
  <c r="AI523" i="10"/>
  <c r="AY523" i="10" s="1"/>
  <c r="BW523" i="10" s="1"/>
  <c r="AL523" i="10"/>
  <c r="W523" i="10"/>
  <c r="T523" i="10"/>
  <c r="I523" i="10"/>
  <c r="AN523" i="10" s="1"/>
  <c r="BL523" i="10" s="1"/>
  <c r="J523" i="10"/>
  <c r="K523" i="10"/>
  <c r="L523" i="10"/>
  <c r="M523" i="10"/>
  <c r="N523" i="10"/>
  <c r="O523" i="10"/>
  <c r="P523" i="10"/>
  <c r="Q523" i="10"/>
  <c r="R523" i="10"/>
  <c r="S523" i="10"/>
  <c r="U522" i="10"/>
  <c r="U521" i="10"/>
  <c r="AT521" i="10" s="1"/>
  <c r="BR521" i="10" s="1"/>
  <c r="K509" i="9"/>
  <c r="M509" i="9"/>
  <c r="N509" i="9"/>
  <c r="O509" i="9"/>
  <c r="Q509" i="9"/>
  <c r="R509" i="9"/>
  <c r="Y511" i="10"/>
  <c r="Z511" i="10"/>
  <c r="AA511" i="10"/>
  <c r="AB511" i="10"/>
  <c r="AC511" i="10"/>
  <c r="AD511" i="10"/>
  <c r="AE511" i="10"/>
  <c r="AF511" i="10"/>
  <c r="AG511" i="10"/>
  <c r="AH511" i="10"/>
  <c r="T511" i="10"/>
  <c r="L511" i="10"/>
  <c r="U509" i="10"/>
  <c r="U510" i="10"/>
  <c r="AJ509" i="10"/>
  <c r="U508" i="10"/>
  <c r="M571" i="9"/>
  <c r="N571" i="9"/>
  <c r="O571" i="9"/>
  <c r="Q571" i="9"/>
  <c r="R571" i="9"/>
  <c r="J571" i="9"/>
  <c r="K571" i="9"/>
  <c r="I571" i="9"/>
  <c r="X572" i="10"/>
  <c r="AU572" i="10" s="1"/>
  <c r="BS572" i="10" s="1"/>
  <c r="J573" i="10"/>
  <c r="L573" i="10"/>
  <c r="N573" i="10"/>
  <c r="P573" i="10"/>
  <c r="Q573" i="10"/>
  <c r="R573" i="10"/>
  <c r="T573" i="10"/>
  <c r="U573" i="10"/>
  <c r="AT573" i="10" s="1"/>
  <c r="BR573" i="10" s="1"/>
  <c r="W573" i="10"/>
  <c r="Y573" i="10"/>
  <c r="Z573" i="10"/>
  <c r="AA573" i="10"/>
  <c r="AB573" i="10"/>
  <c r="AC573" i="10"/>
  <c r="AD573" i="10"/>
  <c r="AE573" i="10"/>
  <c r="AF573" i="10"/>
  <c r="AG573" i="10"/>
  <c r="AH573" i="10"/>
  <c r="AL573" i="10"/>
  <c r="I546" i="9"/>
  <c r="I547" i="9" s="1"/>
  <c r="M547" i="9"/>
  <c r="N547" i="9"/>
  <c r="O547" i="9"/>
  <c r="Q547" i="9"/>
  <c r="R547" i="9"/>
  <c r="J547" i="9"/>
  <c r="K547" i="9"/>
  <c r="Y549" i="10"/>
  <c r="Z549" i="10"/>
  <c r="AV549" i="10" s="1"/>
  <c r="BT549" i="10" s="1"/>
  <c r="AA549" i="10"/>
  <c r="AC549" i="10"/>
  <c r="AD549" i="10"/>
  <c r="AE549" i="10"/>
  <c r="AF549" i="10"/>
  <c r="AG549" i="10"/>
  <c r="AH549" i="10"/>
  <c r="AI549" i="10"/>
  <c r="AY549" i="10" s="1"/>
  <c r="BW549" i="10" s="1"/>
  <c r="AL549" i="10"/>
  <c r="W549" i="10"/>
  <c r="U548" i="10"/>
  <c r="AT548" i="10" s="1"/>
  <c r="BR548" i="10" s="1"/>
  <c r="T549" i="10"/>
  <c r="I549" i="10"/>
  <c r="AN549" i="10" s="1"/>
  <c r="BL549" i="10" s="1"/>
  <c r="J549" i="10"/>
  <c r="K549" i="10"/>
  <c r="L549" i="10"/>
  <c r="M549" i="10"/>
  <c r="N549" i="10"/>
  <c r="O549" i="10"/>
  <c r="P549" i="10"/>
  <c r="Q549" i="10"/>
  <c r="R549" i="10"/>
  <c r="S549" i="10"/>
  <c r="AI713" i="10"/>
  <c r="AY713" i="10" s="1"/>
  <c r="BW713" i="10" s="1"/>
  <c r="AI711" i="10"/>
  <c r="AI530" i="10"/>
  <c r="AY530" i="10" s="1"/>
  <c r="BW530" i="10" s="1"/>
  <c r="S530" i="10"/>
  <c r="AS530" i="10" s="1"/>
  <c r="BQ530" i="10" s="1"/>
  <c r="Q530" i="10"/>
  <c r="AR530" i="10" s="1"/>
  <c r="BP530" i="10" s="1"/>
  <c r="O530" i="10"/>
  <c r="AQ530" i="10" s="1"/>
  <c r="BO530" i="10" s="1"/>
  <c r="K530" i="10"/>
  <c r="AO530" i="10" s="1"/>
  <c r="BM530" i="10" s="1"/>
  <c r="AI437" i="10"/>
  <c r="AY437" i="10" s="1"/>
  <c r="BW437" i="10" s="1"/>
  <c r="S437" i="10"/>
  <c r="AS437" i="10" s="1"/>
  <c r="BQ437" i="10" s="1"/>
  <c r="AI400" i="10"/>
  <c r="AY400" i="10" s="1"/>
  <c r="BW400" i="10" s="1"/>
  <c r="S400" i="10"/>
  <c r="AS400" i="10" s="1"/>
  <c r="BQ400" i="10" s="1"/>
  <c r="O400" i="10"/>
  <c r="AQ400" i="10" s="1"/>
  <c r="BO400" i="10" s="1"/>
  <c r="AI464" i="10"/>
  <c r="J405" i="9"/>
  <c r="CB238" i="10"/>
  <c r="AN407" i="10" l="1"/>
  <c r="BL407" i="10" s="1"/>
  <c r="AY407" i="10"/>
  <c r="BW407" i="10" s="1"/>
  <c r="AK509" i="10"/>
  <c r="G509" i="10" s="1"/>
  <c r="AT509" i="10"/>
  <c r="BR509" i="10" s="1"/>
  <c r="AK522" i="10"/>
  <c r="AT522" i="10"/>
  <c r="BR522" i="10" s="1"/>
  <c r="AJ508" i="10"/>
  <c r="AT508" i="10"/>
  <c r="BR508" i="10" s="1"/>
  <c r="AK510" i="10"/>
  <c r="AT510" i="10"/>
  <c r="BR510" i="10" s="1"/>
  <c r="AS549" i="10"/>
  <c r="BQ549" i="10" s="1"/>
  <c r="AR549" i="10"/>
  <c r="BP549" i="10" s="1"/>
  <c r="AQ549" i="10"/>
  <c r="BO549" i="10" s="1"/>
  <c r="AP549" i="10"/>
  <c r="BN549" i="10" s="1"/>
  <c r="AO549" i="10"/>
  <c r="BM549" i="10" s="1"/>
  <c r="AX549" i="10"/>
  <c r="BV549" i="10" s="1"/>
  <c r="AX573" i="10"/>
  <c r="BV573" i="10" s="1"/>
  <c r="AW573" i="10"/>
  <c r="BU573" i="10" s="1"/>
  <c r="AV573" i="10"/>
  <c r="BT573" i="10" s="1"/>
  <c r="AR573" i="10"/>
  <c r="BP573" i="10" s="1"/>
  <c r="AX511" i="10"/>
  <c r="BV511" i="10" s="1"/>
  <c r="AW511" i="10"/>
  <c r="BU511" i="10" s="1"/>
  <c r="AV511" i="10"/>
  <c r="BT511" i="10" s="1"/>
  <c r="AS523" i="10"/>
  <c r="BQ523" i="10" s="1"/>
  <c r="AR523" i="10"/>
  <c r="BP523" i="10" s="1"/>
  <c r="AQ523" i="10"/>
  <c r="BO523" i="10" s="1"/>
  <c r="AP523" i="10"/>
  <c r="BN523" i="10" s="1"/>
  <c r="AO523" i="10"/>
  <c r="BM523" i="10" s="1"/>
  <c r="AV523" i="10"/>
  <c r="BT523" i="10" s="1"/>
  <c r="AK548" i="10"/>
  <c r="U549" i="10"/>
  <c r="AT549" i="10" s="1"/>
  <c r="BR549" i="10" s="1"/>
  <c r="AK521" i="10"/>
  <c r="U523" i="10"/>
  <c r="AT523" i="10" s="1"/>
  <c r="BR523" i="10" s="1"/>
  <c r="AK508" i="10"/>
  <c r="AJ522" i="10"/>
  <c r="AJ521" i="10"/>
  <c r="AJ510" i="10"/>
  <c r="AJ548" i="10"/>
  <c r="AK572" i="10"/>
  <c r="AJ572" i="10"/>
  <c r="AI388" i="10"/>
  <c r="AY388" i="10" s="1"/>
  <c r="BW388" i="10" s="1"/>
  <c r="BK363" i="10"/>
  <c r="I564" i="10"/>
  <c r="AN564" i="10" l="1"/>
  <c r="BL564" i="10" s="1"/>
  <c r="L507" i="9"/>
  <c r="P507" i="9" s="1"/>
  <c r="CA509" i="10"/>
  <c r="CC509" i="10" s="1"/>
  <c r="G508" i="10"/>
  <c r="G548" i="10"/>
  <c r="G510" i="10"/>
  <c r="G522" i="10"/>
  <c r="BZ572" i="10"/>
  <c r="BY509" i="10"/>
  <c r="BY508" i="10"/>
  <c r="BZ509" i="10"/>
  <c r="G521" i="10"/>
  <c r="G572" i="10"/>
  <c r="BG18" i="10"/>
  <c r="BS18" i="10" s="1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99" i="10"/>
  <c r="BG100" i="10"/>
  <c r="BG101" i="10"/>
  <c r="BG102" i="10"/>
  <c r="BG103" i="10"/>
  <c r="BG104" i="10"/>
  <c r="BG105" i="10"/>
  <c r="BG106" i="10"/>
  <c r="BG107" i="10"/>
  <c r="BG108" i="10"/>
  <c r="BG109" i="10"/>
  <c r="BG110" i="10"/>
  <c r="BG111" i="10"/>
  <c r="BG112" i="10"/>
  <c r="BG113" i="10"/>
  <c r="BG114" i="10"/>
  <c r="BG115" i="10"/>
  <c r="BG116" i="10"/>
  <c r="BG117" i="10"/>
  <c r="BG118" i="10"/>
  <c r="BG119" i="10"/>
  <c r="BG120" i="10"/>
  <c r="BG121" i="10"/>
  <c r="BG122" i="10"/>
  <c r="BG123" i="10"/>
  <c r="BG124" i="10"/>
  <c r="BG125" i="10"/>
  <c r="BG126" i="10"/>
  <c r="BG127" i="10"/>
  <c r="BG128" i="10"/>
  <c r="BG129" i="10"/>
  <c r="BG130" i="10"/>
  <c r="BG131" i="10"/>
  <c r="BG132" i="10"/>
  <c r="BG133" i="10"/>
  <c r="BG134" i="10"/>
  <c r="BG135" i="10"/>
  <c r="BG136" i="10"/>
  <c r="BG137" i="10"/>
  <c r="BG138" i="10"/>
  <c r="BG139" i="10"/>
  <c r="BG140" i="10"/>
  <c r="BG141" i="10"/>
  <c r="BG142" i="10"/>
  <c r="BG143" i="10"/>
  <c r="BG144" i="10"/>
  <c r="BG145" i="10"/>
  <c r="BG146" i="10"/>
  <c r="BG147" i="10"/>
  <c r="BG148" i="10"/>
  <c r="BG149" i="10"/>
  <c r="BG150" i="10"/>
  <c r="BG151" i="10"/>
  <c r="BG152" i="10"/>
  <c r="BG153" i="10"/>
  <c r="BG154" i="10"/>
  <c r="BG155" i="10"/>
  <c r="BG156" i="10"/>
  <c r="BG157" i="10"/>
  <c r="BG158" i="10"/>
  <c r="BG159" i="10"/>
  <c r="BG160" i="10"/>
  <c r="BG161" i="10"/>
  <c r="BG162" i="10"/>
  <c r="BG163" i="10"/>
  <c r="BG167" i="10"/>
  <c r="BG168" i="10"/>
  <c r="BG169" i="10"/>
  <c r="BG170" i="10"/>
  <c r="BG171" i="10"/>
  <c r="BG172" i="10"/>
  <c r="BG173" i="10"/>
  <c r="BG174" i="10"/>
  <c r="BG175" i="10"/>
  <c r="BG176" i="10"/>
  <c r="BG177" i="10"/>
  <c r="BG178" i="10"/>
  <c r="BG179" i="10"/>
  <c r="BG180" i="10"/>
  <c r="BG181" i="10"/>
  <c r="BG182" i="10"/>
  <c r="BG183" i="10"/>
  <c r="BG184" i="10"/>
  <c r="BG185" i="10"/>
  <c r="BG186" i="10"/>
  <c r="BG187" i="10"/>
  <c r="BG188" i="10"/>
  <c r="BG189" i="10"/>
  <c r="BG190" i="10"/>
  <c r="BG191" i="10"/>
  <c r="BG192" i="10"/>
  <c r="BG193" i="10"/>
  <c r="BG194" i="10"/>
  <c r="BG195" i="10"/>
  <c r="BG196" i="10"/>
  <c r="BG197" i="10"/>
  <c r="BG198" i="10"/>
  <c r="BG199" i="10"/>
  <c r="BG200" i="10"/>
  <c r="BG201" i="10"/>
  <c r="BG202" i="10"/>
  <c r="BG203" i="10"/>
  <c r="BG204" i="10"/>
  <c r="BG205" i="10"/>
  <c r="BG206" i="10"/>
  <c r="BG207" i="10"/>
  <c r="BG208" i="10"/>
  <c r="BG209" i="10"/>
  <c r="BG210" i="10"/>
  <c r="BG211" i="10"/>
  <c r="BG212" i="10"/>
  <c r="BG213" i="10"/>
  <c r="BG214" i="10"/>
  <c r="BG215" i="10"/>
  <c r="BG216" i="10"/>
  <c r="BG217" i="10"/>
  <c r="BG218" i="10"/>
  <c r="BG219" i="10"/>
  <c r="BG220" i="10"/>
  <c r="BG221" i="10"/>
  <c r="BG222" i="10"/>
  <c r="BG223" i="10"/>
  <c r="BG224" i="10"/>
  <c r="BG225" i="10"/>
  <c r="BG226" i="10"/>
  <c r="BG227" i="10"/>
  <c r="BG228" i="10"/>
  <c r="BG229" i="10"/>
  <c r="BG230" i="10"/>
  <c r="BG231" i="10"/>
  <c r="BG232" i="10"/>
  <c r="BG233" i="10"/>
  <c r="BG234" i="10"/>
  <c r="BG235" i="10"/>
  <c r="BG236" i="10"/>
  <c r="BG237" i="10"/>
  <c r="BG238" i="10"/>
  <c r="BG239" i="10"/>
  <c r="BG240" i="10"/>
  <c r="BG241" i="10"/>
  <c r="BG242" i="10"/>
  <c r="BG243" i="10"/>
  <c r="BG244" i="10"/>
  <c r="BG245" i="10"/>
  <c r="BG246" i="10"/>
  <c r="BG247" i="10"/>
  <c r="BG248" i="10"/>
  <c r="BG249" i="10"/>
  <c r="BG250" i="10"/>
  <c r="BG251" i="10"/>
  <c r="BG252" i="10"/>
  <c r="BG253" i="10"/>
  <c r="BG254" i="10"/>
  <c r="BG255" i="10"/>
  <c r="BG256" i="10"/>
  <c r="BG257" i="10"/>
  <c r="BG258" i="10"/>
  <c r="BG259" i="10"/>
  <c r="BG260" i="10"/>
  <c r="BG261" i="10"/>
  <c r="BG262" i="10"/>
  <c r="BG263" i="10"/>
  <c r="BG264" i="10"/>
  <c r="BG265" i="10"/>
  <c r="BG266" i="10"/>
  <c r="BG267" i="10"/>
  <c r="BG268" i="10"/>
  <c r="BG269" i="10"/>
  <c r="BG270" i="10"/>
  <c r="BG271" i="10"/>
  <c r="BG272" i="10"/>
  <c r="BG273" i="10"/>
  <c r="BG274" i="10"/>
  <c r="BG275" i="10"/>
  <c r="BG276" i="10"/>
  <c r="BG277" i="10"/>
  <c r="BG278" i="10"/>
  <c r="BG279" i="10"/>
  <c r="BG280" i="10"/>
  <c r="BG281" i="10"/>
  <c r="BG282" i="10"/>
  <c r="BG283" i="10"/>
  <c r="BG284" i="10"/>
  <c r="BG285" i="10"/>
  <c r="BG286" i="10"/>
  <c r="BG287" i="10"/>
  <c r="BG288" i="10"/>
  <c r="BG289" i="10"/>
  <c r="BG290" i="10"/>
  <c r="BG291" i="10"/>
  <c r="BG292" i="10"/>
  <c r="BG293" i="10"/>
  <c r="BG294" i="10"/>
  <c r="BG295" i="10"/>
  <c r="BG296" i="10"/>
  <c r="BG297" i="10"/>
  <c r="BG298" i="10"/>
  <c r="BG299" i="10"/>
  <c r="BG300" i="10"/>
  <c r="BG301" i="10"/>
  <c r="BG302" i="10"/>
  <c r="BG303" i="10"/>
  <c r="BG304" i="10"/>
  <c r="BG305" i="10"/>
  <c r="BG306" i="10"/>
  <c r="BG307" i="10"/>
  <c r="BG308" i="10"/>
  <c r="BG309" i="10"/>
  <c r="BG310" i="10"/>
  <c r="BG311" i="10"/>
  <c r="BG312" i="10"/>
  <c r="BG313" i="10"/>
  <c r="BG314" i="10"/>
  <c r="BG315" i="10"/>
  <c r="BG316" i="10"/>
  <c r="BG317" i="10"/>
  <c r="BG318" i="10"/>
  <c r="BG319" i="10"/>
  <c r="BG320" i="10"/>
  <c r="BG321" i="10"/>
  <c r="BG322" i="10"/>
  <c r="BG323" i="10"/>
  <c r="BG324" i="10"/>
  <c r="BG325" i="10"/>
  <c r="BG326" i="10"/>
  <c r="BG327" i="10"/>
  <c r="BG328" i="10"/>
  <c r="BG329" i="10"/>
  <c r="BG330" i="10"/>
  <c r="BG331" i="10"/>
  <c r="BG332" i="10"/>
  <c r="BG333" i="10"/>
  <c r="BG334" i="10"/>
  <c r="BG335" i="10"/>
  <c r="BG336" i="10"/>
  <c r="BG337" i="10"/>
  <c r="BG338" i="10"/>
  <c r="BG339" i="10"/>
  <c r="BG340" i="10"/>
  <c r="BG341" i="10"/>
  <c r="BG342" i="10"/>
  <c r="BG343" i="10"/>
  <c r="BG344" i="10"/>
  <c r="BG345" i="10"/>
  <c r="BG346" i="10"/>
  <c r="BG347" i="10"/>
  <c r="BG348" i="10"/>
  <c r="BG349" i="10"/>
  <c r="BG350" i="10"/>
  <c r="BG351" i="10"/>
  <c r="BG352" i="10"/>
  <c r="BG353" i="10"/>
  <c r="BG354" i="10"/>
  <c r="BG355" i="10"/>
  <c r="BG356" i="10"/>
  <c r="BG357" i="10"/>
  <c r="BG358" i="10"/>
  <c r="BG359" i="10"/>
  <c r="BG360" i="10"/>
  <c r="BG361" i="10"/>
  <c r="BG362" i="10"/>
  <c r="AN18" i="10"/>
  <c r="BL18" i="10" s="1"/>
  <c r="AO18" i="10"/>
  <c r="BM18" i="10" s="1"/>
  <c r="AP18" i="10"/>
  <c r="BN18" i="10" s="1"/>
  <c r="AQ18" i="10"/>
  <c r="BO18" i="10" s="1"/>
  <c r="AR18" i="10"/>
  <c r="BP18" i="10" s="1"/>
  <c r="AS18" i="10"/>
  <c r="BQ18" i="10" s="1"/>
  <c r="AT18" i="10"/>
  <c r="BR18" i="10" s="1"/>
  <c r="AU18" i="10"/>
  <c r="AV18" i="10"/>
  <c r="BT18" i="10" s="1"/>
  <c r="AW18" i="10"/>
  <c r="BU18" i="10" s="1"/>
  <c r="AX18" i="10"/>
  <c r="BV18" i="10" s="1"/>
  <c r="AY18" i="10"/>
  <c r="BW18" i="10" s="1"/>
  <c r="AN19" i="10"/>
  <c r="BL19" i="10" s="1"/>
  <c r="AO19" i="10"/>
  <c r="BM19" i="10" s="1"/>
  <c r="AP19" i="10"/>
  <c r="BN19" i="10" s="1"/>
  <c r="AQ19" i="10"/>
  <c r="BO19" i="10" s="1"/>
  <c r="AR19" i="10"/>
  <c r="BP19" i="10" s="1"/>
  <c r="AS19" i="10"/>
  <c r="BQ19" i="10" s="1"/>
  <c r="AT19" i="10"/>
  <c r="BR19" i="10" s="1"/>
  <c r="AU19" i="10"/>
  <c r="BS19" i="10" s="1"/>
  <c r="AV19" i="10"/>
  <c r="BT19" i="10" s="1"/>
  <c r="AW19" i="10"/>
  <c r="BU19" i="10" s="1"/>
  <c r="AX19" i="10"/>
  <c r="BV19" i="10" s="1"/>
  <c r="AY19" i="10"/>
  <c r="BW19" i="10" s="1"/>
  <c r="AN20" i="10"/>
  <c r="BL20" i="10" s="1"/>
  <c r="AO20" i="10"/>
  <c r="BM20" i="10" s="1"/>
  <c r="AP20" i="10"/>
  <c r="BN20" i="10" s="1"/>
  <c r="AQ20" i="10"/>
  <c r="BO20" i="10" s="1"/>
  <c r="AR20" i="10"/>
  <c r="BP20" i="10" s="1"/>
  <c r="AS20" i="10"/>
  <c r="BQ20" i="10" s="1"/>
  <c r="AT20" i="10"/>
  <c r="BR20" i="10" s="1"/>
  <c r="AU20" i="10"/>
  <c r="AV20" i="10"/>
  <c r="BT20" i="10" s="1"/>
  <c r="AW20" i="10"/>
  <c r="BU20" i="10" s="1"/>
  <c r="AX20" i="10"/>
  <c r="BV20" i="10" s="1"/>
  <c r="AY20" i="10"/>
  <c r="BW20" i="10" s="1"/>
  <c r="AN21" i="10"/>
  <c r="BL21" i="10" s="1"/>
  <c r="AO21" i="10"/>
  <c r="BM21" i="10" s="1"/>
  <c r="AP21" i="10"/>
  <c r="BN21" i="10" s="1"/>
  <c r="AQ21" i="10"/>
  <c r="BO21" i="10" s="1"/>
  <c r="AR21" i="10"/>
  <c r="BP21" i="10" s="1"/>
  <c r="AS21" i="10"/>
  <c r="BQ21" i="10" s="1"/>
  <c r="AT21" i="10"/>
  <c r="BR21" i="10" s="1"/>
  <c r="AU21" i="10"/>
  <c r="BS21" i="10" s="1"/>
  <c r="AV21" i="10"/>
  <c r="BT21" i="10" s="1"/>
  <c r="AW21" i="10"/>
  <c r="BU21" i="10" s="1"/>
  <c r="AX21" i="10"/>
  <c r="BV21" i="10" s="1"/>
  <c r="AY21" i="10"/>
  <c r="BW21" i="10" s="1"/>
  <c r="AN22" i="10"/>
  <c r="BL22" i="10" s="1"/>
  <c r="AO22" i="10"/>
  <c r="BM22" i="10" s="1"/>
  <c r="AP22" i="10"/>
  <c r="BN22" i="10" s="1"/>
  <c r="AQ22" i="10"/>
  <c r="BO22" i="10" s="1"/>
  <c r="AR22" i="10"/>
  <c r="BP22" i="10" s="1"/>
  <c r="AS22" i="10"/>
  <c r="BQ22" i="10" s="1"/>
  <c r="AT22" i="10"/>
  <c r="BR22" i="10" s="1"/>
  <c r="AU22" i="10"/>
  <c r="AV22" i="10"/>
  <c r="BT22" i="10" s="1"/>
  <c r="AW22" i="10"/>
  <c r="BU22" i="10" s="1"/>
  <c r="AX22" i="10"/>
  <c r="BV22" i="10" s="1"/>
  <c r="AY22" i="10"/>
  <c r="BW22" i="10" s="1"/>
  <c r="AN23" i="10"/>
  <c r="BL23" i="10" s="1"/>
  <c r="AO23" i="10"/>
  <c r="BM23" i="10" s="1"/>
  <c r="AP23" i="10"/>
  <c r="BN23" i="10" s="1"/>
  <c r="AQ23" i="10"/>
  <c r="BO23" i="10" s="1"/>
  <c r="AR23" i="10"/>
  <c r="BP23" i="10" s="1"/>
  <c r="AS23" i="10"/>
  <c r="BQ23" i="10" s="1"/>
  <c r="AT23" i="10"/>
  <c r="BR23" i="10" s="1"/>
  <c r="AU23" i="10"/>
  <c r="BS23" i="10" s="1"/>
  <c r="AV23" i="10"/>
  <c r="BT23" i="10" s="1"/>
  <c r="AW23" i="10"/>
  <c r="BU23" i="10" s="1"/>
  <c r="AX23" i="10"/>
  <c r="BV23" i="10" s="1"/>
  <c r="AY23" i="10"/>
  <c r="BW23" i="10" s="1"/>
  <c r="AN24" i="10"/>
  <c r="BL24" i="10" s="1"/>
  <c r="AO24" i="10"/>
  <c r="BM24" i="10" s="1"/>
  <c r="AP24" i="10"/>
  <c r="BN24" i="10" s="1"/>
  <c r="AQ24" i="10"/>
  <c r="BO24" i="10" s="1"/>
  <c r="AR24" i="10"/>
  <c r="BP24" i="10" s="1"/>
  <c r="AS24" i="10"/>
  <c r="BQ24" i="10" s="1"/>
  <c r="AT24" i="10"/>
  <c r="BR24" i="10" s="1"/>
  <c r="AU24" i="10"/>
  <c r="AV24" i="10"/>
  <c r="BT24" i="10" s="1"/>
  <c r="AW24" i="10"/>
  <c r="BU24" i="10" s="1"/>
  <c r="AX24" i="10"/>
  <c r="BV24" i="10" s="1"/>
  <c r="AY24" i="10"/>
  <c r="BW24" i="10" s="1"/>
  <c r="AN25" i="10"/>
  <c r="BL25" i="10" s="1"/>
  <c r="AO25" i="10"/>
  <c r="BM25" i="10" s="1"/>
  <c r="AP25" i="10"/>
  <c r="BN25" i="10" s="1"/>
  <c r="AQ25" i="10"/>
  <c r="BO25" i="10" s="1"/>
  <c r="AR25" i="10"/>
  <c r="BP25" i="10" s="1"/>
  <c r="AS25" i="10"/>
  <c r="BQ25" i="10" s="1"/>
  <c r="AT25" i="10"/>
  <c r="BR25" i="10" s="1"/>
  <c r="AU25" i="10"/>
  <c r="BS25" i="10" s="1"/>
  <c r="AV25" i="10"/>
  <c r="BT25" i="10" s="1"/>
  <c r="AW25" i="10"/>
  <c r="BU25" i="10" s="1"/>
  <c r="AX25" i="10"/>
  <c r="BV25" i="10" s="1"/>
  <c r="AY25" i="10"/>
  <c r="BW25" i="10" s="1"/>
  <c r="AN26" i="10"/>
  <c r="BL26" i="10" s="1"/>
  <c r="AO26" i="10"/>
  <c r="BM26" i="10" s="1"/>
  <c r="AP26" i="10"/>
  <c r="BN26" i="10" s="1"/>
  <c r="AQ26" i="10"/>
  <c r="BO26" i="10" s="1"/>
  <c r="AR26" i="10"/>
  <c r="BP26" i="10" s="1"/>
  <c r="AS26" i="10"/>
  <c r="BQ26" i="10" s="1"/>
  <c r="AT26" i="10"/>
  <c r="BR26" i="10" s="1"/>
  <c r="AU26" i="10"/>
  <c r="AV26" i="10"/>
  <c r="BT26" i="10" s="1"/>
  <c r="AW26" i="10"/>
  <c r="BU26" i="10" s="1"/>
  <c r="AX26" i="10"/>
  <c r="BV26" i="10" s="1"/>
  <c r="AY26" i="10"/>
  <c r="BW26" i="10" s="1"/>
  <c r="AN27" i="10"/>
  <c r="BL27" i="10" s="1"/>
  <c r="AO27" i="10"/>
  <c r="BM27" i="10" s="1"/>
  <c r="AP27" i="10"/>
  <c r="BN27" i="10" s="1"/>
  <c r="AQ27" i="10"/>
  <c r="BO27" i="10" s="1"/>
  <c r="AR27" i="10"/>
  <c r="BP27" i="10" s="1"/>
  <c r="AS27" i="10"/>
  <c r="BQ27" i="10" s="1"/>
  <c r="AT27" i="10"/>
  <c r="BR27" i="10" s="1"/>
  <c r="AU27" i="10"/>
  <c r="BS27" i="10" s="1"/>
  <c r="AV27" i="10"/>
  <c r="BT27" i="10" s="1"/>
  <c r="AW27" i="10"/>
  <c r="BU27" i="10" s="1"/>
  <c r="AX27" i="10"/>
  <c r="BV27" i="10" s="1"/>
  <c r="AY27" i="10"/>
  <c r="BW27" i="10" s="1"/>
  <c r="AN28" i="10"/>
  <c r="BL28" i="10" s="1"/>
  <c r="AO28" i="10"/>
  <c r="BM28" i="10" s="1"/>
  <c r="AP28" i="10"/>
  <c r="BN28" i="10" s="1"/>
  <c r="AQ28" i="10"/>
  <c r="BO28" i="10" s="1"/>
  <c r="AR28" i="10"/>
  <c r="BP28" i="10" s="1"/>
  <c r="AS28" i="10"/>
  <c r="BQ28" i="10" s="1"/>
  <c r="AT28" i="10"/>
  <c r="BR28" i="10" s="1"/>
  <c r="AU28" i="10"/>
  <c r="AV28" i="10"/>
  <c r="BT28" i="10" s="1"/>
  <c r="AW28" i="10"/>
  <c r="BU28" i="10" s="1"/>
  <c r="AX28" i="10"/>
  <c r="BV28" i="10" s="1"/>
  <c r="AY28" i="10"/>
  <c r="BW28" i="10" s="1"/>
  <c r="AN29" i="10"/>
  <c r="BL29" i="10" s="1"/>
  <c r="AO29" i="10"/>
  <c r="BM29" i="10" s="1"/>
  <c r="AP29" i="10"/>
  <c r="BN29" i="10" s="1"/>
  <c r="AQ29" i="10"/>
  <c r="BO29" i="10" s="1"/>
  <c r="AR29" i="10"/>
  <c r="BP29" i="10" s="1"/>
  <c r="AS29" i="10"/>
  <c r="BQ29" i="10" s="1"/>
  <c r="AT29" i="10"/>
  <c r="BR29" i="10" s="1"/>
  <c r="AU29" i="10"/>
  <c r="BS29" i="10" s="1"/>
  <c r="AV29" i="10"/>
  <c r="BT29" i="10" s="1"/>
  <c r="AW29" i="10"/>
  <c r="BU29" i="10" s="1"/>
  <c r="AX29" i="10"/>
  <c r="BV29" i="10" s="1"/>
  <c r="AY29" i="10"/>
  <c r="BW29" i="10" s="1"/>
  <c r="AN30" i="10"/>
  <c r="BL30" i="10" s="1"/>
  <c r="AO30" i="10"/>
  <c r="BM30" i="10" s="1"/>
  <c r="AP30" i="10"/>
  <c r="BN30" i="10" s="1"/>
  <c r="AQ30" i="10"/>
  <c r="BO30" i="10" s="1"/>
  <c r="AR30" i="10"/>
  <c r="BP30" i="10" s="1"/>
  <c r="AS30" i="10"/>
  <c r="BQ30" i="10" s="1"/>
  <c r="AT30" i="10"/>
  <c r="BR30" i="10" s="1"/>
  <c r="AU30" i="10"/>
  <c r="AV30" i="10"/>
  <c r="BT30" i="10" s="1"/>
  <c r="AW30" i="10"/>
  <c r="BU30" i="10" s="1"/>
  <c r="AX30" i="10"/>
  <c r="BV30" i="10" s="1"/>
  <c r="AY30" i="10"/>
  <c r="BW30" i="10" s="1"/>
  <c r="AN31" i="10"/>
  <c r="BL31" i="10" s="1"/>
  <c r="AO31" i="10"/>
  <c r="BM31" i="10" s="1"/>
  <c r="AP31" i="10"/>
  <c r="BN31" i="10" s="1"/>
  <c r="AQ31" i="10"/>
  <c r="BO31" i="10" s="1"/>
  <c r="AR31" i="10"/>
  <c r="BP31" i="10" s="1"/>
  <c r="AS31" i="10"/>
  <c r="BQ31" i="10" s="1"/>
  <c r="AT31" i="10"/>
  <c r="BR31" i="10" s="1"/>
  <c r="AU31" i="10"/>
  <c r="BS31" i="10" s="1"/>
  <c r="AV31" i="10"/>
  <c r="BT31" i="10" s="1"/>
  <c r="AW31" i="10"/>
  <c r="BU31" i="10" s="1"/>
  <c r="AX31" i="10"/>
  <c r="BV31" i="10" s="1"/>
  <c r="AY31" i="10"/>
  <c r="BW31" i="10" s="1"/>
  <c r="AN32" i="10"/>
  <c r="BL32" i="10" s="1"/>
  <c r="AO32" i="10"/>
  <c r="BM32" i="10" s="1"/>
  <c r="AP32" i="10"/>
  <c r="BN32" i="10" s="1"/>
  <c r="AQ32" i="10"/>
  <c r="BO32" i="10" s="1"/>
  <c r="AR32" i="10"/>
  <c r="BP32" i="10" s="1"/>
  <c r="AS32" i="10"/>
  <c r="BQ32" i="10" s="1"/>
  <c r="AT32" i="10"/>
  <c r="BR32" i="10" s="1"/>
  <c r="AU32" i="10"/>
  <c r="AV32" i="10"/>
  <c r="BT32" i="10" s="1"/>
  <c r="AW32" i="10"/>
  <c r="BU32" i="10" s="1"/>
  <c r="AX32" i="10"/>
  <c r="BV32" i="10" s="1"/>
  <c r="AY32" i="10"/>
  <c r="BW32" i="10" s="1"/>
  <c r="AN33" i="10"/>
  <c r="BL33" i="10" s="1"/>
  <c r="AO33" i="10"/>
  <c r="BM33" i="10" s="1"/>
  <c r="AP33" i="10"/>
  <c r="BN33" i="10" s="1"/>
  <c r="AQ33" i="10"/>
  <c r="BO33" i="10" s="1"/>
  <c r="AR33" i="10"/>
  <c r="BP33" i="10" s="1"/>
  <c r="AS33" i="10"/>
  <c r="BQ33" i="10" s="1"/>
  <c r="AT33" i="10"/>
  <c r="BR33" i="10" s="1"/>
  <c r="AU33" i="10"/>
  <c r="BS33" i="10" s="1"/>
  <c r="AV33" i="10"/>
  <c r="BT33" i="10" s="1"/>
  <c r="AW33" i="10"/>
  <c r="BU33" i="10" s="1"/>
  <c r="AX33" i="10"/>
  <c r="BV33" i="10" s="1"/>
  <c r="AY33" i="10"/>
  <c r="BW33" i="10" s="1"/>
  <c r="AN34" i="10"/>
  <c r="BL34" i="10" s="1"/>
  <c r="AO34" i="10"/>
  <c r="BM34" i="10" s="1"/>
  <c r="AP34" i="10"/>
  <c r="BN34" i="10" s="1"/>
  <c r="AQ34" i="10"/>
  <c r="BO34" i="10" s="1"/>
  <c r="AR34" i="10"/>
  <c r="BP34" i="10" s="1"/>
  <c r="AS34" i="10"/>
  <c r="BQ34" i="10" s="1"/>
  <c r="AT34" i="10"/>
  <c r="BR34" i="10" s="1"/>
  <c r="AU34" i="10"/>
  <c r="AV34" i="10"/>
  <c r="BT34" i="10" s="1"/>
  <c r="AW34" i="10"/>
  <c r="BU34" i="10" s="1"/>
  <c r="AX34" i="10"/>
  <c r="BV34" i="10" s="1"/>
  <c r="AY34" i="10"/>
  <c r="BW34" i="10" s="1"/>
  <c r="AN35" i="10"/>
  <c r="BL35" i="10" s="1"/>
  <c r="AO35" i="10"/>
  <c r="BM35" i="10" s="1"/>
  <c r="AP35" i="10"/>
  <c r="BN35" i="10" s="1"/>
  <c r="AQ35" i="10"/>
  <c r="BO35" i="10" s="1"/>
  <c r="AR35" i="10"/>
  <c r="BP35" i="10" s="1"/>
  <c r="AS35" i="10"/>
  <c r="BQ35" i="10" s="1"/>
  <c r="AT35" i="10"/>
  <c r="BR35" i="10" s="1"/>
  <c r="AU35" i="10"/>
  <c r="BS35" i="10" s="1"/>
  <c r="AV35" i="10"/>
  <c r="BT35" i="10" s="1"/>
  <c r="AW35" i="10"/>
  <c r="BU35" i="10" s="1"/>
  <c r="AX35" i="10"/>
  <c r="BV35" i="10" s="1"/>
  <c r="AY35" i="10"/>
  <c r="BW35" i="10" s="1"/>
  <c r="AN36" i="10"/>
  <c r="BL36" i="10" s="1"/>
  <c r="AO36" i="10"/>
  <c r="BM36" i="10" s="1"/>
  <c r="AP36" i="10"/>
  <c r="BN36" i="10" s="1"/>
  <c r="AQ36" i="10"/>
  <c r="BO36" i="10" s="1"/>
  <c r="AR36" i="10"/>
  <c r="BP36" i="10" s="1"/>
  <c r="AS36" i="10"/>
  <c r="BQ36" i="10" s="1"/>
  <c r="AT36" i="10"/>
  <c r="BR36" i="10" s="1"/>
  <c r="AU36" i="10"/>
  <c r="AV36" i="10"/>
  <c r="BT36" i="10" s="1"/>
  <c r="AW36" i="10"/>
  <c r="BU36" i="10" s="1"/>
  <c r="AX36" i="10"/>
  <c r="BV36" i="10" s="1"/>
  <c r="AY36" i="10"/>
  <c r="BW36" i="10" s="1"/>
  <c r="AN37" i="10"/>
  <c r="BL37" i="10" s="1"/>
  <c r="AO37" i="10"/>
  <c r="BM37" i="10" s="1"/>
  <c r="AP37" i="10"/>
  <c r="BN37" i="10" s="1"/>
  <c r="AQ37" i="10"/>
  <c r="BO37" i="10" s="1"/>
  <c r="AR37" i="10"/>
  <c r="BP37" i="10" s="1"/>
  <c r="AS37" i="10"/>
  <c r="BQ37" i="10" s="1"/>
  <c r="AT37" i="10"/>
  <c r="BR37" i="10" s="1"/>
  <c r="AU37" i="10"/>
  <c r="BS37" i="10" s="1"/>
  <c r="AV37" i="10"/>
  <c r="BT37" i="10" s="1"/>
  <c r="AW37" i="10"/>
  <c r="BU37" i="10" s="1"/>
  <c r="AX37" i="10"/>
  <c r="BV37" i="10" s="1"/>
  <c r="AY37" i="10"/>
  <c r="BW37" i="10" s="1"/>
  <c r="AN38" i="10"/>
  <c r="BL38" i="10" s="1"/>
  <c r="AO38" i="10"/>
  <c r="BM38" i="10" s="1"/>
  <c r="AP38" i="10"/>
  <c r="BN38" i="10" s="1"/>
  <c r="AQ38" i="10"/>
  <c r="BO38" i="10" s="1"/>
  <c r="AR38" i="10"/>
  <c r="BP38" i="10" s="1"/>
  <c r="AS38" i="10"/>
  <c r="BQ38" i="10" s="1"/>
  <c r="AT38" i="10"/>
  <c r="BR38" i="10" s="1"/>
  <c r="AU38" i="10"/>
  <c r="AV38" i="10"/>
  <c r="BT38" i="10" s="1"/>
  <c r="AW38" i="10"/>
  <c r="BU38" i="10" s="1"/>
  <c r="AX38" i="10"/>
  <c r="BV38" i="10" s="1"/>
  <c r="AY38" i="10"/>
  <c r="BW38" i="10" s="1"/>
  <c r="AN39" i="10"/>
  <c r="BL39" i="10" s="1"/>
  <c r="AO39" i="10"/>
  <c r="BM39" i="10" s="1"/>
  <c r="AP39" i="10"/>
  <c r="BN39" i="10" s="1"/>
  <c r="AQ39" i="10"/>
  <c r="BO39" i="10" s="1"/>
  <c r="AR39" i="10"/>
  <c r="BP39" i="10" s="1"/>
  <c r="AS39" i="10"/>
  <c r="BQ39" i="10" s="1"/>
  <c r="AT39" i="10"/>
  <c r="BR39" i="10" s="1"/>
  <c r="AU39" i="10"/>
  <c r="BS39" i="10" s="1"/>
  <c r="AV39" i="10"/>
  <c r="BT39" i="10" s="1"/>
  <c r="AW39" i="10"/>
  <c r="BU39" i="10" s="1"/>
  <c r="AX39" i="10"/>
  <c r="BV39" i="10" s="1"/>
  <c r="AY39" i="10"/>
  <c r="BW39" i="10" s="1"/>
  <c r="AN40" i="10"/>
  <c r="BL40" i="10" s="1"/>
  <c r="AO40" i="10"/>
  <c r="BM40" i="10" s="1"/>
  <c r="AP40" i="10"/>
  <c r="BN40" i="10" s="1"/>
  <c r="AQ40" i="10"/>
  <c r="BO40" i="10" s="1"/>
  <c r="AR40" i="10"/>
  <c r="BP40" i="10" s="1"/>
  <c r="AS40" i="10"/>
  <c r="BQ40" i="10" s="1"/>
  <c r="AT40" i="10"/>
  <c r="BR40" i="10" s="1"/>
  <c r="AU40" i="10"/>
  <c r="AV40" i="10"/>
  <c r="BT40" i="10" s="1"/>
  <c r="AW40" i="10"/>
  <c r="BU40" i="10" s="1"/>
  <c r="AX40" i="10"/>
  <c r="BV40" i="10" s="1"/>
  <c r="AY40" i="10"/>
  <c r="BW40" i="10" s="1"/>
  <c r="AN41" i="10"/>
  <c r="BL41" i="10" s="1"/>
  <c r="AO41" i="10"/>
  <c r="BM41" i="10" s="1"/>
  <c r="AP41" i="10"/>
  <c r="BN41" i="10" s="1"/>
  <c r="AQ41" i="10"/>
  <c r="BO41" i="10" s="1"/>
  <c r="AR41" i="10"/>
  <c r="BP41" i="10" s="1"/>
  <c r="AS41" i="10"/>
  <c r="BQ41" i="10" s="1"/>
  <c r="AT41" i="10"/>
  <c r="BR41" i="10" s="1"/>
  <c r="AU41" i="10"/>
  <c r="BS41" i="10" s="1"/>
  <c r="AV41" i="10"/>
  <c r="BT41" i="10" s="1"/>
  <c r="AW41" i="10"/>
  <c r="BU41" i="10" s="1"/>
  <c r="AX41" i="10"/>
  <c r="BV41" i="10" s="1"/>
  <c r="AY41" i="10"/>
  <c r="BW41" i="10" s="1"/>
  <c r="AN42" i="10"/>
  <c r="BL42" i="10" s="1"/>
  <c r="AO42" i="10"/>
  <c r="BM42" i="10" s="1"/>
  <c r="AP42" i="10"/>
  <c r="BN42" i="10" s="1"/>
  <c r="AQ42" i="10"/>
  <c r="BO42" i="10" s="1"/>
  <c r="AR42" i="10"/>
  <c r="BP42" i="10" s="1"/>
  <c r="AS42" i="10"/>
  <c r="BQ42" i="10" s="1"/>
  <c r="AT42" i="10"/>
  <c r="BR42" i="10" s="1"/>
  <c r="AU42" i="10"/>
  <c r="AV42" i="10"/>
  <c r="BT42" i="10" s="1"/>
  <c r="AW42" i="10"/>
  <c r="BU42" i="10" s="1"/>
  <c r="AX42" i="10"/>
  <c r="BV42" i="10" s="1"/>
  <c r="AY42" i="10"/>
  <c r="BW42" i="10" s="1"/>
  <c r="AN43" i="10"/>
  <c r="BL43" i="10" s="1"/>
  <c r="AO43" i="10"/>
  <c r="BM43" i="10" s="1"/>
  <c r="AP43" i="10"/>
  <c r="BN43" i="10" s="1"/>
  <c r="AQ43" i="10"/>
  <c r="BO43" i="10" s="1"/>
  <c r="AR43" i="10"/>
  <c r="BP43" i="10" s="1"/>
  <c r="AS43" i="10"/>
  <c r="BQ43" i="10" s="1"/>
  <c r="AT43" i="10"/>
  <c r="BR43" i="10" s="1"/>
  <c r="AU43" i="10"/>
  <c r="BS43" i="10" s="1"/>
  <c r="AV43" i="10"/>
  <c r="BT43" i="10" s="1"/>
  <c r="AW43" i="10"/>
  <c r="BU43" i="10" s="1"/>
  <c r="AX43" i="10"/>
  <c r="BV43" i="10" s="1"/>
  <c r="AY43" i="10"/>
  <c r="BW43" i="10" s="1"/>
  <c r="AN44" i="10"/>
  <c r="BL44" i="10" s="1"/>
  <c r="AO44" i="10"/>
  <c r="BM44" i="10" s="1"/>
  <c r="AP44" i="10"/>
  <c r="BN44" i="10" s="1"/>
  <c r="AQ44" i="10"/>
  <c r="BO44" i="10" s="1"/>
  <c r="AR44" i="10"/>
  <c r="BP44" i="10" s="1"/>
  <c r="AS44" i="10"/>
  <c r="BQ44" i="10" s="1"/>
  <c r="AT44" i="10"/>
  <c r="BR44" i="10" s="1"/>
  <c r="AU44" i="10"/>
  <c r="AV44" i="10"/>
  <c r="BT44" i="10" s="1"/>
  <c r="AW44" i="10"/>
  <c r="BU44" i="10" s="1"/>
  <c r="AX44" i="10"/>
  <c r="BV44" i="10" s="1"/>
  <c r="AY44" i="10"/>
  <c r="BW44" i="10" s="1"/>
  <c r="AN45" i="10"/>
  <c r="BL45" i="10" s="1"/>
  <c r="AO45" i="10"/>
  <c r="BM45" i="10" s="1"/>
  <c r="AP45" i="10"/>
  <c r="BN45" i="10" s="1"/>
  <c r="AQ45" i="10"/>
  <c r="BO45" i="10" s="1"/>
  <c r="AR45" i="10"/>
  <c r="BP45" i="10" s="1"/>
  <c r="AS45" i="10"/>
  <c r="BQ45" i="10" s="1"/>
  <c r="AT45" i="10"/>
  <c r="BR45" i="10" s="1"/>
  <c r="AU45" i="10"/>
  <c r="BS45" i="10" s="1"/>
  <c r="AV45" i="10"/>
  <c r="BT45" i="10" s="1"/>
  <c r="AW45" i="10"/>
  <c r="BU45" i="10" s="1"/>
  <c r="AX45" i="10"/>
  <c r="BV45" i="10" s="1"/>
  <c r="AY45" i="10"/>
  <c r="BW45" i="10" s="1"/>
  <c r="AN46" i="10"/>
  <c r="BL46" i="10" s="1"/>
  <c r="AO46" i="10"/>
  <c r="BM46" i="10" s="1"/>
  <c r="AP46" i="10"/>
  <c r="BN46" i="10" s="1"/>
  <c r="AQ46" i="10"/>
  <c r="BO46" i="10" s="1"/>
  <c r="AR46" i="10"/>
  <c r="BP46" i="10" s="1"/>
  <c r="AS46" i="10"/>
  <c r="BQ46" i="10" s="1"/>
  <c r="AT46" i="10"/>
  <c r="BR46" i="10" s="1"/>
  <c r="AU46" i="10"/>
  <c r="AV46" i="10"/>
  <c r="BT46" i="10" s="1"/>
  <c r="AW46" i="10"/>
  <c r="BU46" i="10" s="1"/>
  <c r="AX46" i="10"/>
  <c r="BV46" i="10" s="1"/>
  <c r="AY46" i="10"/>
  <c r="BW46" i="10" s="1"/>
  <c r="AN47" i="10"/>
  <c r="BL47" i="10" s="1"/>
  <c r="AO47" i="10"/>
  <c r="BM47" i="10" s="1"/>
  <c r="AP47" i="10"/>
  <c r="BN47" i="10" s="1"/>
  <c r="AQ47" i="10"/>
  <c r="BO47" i="10" s="1"/>
  <c r="AR47" i="10"/>
  <c r="BP47" i="10" s="1"/>
  <c r="AS47" i="10"/>
  <c r="BQ47" i="10" s="1"/>
  <c r="AT47" i="10"/>
  <c r="BR47" i="10" s="1"/>
  <c r="AU47" i="10"/>
  <c r="BS47" i="10" s="1"/>
  <c r="AV47" i="10"/>
  <c r="BT47" i="10" s="1"/>
  <c r="AW47" i="10"/>
  <c r="BU47" i="10" s="1"/>
  <c r="AX47" i="10"/>
  <c r="BV47" i="10" s="1"/>
  <c r="AY47" i="10"/>
  <c r="BW47" i="10" s="1"/>
  <c r="AN48" i="10"/>
  <c r="BL48" i="10" s="1"/>
  <c r="AO48" i="10"/>
  <c r="BM48" i="10" s="1"/>
  <c r="AP48" i="10"/>
  <c r="BN48" i="10" s="1"/>
  <c r="AQ48" i="10"/>
  <c r="BO48" i="10" s="1"/>
  <c r="AR48" i="10"/>
  <c r="BP48" i="10" s="1"/>
  <c r="AS48" i="10"/>
  <c r="BQ48" i="10" s="1"/>
  <c r="AT48" i="10"/>
  <c r="BR48" i="10" s="1"/>
  <c r="AU48" i="10"/>
  <c r="AV48" i="10"/>
  <c r="BT48" i="10" s="1"/>
  <c r="AW48" i="10"/>
  <c r="BU48" i="10" s="1"/>
  <c r="AX48" i="10"/>
  <c r="BV48" i="10" s="1"/>
  <c r="AY48" i="10"/>
  <c r="BW48" i="10" s="1"/>
  <c r="AN49" i="10"/>
  <c r="BL49" i="10" s="1"/>
  <c r="AO49" i="10"/>
  <c r="BM49" i="10" s="1"/>
  <c r="AP49" i="10"/>
  <c r="BN49" i="10" s="1"/>
  <c r="AQ49" i="10"/>
  <c r="BO49" i="10" s="1"/>
  <c r="AR49" i="10"/>
  <c r="BP49" i="10" s="1"/>
  <c r="AS49" i="10"/>
  <c r="BQ49" i="10" s="1"/>
  <c r="AT49" i="10"/>
  <c r="BR49" i="10" s="1"/>
  <c r="AU49" i="10"/>
  <c r="BS49" i="10" s="1"/>
  <c r="AV49" i="10"/>
  <c r="BT49" i="10" s="1"/>
  <c r="AW49" i="10"/>
  <c r="BU49" i="10" s="1"/>
  <c r="AX49" i="10"/>
  <c r="BV49" i="10" s="1"/>
  <c r="AY49" i="10"/>
  <c r="BW49" i="10" s="1"/>
  <c r="AN50" i="10"/>
  <c r="BL50" i="10" s="1"/>
  <c r="AO50" i="10"/>
  <c r="BM50" i="10" s="1"/>
  <c r="AP50" i="10"/>
  <c r="BN50" i="10" s="1"/>
  <c r="AQ50" i="10"/>
  <c r="BO50" i="10" s="1"/>
  <c r="AR50" i="10"/>
  <c r="BP50" i="10" s="1"/>
  <c r="AS50" i="10"/>
  <c r="BQ50" i="10" s="1"/>
  <c r="AT50" i="10"/>
  <c r="BR50" i="10" s="1"/>
  <c r="AU50" i="10"/>
  <c r="AV50" i="10"/>
  <c r="BT50" i="10" s="1"/>
  <c r="AW50" i="10"/>
  <c r="BU50" i="10" s="1"/>
  <c r="AX50" i="10"/>
  <c r="BV50" i="10" s="1"/>
  <c r="AY50" i="10"/>
  <c r="BW50" i="10" s="1"/>
  <c r="AN51" i="10"/>
  <c r="BL51" i="10" s="1"/>
  <c r="AO51" i="10"/>
  <c r="BM51" i="10" s="1"/>
  <c r="AP51" i="10"/>
  <c r="BN51" i="10" s="1"/>
  <c r="AQ51" i="10"/>
  <c r="BO51" i="10" s="1"/>
  <c r="AR51" i="10"/>
  <c r="BP51" i="10" s="1"/>
  <c r="AS51" i="10"/>
  <c r="BQ51" i="10" s="1"/>
  <c r="AT51" i="10"/>
  <c r="BR51" i="10" s="1"/>
  <c r="AU51" i="10"/>
  <c r="BS51" i="10" s="1"/>
  <c r="AV51" i="10"/>
  <c r="BT51" i="10" s="1"/>
  <c r="AW51" i="10"/>
  <c r="BU51" i="10" s="1"/>
  <c r="AX51" i="10"/>
  <c r="BV51" i="10" s="1"/>
  <c r="AY51" i="10"/>
  <c r="BW51" i="10" s="1"/>
  <c r="AN52" i="10"/>
  <c r="BL52" i="10" s="1"/>
  <c r="AO52" i="10"/>
  <c r="BM52" i="10" s="1"/>
  <c r="AP52" i="10"/>
  <c r="BN52" i="10" s="1"/>
  <c r="AQ52" i="10"/>
  <c r="BO52" i="10" s="1"/>
  <c r="AR52" i="10"/>
  <c r="BP52" i="10" s="1"/>
  <c r="AS52" i="10"/>
  <c r="BQ52" i="10" s="1"/>
  <c r="AT52" i="10"/>
  <c r="BR52" i="10" s="1"/>
  <c r="AU52" i="10"/>
  <c r="AV52" i="10"/>
  <c r="BT52" i="10" s="1"/>
  <c r="AW52" i="10"/>
  <c r="BU52" i="10" s="1"/>
  <c r="AX52" i="10"/>
  <c r="BV52" i="10" s="1"/>
  <c r="AY52" i="10"/>
  <c r="BW52" i="10" s="1"/>
  <c r="AN53" i="10"/>
  <c r="BL53" i="10" s="1"/>
  <c r="AO53" i="10"/>
  <c r="BM53" i="10" s="1"/>
  <c r="AP53" i="10"/>
  <c r="BN53" i="10" s="1"/>
  <c r="AQ53" i="10"/>
  <c r="BO53" i="10" s="1"/>
  <c r="AR53" i="10"/>
  <c r="BP53" i="10" s="1"/>
  <c r="AS53" i="10"/>
  <c r="BQ53" i="10" s="1"/>
  <c r="AT53" i="10"/>
  <c r="BR53" i="10" s="1"/>
  <c r="AU53" i="10"/>
  <c r="BS53" i="10" s="1"/>
  <c r="AV53" i="10"/>
  <c r="BT53" i="10" s="1"/>
  <c r="AW53" i="10"/>
  <c r="BU53" i="10" s="1"/>
  <c r="AX53" i="10"/>
  <c r="BV53" i="10" s="1"/>
  <c r="AY53" i="10"/>
  <c r="BW53" i="10" s="1"/>
  <c r="AN54" i="10"/>
  <c r="BL54" i="10" s="1"/>
  <c r="AO54" i="10"/>
  <c r="BM54" i="10" s="1"/>
  <c r="AP54" i="10"/>
  <c r="BN54" i="10" s="1"/>
  <c r="AQ54" i="10"/>
  <c r="BO54" i="10" s="1"/>
  <c r="AR54" i="10"/>
  <c r="BP54" i="10" s="1"/>
  <c r="AS54" i="10"/>
  <c r="BQ54" i="10" s="1"/>
  <c r="AT54" i="10"/>
  <c r="BR54" i="10" s="1"/>
  <c r="AU54" i="10"/>
  <c r="AV54" i="10"/>
  <c r="BT54" i="10" s="1"/>
  <c r="AW54" i="10"/>
  <c r="BU54" i="10" s="1"/>
  <c r="AX54" i="10"/>
  <c r="BV54" i="10" s="1"/>
  <c r="AY54" i="10"/>
  <c r="BW54" i="10" s="1"/>
  <c r="AN55" i="10"/>
  <c r="BL55" i="10" s="1"/>
  <c r="AO55" i="10"/>
  <c r="BM55" i="10" s="1"/>
  <c r="AP55" i="10"/>
  <c r="BN55" i="10" s="1"/>
  <c r="AQ55" i="10"/>
  <c r="BO55" i="10" s="1"/>
  <c r="AR55" i="10"/>
  <c r="BP55" i="10" s="1"/>
  <c r="AS55" i="10"/>
  <c r="BQ55" i="10" s="1"/>
  <c r="AT55" i="10"/>
  <c r="BR55" i="10" s="1"/>
  <c r="AU55" i="10"/>
  <c r="BS55" i="10" s="1"/>
  <c r="AV55" i="10"/>
  <c r="BT55" i="10" s="1"/>
  <c r="AW55" i="10"/>
  <c r="BU55" i="10" s="1"/>
  <c r="AX55" i="10"/>
  <c r="BV55" i="10" s="1"/>
  <c r="AY55" i="10"/>
  <c r="BW55" i="10" s="1"/>
  <c r="AN56" i="10"/>
  <c r="BL56" i="10" s="1"/>
  <c r="AO56" i="10"/>
  <c r="BM56" i="10" s="1"/>
  <c r="AP56" i="10"/>
  <c r="BN56" i="10" s="1"/>
  <c r="AQ56" i="10"/>
  <c r="BO56" i="10" s="1"/>
  <c r="AR56" i="10"/>
  <c r="BP56" i="10" s="1"/>
  <c r="AS56" i="10"/>
  <c r="BQ56" i="10" s="1"/>
  <c r="AT56" i="10"/>
  <c r="BR56" i="10" s="1"/>
  <c r="AU56" i="10"/>
  <c r="AV56" i="10"/>
  <c r="BT56" i="10" s="1"/>
  <c r="AW56" i="10"/>
  <c r="BU56" i="10" s="1"/>
  <c r="AX56" i="10"/>
  <c r="BV56" i="10" s="1"/>
  <c r="AY56" i="10"/>
  <c r="BW56" i="10" s="1"/>
  <c r="AN57" i="10"/>
  <c r="BL57" i="10" s="1"/>
  <c r="AO57" i="10"/>
  <c r="BM57" i="10" s="1"/>
  <c r="AP57" i="10"/>
  <c r="BN57" i="10" s="1"/>
  <c r="AQ57" i="10"/>
  <c r="BO57" i="10" s="1"/>
  <c r="AR57" i="10"/>
  <c r="BP57" i="10" s="1"/>
  <c r="AS57" i="10"/>
  <c r="BQ57" i="10" s="1"/>
  <c r="AT57" i="10"/>
  <c r="BR57" i="10" s="1"/>
  <c r="AU57" i="10"/>
  <c r="BS57" i="10" s="1"/>
  <c r="AV57" i="10"/>
  <c r="BT57" i="10" s="1"/>
  <c r="AW57" i="10"/>
  <c r="BU57" i="10" s="1"/>
  <c r="AX57" i="10"/>
  <c r="BV57" i="10" s="1"/>
  <c r="AY57" i="10"/>
  <c r="BW57" i="10" s="1"/>
  <c r="AN58" i="10"/>
  <c r="BL58" i="10" s="1"/>
  <c r="AO58" i="10"/>
  <c r="BM58" i="10" s="1"/>
  <c r="AP58" i="10"/>
  <c r="BN58" i="10" s="1"/>
  <c r="AQ58" i="10"/>
  <c r="BO58" i="10" s="1"/>
  <c r="AR58" i="10"/>
  <c r="BP58" i="10" s="1"/>
  <c r="AS58" i="10"/>
  <c r="BQ58" i="10" s="1"/>
  <c r="AT58" i="10"/>
  <c r="BR58" i="10" s="1"/>
  <c r="AU58" i="10"/>
  <c r="AV58" i="10"/>
  <c r="BT58" i="10" s="1"/>
  <c r="AW58" i="10"/>
  <c r="BU58" i="10" s="1"/>
  <c r="AX58" i="10"/>
  <c r="BV58" i="10" s="1"/>
  <c r="AY58" i="10"/>
  <c r="BW58" i="10" s="1"/>
  <c r="AN59" i="10"/>
  <c r="BL59" i="10" s="1"/>
  <c r="AO59" i="10"/>
  <c r="BM59" i="10" s="1"/>
  <c r="AP59" i="10"/>
  <c r="BN59" i="10" s="1"/>
  <c r="AQ59" i="10"/>
  <c r="BO59" i="10" s="1"/>
  <c r="AR59" i="10"/>
  <c r="BP59" i="10" s="1"/>
  <c r="AS59" i="10"/>
  <c r="BQ59" i="10" s="1"/>
  <c r="AT59" i="10"/>
  <c r="BR59" i="10" s="1"/>
  <c r="AU59" i="10"/>
  <c r="BS59" i="10" s="1"/>
  <c r="AV59" i="10"/>
  <c r="BT59" i="10" s="1"/>
  <c r="AW59" i="10"/>
  <c r="BU59" i="10" s="1"/>
  <c r="AX59" i="10"/>
  <c r="BV59" i="10" s="1"/>
  <c r="AY59" i="10"/>
  <c r="BW59" i="10" s="1"/>
  <c r="AN60" i="10"/>
  <c r="BL60" i="10" s="1"/>
  <c r="AO60" i="10"/>
  <c r="BM60" i="10" s="1"/>
  <c r="AP60" i="10"/>
  <c r="BN60" i="10" s="1"/>
  <c r="AQ60" i="10"/>
  <c r="BO60" i="10" s="1"/>
  <c r="AR60" i="10"/>
  <c r="BP60" i="10" s="1"/>
  <c r="AS60" i="10"/>
  <c r="BQ60" i="10" s="1"/>
  <c r="AT60" i="10"/>
  <c r="BR60" i="10" s="1"/>
  <c r="AU60" i="10"/>
  <c r="AV60" i="10"/>
  <c r="BT60" i="10" s="1"/>
  <c r="AW60" i="10"/>
  <c r="BU60" i="10" s="1"/>
  <c r="AX60" i="10"/>
  <c r="BV60" i="10" s="1"/>
  <c r="AY60" i="10"/>
  <c r="BW60" i="10" s="1"/>
  <c r="AN61" i="10"/>
  <c r="BL61" i="10" s="1"/>
  <c r="AO61" i="10"/>
  <c r="BM61" i="10" s="1"/>
  <c r="AP61" i="10"/>
  <c r="BN61" i="10" s="1"/>
  <c r="AQ61" i="10"/>
  <c r="BO61" i="10" s="1"/>
  <c r="AR61" i="10"/>
  <c r="BP61" i="10" s="1"/>
  <c r="AS61" i="10"/>
  <c r="BQ61" i="10" s="1"/>
  <c r="AT61" i="10"/>
  <c r="BR61" i="10" s="1"/>
  <c r="AU61" i="10"/>
  <c r="BS61" i="10" s="1"/>
  <c r="AV61" i="10"/>
  <c r="BT61" i="10" s="1"/>
  <c r="AW61" i="10"/>
  <c r="BU61" i="10" s="1"/>
  <c r="AX61" i="10"/>
  <c r="BV61" i="10" s="1"/>
  <c r="AY61" i="10"/>
  <c r="BW61" i="10" s="1"/>
  <c r="AN62" i="10"/>
  <c r="BL62" i="10" s="1"/>
  <c r="AO62" i="10"/>
  <c r="BM62" i="10" s="1"/>
  <c r="AP62" i="10"/>
  <c r="BN62" i="10" s="1"/>
  <c r="AQ62" i="10"/>
  <c r="BO62" i="10" s="1"/>
  <c r="AR62" i="10"/>
  <c r="BP62" i="10" s="1"/>
  <c r="AS62" i="10"/>
  <c r="BQ62" i="10" s="1"/>
  <c r="AT62" i="10"/>
  <c r="BR62" i="10" s="1"/>
  <c r="AU62" i="10"/>
  <c r="AV62" i="10"/>
  <c r="BT62" i="10" s="1"/>
  <c r="AW62" i="10"/>
  <c r="BU62" i="10" s="1"/>
  <c r="AX62" i="10"/>
  <c r="BV62" i="10" s="1"/>
  <c r="AY62" i="10"/>
  <c r="BW62" i="10" s="1"/>
  <c r="AN63" i="10"/>
  <c r="BL63" i="10" s="1"/>
  <c r="AO63" i="10"/>
  <c r="BM63" i="10" s="1"/>
  <c r="AP63" i="10"/>
  <c r="BN63" i="10" s="1"/>
  <c r="AQ63" i="10"/>
  <c r="BO63" i="10" s="1"/>
  <c r="AR63" i="10"/>
  <c r="BP63" i="10" s="1"/>
  <c r="AS63" i="10"/>
  <c r="BQ63" i="10" s="1"/>
  <c r="AT63" i="10"/>
  <c r="BR63" i="10" s="1"/>
  <c r="AU63" i="10"/>
  <c r="BS63" i="10" s="1"/>
  <c r="AV63" i="10"/>
  <c r="BT63" i="10" s="1"/>
  <c r="AW63" i="10"/>
  <c r="BU63" i="10" s="1"/>
  <c r="AX63" i="10"/>
  <c r="BV63" i="10" s="1"/>
  <c r="AY63" i="10"/>
  <c r="BW63" i="10" s="1"/>
  <c r="AN64" i="10"/>
  <c r="BL64" i="10" s="1"/>
  <c r="AO64" i="10"/>
  <c r="BM64" i="10" s="1"/>
  <c r="AP64" i="10"/>
  <c r="BN64" i="10" s="1"/>
  <c r="AQ64" i="10"/>
  <c r="BO64" i="10" s="1"/>
  <c r="AR64" i="10"/>
  <c r="BP64" i="10" s="1"/>
  <c r="AS64" i="10"/>
  <c r="BQ64" i="10" s="1"/>
  <c r="AT64" i="10"/>
  <c r="BR64" i="10" s="1"/>
  <c r="AU64" i="10"/>
  <c r="AV64" i="10"/>
  <c r="BT64" i="10" s="1"/>
  <c r="AW64" i="10"/>
  <c r="BU64" i="10" s="1"/>
  <c r="AX64" i="10"/>
  <c r="BV64" i="10" s="1"/>
  <c r="AY64" i="10"/>
  <c r="BW64" i="10" s="1"/>
  <c r="AN65" i="10"/>
  <c r="BL65" i="10" s="1"/>
  <c r="AO65" i="10"/>
  <c r="BM65" i="10" s="1"/>
  <c r="AP65" i="10"/>
  <c r="BN65" i="10" s="1"/>
  <c r="AQ65" i="10"/>
  <c r="BO65" i="10" s="1"/>
  <c r="AR65" i="10"/>
  <c r="BP65" i="10" s="1"/>
  <c r="AS65" i="10"/>
  <c r="BQ65" i="10" s="1"/>
  <c r="AT65" i="10"/>
  <c r="BR65" i="10" s="1"/>
  <c r="AU65" i="10"/>
  <c r="BS65" i="10" s="1"/>
  <c r="AV65" i="10"/>
  <c r="BT65" i="10" s="1"/>
  <c r="AW65" i="10"/>
  <c r="BU65" i="10" s="1"/>
  <c r="AX65" i="10"/>
  <c r="BV65" i="10" s="1"/>
  <c r="AY65" i="10"/>
  <c r="BW65" i="10" s="1"/>
  <c r="AN66" i="10"/>
  <c r="BL66" i="10" s="1"/>
  <c r="AO66" i="10"/>
  <c r="BM66" i="10" s="1"/>
  <c r="AP66" i="10"/>
  <c r="BN66" i="10" s="1"/>
  <c r="AQ66" i="10"/>
  <c r="BO66" i="10" s="1"/>
  <c r="AR66" i="10"/>
  <c r="BP66" i="10" s="1"/>
  <c r="AS66" i="10"/>
  <c r="BQ66" i="10" s="1"/>
  <c r="AT66" i="10"/>
  <c r="BR66" i="10" s="1"/>
  <c r="AU66" i="10"/>
  <c r="AV66" i="10"/>
  <c r="BT66" i="10" s="1"/>
  <c r="AW66" i="10"/>
  <c r="BU66" i="10" s="1"/>
  <c r="AX66" i="10"/>
  <c r="BV66" i="10" s="1"/>
  <c r="AY66" i="10"/>
  <c r="BW66" i="10" s="1"/>
  <c r="AN67" i="10"/>
  <c r="BL67" i="10" s="1"/>
  <c r="AO67" i="10"/>
  <c r="BM67" i="10" s="1"/>
  <c r="AP67" i="10"/>
  <c r="BN67" i="10" s="1"/>
  <c r="AQ67" i="10"/>
  <c r="BO67" i="10" s="1"/>
  <c r="AR67" i="10"/>
  <c r="BP67" i="10" s="1"/>
  <c r="AS67" i="10"/>
  <c r="BQ67" i="10" s="1"/>
  <c r="AT67" i="10"/>
  <c r="BR67" i="10" s="1"/>
  <c r="AU67" i="10"/>
  <c r="BS67" i="10" s="1"/>
  <c r="AV67" i="10"/>
  <c r="BT67" i="10" s="1"/>
  <c r="AW67" i="10"/>
  <c r="BU67" i="10" s="1"/>
  <c r="AX67" i="10"/>
  <c r="BV67" i="10" s="1"/>
  <c r="AY67" i="10"/>
  <c r="BW67" i="10" s="1"/>
  <c r="AN68" i="10"/>
  <c r="BL68" i="10" s="1"/>
  <c r="AO68" i="10"/>
  <c r="BM68" i="10" s="1"/>
  <c r="AP68" i="10"/>
  <c r="BN68" i="10" s="1"/>
  <c r="AQ68" i="10"/>
  <c r="BO68" i="10" s="1"/>
  <c r="AR68" i="10"/>
  <c r="BP68" i="10" s="1"/>
  <c r="AS68" i="10"/>
  <c r="BQ68" i="10" s="1"/>
  <c r="AT68" i="10"/>
  <c r="BR68" i="10" s="1"/>
  <c r="AU68" i="10"/>
  <c r="AV68" i="10"/>
  <c r="BT68" i="10" s="1"/>
  <c r="AW68" i="10"/>
  <c r="BU68" i="10" s="1"/>
  <c r="AX68" i="10"/>
  <c r="BV68" i="10" s="1"/>
  <c r="AY68" i="10"/>
  <c r="BW68" i="10" s="1"/>
  <c r="AN69" i="10"/>
  <c r="BL69" i="10" s="1"/>
  <c r="AO69" i="10"/>
  <c r="BM69" i="10" s="1"/>
  <c r="AP69" i="10"/>
  <c r="BN69" i="10" s="1"/>
  <c r="AQ69" i="10"/>
  <c r="BO69" i="10" s="1"/>
  <c r="AR69" i="10"/>
  <c r="BP69" i="10" s="1"/>
  <c r="AS69" i="10"/>
  <c r="BQ69" i="10" s="1"/>
  <c r="AT69" i="10"/>
  <c r="BR69" i="10" s="1"/>
  <c r="AU69" i="10"/>
  <c r="BS69" i="10" s="1"/>
  <c r="AV69" i="10"/>
  <c r="BT69" i="10" s="1"/>
  <c r="AW69" i="10"/>
  <c r="BU69" i="10" s="1"/>
  <c r="AX69" i="10"/>
  <c r="BV69" i="10" s="1"/>
  <c r="AY69" i="10"/>
  <c r="BW69" i="10" s="1"/>
  <c r="AN70" i="10"/>
  <c r="BL70" i="10" s="1"/>
  <c r="AO70" i="10"/>
  <c r="BM70" i="10" s="1"/>
  <c r="AP70" i="10"/>
  <c r="BN70" i="10" s="1"/>
  <c r="AQ70" i="10"/>
  <c r="BO70" i="10" s="1"/>
  <c r="AR70" i="10"/>
  <c r="BP70" i="10" s="1"/>
  <c r="AS70" i="10"/>
  <c r="BQ70" i="10" s="1"/>
  <c r="AT70" i="10"/>
  <c r="BR70" i="10" s="1"/>
  <c r="AU70" i="10"/>
  <c r="AV70" i="10"/>
  <c r="BT70" i="10" s="1"/>
  <c r="AW70" i="10"/>
  <c r="BU70" i="10" s="1"/>
  <c r="AX70" i="10"/>
  <c r="BV70" i="10" s="1"/>
  <c r="AY70" i="10"/>
  <c r="BW70" i="10" s="1"/>
  <c r="AN71" i="10"/>
  <c r="BL71" i="10" s="1"/>
  <c r="AO71" i="10"/>
  <c r="BM71" i="10" s="1"/>
  <c r="AP71" i="10"/>
  <c r="BN71" i="10" s="1"/>
  <c r="AQ71" i="10"/>
  <c r="BO71" i="10" s="1"/>
  <c r="AR71" i="10"/>
  <c r="BP71" i="10" s="1"/>
  <c r="AS71" i="10"/>
  <c r="BQ71" i="10" s="1"/>
  <c r="AT71" i="10"/>
  <c r="BR71" i="10" s="1"/>
  <c r="AU71" i="10"/>
  <c r="BS71" i="10" s="1"/>
  <c r="AV71" i="10"/>
  <c r="BT71" i="10" s="1"/>
  <c r="AW71" i="10"/>
  <c r="BU71" i="10" s="1"/>
  <c r="AX71" i="10"/>
  <c r="BV71" i="10" s="1"/>
  <c r="AY71" i="10"/>
  <c r="BW71" i="10" s="1"/>
  <c r="AN72" i="10"/>
  <c r="BL72" i="10" s="1"/>
  <c r="AO72" i="10"/>
  <c r="BM72" i="10" s="1"/>
  <c r="AP72" i="10"/>
  <c r="BN72" i="10" s="1"/>
  <c r="AQ72" i="10"/>
  <c r="BO72" i="10" s="1"/>
  <c r="AR72" i="10"/>
  <c r="BP72" i="10" s="1"/>
  <c r="AS72" i="10"/>
  <c r="BQ72" i="10" s="1"/>
  <c r="AT72" i="10"/>
  <c r="BR72" i="10" s="1"/>
  <c r="AU72" i="10"/>
  <c r="AV72" i="10"/>
  <c r="BT72" i="10" s="1"/>
  <c r="AW72" i="10"/>
  <c r="BU72" i="10" s="1"/>
  <c r="AX72" i="10"/>
  <c r="BV72" i="10" s="1"/>
  <c r="AY72" i="10"/>
  <c r="BW72" i="10" s="1"/>
  <c r="AN73" i="10"/>
  <c r="BL73" i="10" s="1"/>
  <c r="AO73" i="10"/>
  <c r="BM73" i="10" s="1"/>
  <c r="AP73" i="10"/>
  <c r="BN73" i="10" s="1"/>
  <c r="AQ73" i="10"/>
  <c r="BO73" i="10" s="1"/>
  <c r="AR73" i="10"/>
  <c r="BP73" i="10" s="1"/>
  <c r="AS73" i="10"/>
  <c r="BQ73" i="10" s="1"/>
  <c r="AT73" i="10"/>
  <c r="BR73" i="10" s="1"/>
  <c r="AU73" i="10"/>
  <c r="BS73" i="10" s="1"/>
  <c r="AV73" i="10"/>
  <c r="BT73" i="10" s="1"/>
  <c r="AW73" i="10"/>
  <c r="BU73" i="10" s="1"/>
  <c r="AX73" i="10"/>
  <c r="BV73" i="10" s="1"/>
  <c r="AY73" i="10"/>
  <c r="BW73" i="10" s="1"/>
  <c r="AN74" i="10"/>
  <c r="BL74" i="10" s="1"/>
  <c r="AO74" i="10"/>
  <c r="BM74" i="10" s="1"/>
  <c r="AP74" i="10"/>
  <c r="BN74" i="10" s="1"/>
  <c r="AQ74" i="10"/>
  <c r="BO74" i="10" s="1"/>
  <c r="AR74" i="10"/>
  <c r="BP74" i="10" s="1"/>
  <c r="AS74" i="10"/>
  <c r="BQ74" i="10" s="1"/>
  <c r="AT74" i="10"/>
  <c r="BR74" i="10" s="1"/>
  <c r="AU74" i="10"/>
  <c r="AV74" i="10"/>
  <c r="BT74" i="10" s="1"/>
  <c r="AW74" i="10"/>
  <c r="BU74" i="10" s="1"/>
  <c r="AX74" i="10"/>
  <c r="BV74" i="10" s="1"/>
  <c r="AY74" i="10"/>
  <c r="BW74" i="10" s="1"/>
  <c r="AN75" i="10"/>
  <c r="BL75" i="10" s="1"/>
  <c r="AO75" i="10"/>
  <c r="BM75" i="10" s="1"/>
  <c r="AP75" i="10"/>
  <c r="BN75" i="10" s="1"/>
  <c r="AQ75" i="10"/>
  <c r="BO75" i="10" s="1"/>
  <c r="AR75" i="10"/>
  <c r="BP75" i="10" s="1"/>
  <c r="AS75" i="10"/>
  <c r="BQ75" i="10" s="1"/>
  <c r="AT75" i="10"/>
  <c r="BR75" i="10" s="1"/>
  <c r="AU75" i="10"/>
  <c r="BS75" i="10" s="1"/>
  <c r="AV75" i="10"/>
  <c r="BT75" i="10" s="1"/>
  <c r="AW75" i="10"/>
  <c r="BU75" i="10" s="1"/>
  <c r="AX75" i="10"/>
  <c r="BV75" i="10" s="1"/>
  <c r="AY75" i="10"/>
  <c r="BW75" i="10" s="1"/>
  <c r="AN76" i="10"/>
  <c r="BL76" i="10" s="1"/>
  <c r="AO76" i="10"/>
  <c r="BM76" i="10" s="1"/>
  <c r="AP76" i="10"/>
  <c r="BN76" i="10" s="1"/>
  <c r="AQ76" i="10"/>
  <c r="BO76" i="10" s="1"/>
  <c r="AR76" i="10"/>
  <c r="BP76" i="10" s="1"/>
  <c r="AS76" i="10"/>
  <c r="BQ76" i="10" s="1"/>
  <c r="AT76" i="10"/>
  <c r="BR76" i="10" s="1"/>
  <c r="AU76" i="10"/>
  <c r="AV76" i="10"/>
  <c r="BT76" i="10" s="1"/>
  <c r="AW76" i="10"/>
  <c r="BU76" i="10" s="1"/>
  <c r="AX76" i="10"/>
  <c r="BV76" i="10" s="1"/>
  <c r="AY76" i="10"/>
  <c r="BW76" i="10" s="1"/>
  <c r="AN77" i="10"/>
  <c r="BL77" i="10" s="1"/>
  <c r="AO77" i="10"/>
  <c r="BM77" i="10" s="1"/>
  <c r="AP77" i="10"/>
  <c r="BN77" i="10" s="1"/>
  <c r="AQ77" i="10"/>
  <c r="BO77" i="10" s="1"/>
  <c r="AR77" i="10"/>
  <c r="BP77" i="10" s="1"/>
  <c r="AS77" i="10"/>
  <c r="BQ77" i="10" s="1"/>
  <c r="AT77" i="10"/>
  <c r="BR77" i="10" s="1"/>
  <c r="AU77" i="10"/>
  <c r="BS77" i="10" s="1"/>
  <c r="AV77" i="10"/>
  <c r="BT77" i="10" s="1"/>
  <c r="AW77" i="10"/>
  <c r="BU77" i="10" s="1"/>
  <c r="AX77" i="10"/>
  <c r="BV77" i="10" s="1"/>
  <c r="AY77" i="10"/>
  <c r="BW77" i="10" s="1"/>
  <c r="AN78" i="10"/>
  <c r="BL78" i="10" s="1"/>
  <c r="AO78" i="10"/>
  <c r="BM78" i="10" s="1"/>
  <c r="AP78" i="10"/>
  <c r="BN78" i="10" s="1"/>
  <c r="AQ78" i="10"/>
  <c r="BO78" i="10" s="1"/>
  <c r="AR78" i="10"/>
  <c r="BP78" i="10" s="1"/>
  <c r="AS78" i="10"/>
  <c r="BQ78" i="10" s="1"/>
  <c r="AT78" i="10"/>
  <c r="BR78" i="10" s="1"/>
  <c r="AU78" i="10"/>
  <c r="AV78" i="10"/>
  <c r="BT78" i="10" s="1"/>
  <c r="AW78" i="10"/>
  <c r="BU78" i="10" s="1"/>
  <c r="AX78" i="10"/>
  <c r="BV78" i="10" s="1"/>
  <c r="AY78" i="10"/>
  <c r="BW78" i="10" s="1"/>
  <c r="AN79" i="10"/>
  <c r="BL79" i="10" s="1"/>
  <c r="AO79" i="10"/>
  <c r="BM79" i="10" s="1"/>
  <c r="AP79" i="10"/>
  <c r="BN79" i="10" s="1"/>
  <c r="AQ79" i="10"/>
  <c r="BO79" i="10" s="1"/>
  <c r="AR79" i="10"/>
  <c r="BP79" i="10" s="1"/>
  <c r="AS79" i="10"/>
  <c r="BQ79" i="10" s="1"/>
  <c r="AT79" i="10"/>
  <c r="BR79" i="10" s="1"/>
  <c r="AU79" i="10"/>
  <c r="BS79" i="10" s="1"/>
  <c r="AV79" i="10"/>
  <c r="BT79" i="10" s="1"/>
  <c r="AW79" i="10"/>
  <c r="BU79" i="10" s="1"/>
  <c r="AX79" i="10"/>
  <c r="BV79" i="10" s="1"/>
  <c r="AY79" i="10"/>
  <c r="BW79" i="10" s="1"/>
  <c r="AN80" i="10"/>
  <c r="BL80" i="10" s="1"/>
  <c r="AO80" i="10"/>
  <c r="BM80" i="10" s="1"/>
  <c r="AP80" i="10"/>
  <c r="BN80" i="10" s="1"/>
  <c r="AQ80" i="10"/>
  <c r="BO80" i="10" s="1"/>
  <c r="AR80" i="10"/>
  <c r="BP80" i="10" s="1"/>
  <c r="AS80" i="10"/>
  <c r="BQ80" i="10" s="1"/>
  <c r="AT80" i="10"/>
  <c r="BR80" i="10" s="1"/>
  <c r="AU80" i="10"/>
  <c r="AV80" i="10"/>
  <c r="BT80" i="10" s="1"/>
  <c r="AW80" i="10"/>
  <c r="BU80" i="10" s="1"/>
  <c r="AX80" i="10"/>
  <c r="BV80" i="10" s="1"/>
  <c r="AY80" i="10"/>
  <c r="BW80" i="10" s="1"/>
  <c r="AN81" i="10"/>
  <c r="BL81" i="10" s="1"/>
  <c r="AO81" i="10"/>
  <c r="BM81" i="10" s="1"/>
  <c r="AP81" i="10"/>
  <c r="BN81" i="10" s="1"/>
  <c r="AQ81" i="10"/>
  <c r="BO81" i="10" s="1"/>
  <c r="AR81" i="10"/>
  <c r="BP81" i="10" s="1"/>
  <c r="AS81" i="10"/>
  <c r="BQ81" i="10" s="1"/>
  <c r="AT81" i="10"/>
  <c r="BR81" i="10" s="1"/>
  <c r="AU81" i="10"/>
  <c r="BS81" i="10" s="1"/>
  <c r="AV81" i="10"/>
  <c r="BT81" i="10" s="1"/>
  <c r="AW81" i="10"/>
  <c r="BU81" i="10" s="1"/>
  <c r="AX81" i="10"/>
  <c r="BV81" i="10" s="1"/>
  <c r="AY81" i="10"/>
  <c r="BW81" i="10" s="1"/>
  <c r="AN82" i="10"/>
  <c r="BL82" i="10" s="1"/>
  <c r="AO82" i="10"/>
  <c r="BM82" i="10" s="1"/>
  <c r="AP82" i="10"/>
  <c r="BN82" i="10" s="1"/>
  <c r="AQ82" i="10"/>
  <c r="BO82" i="10" s="1"/>
  <c r="AR82" i="10"/>
  <c r="BP82" i="10" s="1"/>
  <c r="AS82" i="10"/>
  <c r="BQ82" i="10" s="1"/>
  <c r="AT82" i="10"/>
  <c r="BR82" i="10" s="1"/>
  <c r="AU82" i="10"/>
  <c r="AV82" i="10"/>
  <c r="BT82" i="10" s="1"/>
  <c r="AW82" i="10"/>
  <c r="BU82" i="10" s="1"/>
  <c r="AX82" i="10"/>
  <c r="BV82" i="10" s="1"/>
  <c r="AY82" i="10"/>
  <c r="BW82" i="10" s="1"/>
  <c r="AN83" i="10"/>
  <c r="BL83" i="10" s="1"/>
  <c r="AO83" i="10"/>
  <c r="BM83" i="10" s="1"/>
  <c r="AP83" i="10"/>
  <c r="BN83" i="10" s="1"/>
  <c r="AQ83" i="10"/>
  <c r="BO83" i="10" s="1"/>
  <c r="AR83" i="10"/>
  <c r="BP83" i="10" s="1"/>
  <c r="AS83" i="10"/>
  <c r="BQ83" i="10" s="1"/>
  <c r="AT83" i="10"/>
  <c r="BR83" i="10" s="1"/>
  <c r="AU83" i="10"/>
  <c r="BS83" i="10" s="1"/>
  <c r="AV83" i="10"/>
  <c r="BT83" i="10" s="1"/>
  <c r="AW83" i="10"/>
  <c r="BU83" i="10" s="1"/>
  <c r="AX83" i="10"/>
  <c r="BV83" i="10" s="1"/>
  <c r="AY83" i="10"/>
  <c r="BW83" i="10" s="1"/>
  <c r="AN84" i="10"/>
  <c r="BL84" i="10" s="1"/>
  <c r="AO84" i="10"/>
  <c r="BM84" i="10" s="1"/>
  <c r="AP84" i="10"/>
  <c r="BN84" i="10" s="1"/>
  <c r="AQ84" i="10"/>
  <c r="BO84" i="10" s="1"/>
  <c r="AR84" i="10"/>
  <c r="BP84" i="10" s="1"/>
  <c r="AS84" i="10"/>
  <c r="BQ84" i="10" s="1"/>
  <c r="AT84" i="10"/>
  <c r="BR84" i="10" s="1"/>
  <c r="AU84" i="10"/>
  <c r="AV84" i="10"/>
  <c r="BT84" i="10" s="1"/>
  <c r="AW84" i="10"/>
  <c r="BU84" i="10" s="1"/>
  <c r="AX84" i="10"/>
  <c r="BV84" i="10" s="1"/>
  <c r="AY84" i="10"/>
  <c r="BW84" i="10" s="1"/>
  <c r="AN85" i="10"/>
  <c r="BL85" i="10" s="1"/>
  <c r="AO85" i="10"/>
  <c r="BM85" i="10" s="1"/>
  <c r="AP85" i="10"/>
  <c r="BN85" i="10" s="1"/>
  <c r="AQ85" i="10"/>
  <c r="BO85" i="10" s="1"/>
  <c r="AR85" i="10"/>
  <c r="BP85" i="10" s="1"/>
  <c r="AS85" i="10"/>
  <c r="BQ85" i="10" s="1"/>
  <c r="AT85" i="10"/>
  <c r="BR85" i="10" s="1"/>
  <c r="AU85" i="10"/>
  <c r="BS85" i="10" s="1"/>
  <c r="AV85" i="10"/>
  <c r="BT85" i="10" s="1"/>
  <c r="AW85" i="10"/>
  <c r="BU85" i="10" s="1"/>
  <c r="AX85" i="10"/>
  <c r="BV85" i="10" s="1"/>
  <c r="AY85" i="10"/>
  <c r="BW85" i="10" s="1"/>
  <c r="AN86" i="10"/>
  <c r="BL86" i="10" s="1"/>
  <c r="AO86" i="10"/>
  <c r="BM86" i="10" s="1"/>
  <c r="AP86" i="10"/>
  <c r="BN86" i="10" s="1"/>
  <c r="AQ86" i="10"/>
  <c r="BO86" i="10" s="1"/>
  <c r="AR86" i="10"/>
  <c r="BP86" i="10" s="1"/>
  <c r="AS86" i="10"/>
  <c r="BQ86" i="10" s="1"/>
  <c r="AT86" i="10"/>
  <c r="BR86" i="10" s="1"/>
  <c r="AU86" i="10"/>
  <c r="AV86" i="10"/>
  <c r="BT86" i="10" s="1"/>
  <c r="AW86" i="10"/>
  <c r="BU86" i="10" s="1"/>
  <c r="AX86" i="10"/>
  <c r="BV86" i="10" s="1"/>
  <c r="AY86" i="10"/>
  <c r="BW86" i="10" s="1"/>
  <c r="AN87" i="10"/>
  <c r="BL87" i="10" s="1"/>
  <c r="AO87" i="10"/>
  <c r="BM87" i="10" s="1"/>
  <c r="AP87" i="10"/>
  <c r="BN87" i="10" s="1"/>
  <c r="AQ87" i="10"/>
  <c r="BO87" i="10" s="1"/>
  <c r="AR87" i="10"/>
  <c r="BP87" i="10" s="1"/>
  <c r="AS87" i="10"/>
  <c r="BQ87" i="10" s="1"/>
  <c r="AT87" i="10"/>
  <c r="BR87" i="10" s="1"/>
  <c r="AU87" i="10"/>
  <c r="BS87" i="10" s="1"/>
  <c r="AV87" i="10"/>
  <c r="BT87" i="10" s="1"/>
  <c r="AW87" i="10"/>
  <c r="BU87" i="10" s="1"/>
  <c r="AX87" i="10"/>
  <c r="BV87" i="10" s="1"/>
  <c r="AY87" i="10"/>
  <c r="BW87" i="10" s="1"/>
  <c r="AN88" i="10"/>
  <c r="BL88" i="10" s="1"/>
  <c r="AO88" i="10"/>
  <c r="BM88" i="10" s="1"/>
  <c r="AP88" i="10"/>
  <c r="BN88" i="10" s="1"/>
  <c r="AQ88" i="10"/>
  <c r="BO88" i="10" s="1"/>
  <c r="AR88" i="10"/>
  <c r="BP88" i="10" s="1"/>
  <c r="AS88" i="10"/>
  <c r="BQ88" i="10" s="1"/>
  <c r="AT88" i="10"/>
  <c r="BR88" i="10" s="1"/>
  <c r="AU88" i="10"/>
  <c r="AV88" i="10"/>
  <c r="BT88" i="10" s="1"/>
  <c r="AW88" i="10"/>
  <c r="BU88" i="10" s="1"/>
  <c r="AX88" i="10"/>
  <c r="BV88" i="10" s="1"/>
  <c r="AY88" i="10"/>
  <c r="BW88" i="10" s="1"/>
  <c r="AN89" i="10"/>
  <c r="BL89" i="10" s="1"/>
  <c r="AO89" i="10"/>
  <c r="BM89" i="10" s="1"/>
  <c r="AP89" i="10"/>
  <c r="BN89" i="10" s="1"/>
  <c r="AQ89" i="10"/>
  <c r="BO89" i="10" s="1"/>
  <c r="AR89" i="10"/>
  <c r="BP89" i="10" s="1"/>
  <c r="AS89" i="10"/>
  <c r="BQ89" i="10" s="1"/>
  <c r="AT89" i="10"/>
  <c r="BR89" i="10" s="1"/>
  <c r="AU89" i="10"/>
  <c r="BS89" i="10" s="1"/>
  <c r="AV89" i="10"/>
  <c r="BT89" i="10" s="1"/>
  <c r="AW89" i="10"/>
  <c r="BU89" i="10" s="1"/>
  <c r="AX89" i="10"/>
  <c r="BV89" i="10" s="1"/>
  <c r="AY89" i="10"/>
  <c r="BW89" i="10" s="1"/>
  <c r="AN90" i="10"/>
  <c r="BL90" i="10" s="1"/>
  <c r="AO90" i="10"/>
  <c r="BM90" i="10" s="1"/>
  <c r="AP90" i="10"/>
  <c r="BN90" i="10" s="1"/>
  <c r="AQ90" i="10"/>
  <c r="BO90" i="10" s="1"/>
  <c r="AR90" i="10"/>
  <c r="BP90" i="10" s="1"/>
  <c r="AS90" i="10"/>
  <c r="BQ90" i="10" s="1"/>
  <c r="AT90" i="10"/>
  <c r="BR90" i="10" s="1"/>
  <c r="AU90" i="10"/>
  <c r="AV90" i="10"/>
  <c r="BT90" i="10" s="1"/>
  <c r="AW90" i="10"/>
  <c r="BU90" i="10" s="1"/>
  <c r="AX90" i="10"/>
  <c r="BV90" i="10" s="1"/>
  <c r="AY90" i="10"/>
  <c r="BW90" i="10" s="1"/>
  <c r="AN91" i="10"/>
  <c r="BL91" i="10" s="1"/>
  <c r="AO91" i="10"/>
  <c r="BM91" i="10" s="1"/>
  <c r="AP91" i="10"/>
  <c r="BN91" i="10" s="1"/>
  <c r="AQ91" i="10"/>
  <c r="BO91" i="10" s="1"/>
  <c r="AR91" i="10"/>
  <c r="BP91" i="10" s="1"/>
  <c r="AS91" i="10"/>
  <c r="BQ91" i="10" s="1"/>
  <c r="AT91" i="10"/>
  <c r="BR91" i="10" s="1"/>
  <c r="AU91" i="10"/>
  <c r="BS91" i="10" s="1"/>
  <c r="AV91" i="10"/>
  <c r="BT91" i="10" s="1"/>
  <c r="AW91" i="10"/>
  <c r="BU91" i="10" s="1"/>
  <c r="AX91" i="10"/>
  <c r="BV91" i="10" s="1"/>
  <c r="AY91" i="10"/>
  <c r="BW91" i="10" s="1"/>
  <c r="AN92" i="10"/>
  <c r="BL92" i="10" s="1"/>
  <c r="AO92" i="10"/>
  <c r="BM92" i="10" s="1"/>
  <c r="AP92" i="10"/>
  <c r="BN92" i="10" s="1"/>
  <c r="AQ92" i="10"/>
  <c r="BO92" i="10" s="1"/>
  <c r="AR92" i="10"/>
  <c r="BP92" i="10" s="1"/>
  <c r="AS92" i="10"/>
  <c r="BQ92" i="10" s="1"/>
  <c r="AT92" i="10"/>
  <c r="BR92" i="10" s="1"/>
  <c r="AU92" i="10"/>
  <c r="AV92" i="10"/>
  <c r="BT92" i="10" s="1"/>
  <c r="AW92" i="10"/>
  <c r="BU92" i="10" s="1"/>
  <c r="AX92" i="10"/>
  <c r="BV92" i="10" s="1"/>
  <c r="AY92" i="10"/>
  <c r="BW92" i="10" s="1"/>
  <c r="AN93" i="10"/>
  <c r="BL93" i="10" s="1"/>
  <c r="AO93" i="10"/>
  <c r="BM93" i="10" s="1"/>
  <c r="AP93" i="10"/>
  <c r="BN93" i="10" s="1"/>
  <c r="AQ93" i="10"/>
  <c r="BO93" i="10" s="1"/>
  <c r="AR93" i="10"/>
  <c r="BP93" i="10" s="1"/>
  <c r="AS93" i="10"/>
  <c r="BQ93" i="10" s="1"/>
  <c r="AT93" i="10"/>
  <c r="BR93" i="10" s="1"/>
  <c r="AU93" i="10"/>
  <c r="BS93" i="10" s="1"/>
  <c r="AV93" i="10"/>
  <c r="BT93" i="10" s="1"/>
  <c r="AW93" i="10"/>
  <c r="BU93" i="10" s="1"/>
  <c r="AX93" i="10"/>
  <c r="BV93" i="10" s="1"/>
  <c r="AY93" i="10"/>
  <c r="BW93" i="10" s="1"/>
  <c r="AN94" i="10"/>
  <c r="BL94" i="10" s="1"/>
  <c r="AO94" i="10"/>
  <c r="BM94" i="10" s="1"/>
  <c r="AP94" i="10"/>
  <c r="BN94" i="10" s="1"/>
  <c r="AQ94" i="10"/>
  <c r="BO94" i="10" s="1"/>
  <c r="AR94" i="10"/>
  <c r="BP94" i="10" s="1"/>
  <c r="AS94" i="10"/>
  <c r="BQ94" i="10" s="1"/>
  <c r="AT94" i="10"/>
  <c r="BR94" i="10" s="1"/>
  <c r="AU94" i="10"/>
  <c r="AV94" i="10"/>
  <c r="BT94" i="10" s="1"/>
  <c r="AW94" i="10"/>
  <c r="BU94" i="10" s="1"/>
  <c r="AX94" i="10"/>
  <c r="BV94" i="10" s="1"/>
  <c r="AY94" i="10"/>
  <c r="BW94" i="10" s="1"/>
  <c r="AN95" i="10"/>
  <c r="BL95" i="10" s="1"/>
  <c r="AO95" i="10"/>
  <c r="BM95" i="10" s="1"/>
  <c r="AP95" i="10"/>
  <c r="BN95" i="10" s="1"/>
  <c r="AQ95" i="10"/>
  <c r="BO95" i="10" s="1"/>
  <c r="AR95" i="10"/>
  <c r="BP95" i="10" s="1"/>
  <c r="AS95" i="10"/>
  <c r="BQ95" i="10" s="1"/>
  <c r="AT95" i="10"/>
  <c r="BR95" i="10" s="1"/>
  <c r="AU95" i="10"/>
  <c r="BS95" i="10" s="1"/>
  <c r="AV95" i="10"/>
  <c r="BT95" i="10" s="1"/>
  <c r="AW95" i="10"/>
  <c r="BU95" i="10" s="1"/>
  <c r="AX95" i="10"/>
  <c r="BV95" i="10" s="1"/>
  <c r="AY95" i="10"/>
  <c r="BW95" i="10" s="1"/>
  <c r="AN96" i="10"/>
  <c r="BL96" i="10" s="1"/>
  <c r="AO96" i="10"/>
  <c r="BM96" i="10" s="1"/>
  <c r="AP96" i="10"/>
  <c r="BN96" i="10" s="1"/>
  <c r="AQ96" i="10"/>
  <c r="BO96" i="10" s="1"/>
  <c r="AR96" i="10"/>
  <c r="BP96" i="10" s="1"/>
  <c r="AS96" i="10"/>
  <c r="BQ96" i="10" s="1"/>
  <c r="AT96" i="10"/>
  <c r="BR96" i="10" s="1"/>
  <c r="AU96" i="10"/>
  <c r="AV96" i="10"/>
  <c r="BT96" i="10" s="1"/>
  <c r="AW96" i="10"/>
  <c r="BU96" i="10" s="1"/>
  <c r="AX96" i="10"/>
  <c r="BV96" i="10" s="1"/>
  <c r="AY96" i="10"/>
  <c r="BW96" i="10" s="1"/>
  <c r="AN97" i="10"/>
  <c r="BL97" i="10" s="1"/>
  <c r="AO97" i="10"/>
  <c r="BM97" i="10" s="1"/>
  <c r="AP97" i="10"/>
  <c r="BN97" i="10" s="1"/>
  <c r="AQ97" i="10"/>
  <c r="BO97" i="10" s="1"/>
  <c r="AR97" i="10"/>
  <c r="BP97" i="10" s="1"/>
  <c r="AS97" i="10"/>
  <c r="BQ97" i="10" s="1"/>
  <c r="AT97" i="10"/>
  <c r="BR97" i="10" s="1"/>
  <c r="AU97" i="10"/>
  <c r="BS97" i="10" s="1"/>
  <c r="AV97" i="10"/>
  <c r="BT97" i="10" s="1"/>
  <c r="AW97" i="10"/>
  <c r="BU97" i="10" s="1"/>
  <c r="AX97" i="10"/>
  <c r="BV97" i="10" s="1"/>
  <c r="AY97" i="10"/>
  <c r="BW97" i="10" s="1"/>
  <c r="AN98" i="10"/>
  <c r="BL98" i="10" s="1"/>
  <c r="AO98" i="10"/>
  <c r="BM98" i="10" s="1"/>
  <c r="AP98" i="10"/>
  <c r="BN98" i="10" s="1"/>
  <c r="AQ98" i="10"/>
  <c r="BO98" i="10" s="1"/>
  <c r="AR98" i="10"/>
  <c r="BP98" i="10" s="1"/>
  <c r="AS98" i="10"/>
  <c r="BQ98" i="10" s="1"/>
  <c r="AT98" i="10"/>
  <c r="BR98" i="10" s="1"/>
  <c r="AU98" i="10"/>
  <c r="AV98" i="10"/>
  <c r="BT98" i="10" s="1"/>
  <c r="AW98" i="10"/>
  <c r="BU98" i="10" s="1"/>
  <c r="AX98" i="10"/>
  <c r="BV98" i="10" s="1"/>
  <c r="AY98" i="10"/>
  <c r="BW98" i="10" s="1"/>
  <c r="AN99" i="10"/>
  <c r="BL99" i="10" s="1"/>
  <c r="AO99" i="10"/>
  <c r="BM99" i="10" s="1"/>
  <c r="AP99" i="10"/>
  <c r="BN99" i="10" s="1"/>
  <c r="AQ99" i="10"/>
  <c r="BO99" i="10" s="1"/>
  <c r="AR99" i="10"/>
  <c r="BP99" i="10" s="1"/>
  <c r="AS99" i="10"/>
  <c r="BQ99" i="10" s="1"/>
  <c r="AT99" i="10"/>
  <c r="BR99" i="10" s="1"/>
  <c r="AU99" i="10"/>
  <c r="BS99" i="10" s="1"/>
  <c r="AV99" i="10"/>
  <c r="BT99" i="10" s="1"/>
  <c r="AW99" i="10"/>
  <c r="BU99" i="10" s="1"/>
  <c r="AX99" i="10"/>
  <c r="BV99" i="10" s="1"/>
  <c r="AY99" i="10"/>
  <c r="BW99" i="10" s="1"/>
  <c r="AN100" i="10"/>
  <c r="BL100" i="10" s="1"/>
  <c r="AO100" i="10"/>
  <c r="BM100" i="10" s="1"/>
  <c r="AP100" i="10"/>
  <c r="BN100" i="10" s="1"/>
  <c r="AQ100" i="10"/>
  <c r="BO100" i="10" s="1"/>
  <c r="AR100" i="10"/>
  <c r="BP100" i="10" s="1"/>
  <c r="AS100" i="10"/>
  <c r="BQ100" i="10" s="1"/>
  <c r="AT100" i="10"/>
  <c r="BR100" i="10" s="1"/>
  <c r="AU100" i="10"/>
  <c r="AV100" i="10"/>
  <c r="BT100" i="10" s="1"/>
  <c r="AW100" i="10"/>
  <c r="BU100" i="10" s="1"/>
  <c r="AX100" i="10"/>
  <c r="BV100" i="10" s="1"/>
  <c r="AY100" i="10"/>
  <c r="BW100" i="10" s="1"/>
  <c r="AO101" i="10"/>
  <c r="BM101" i="10" s="1"/>
  <c r="AP101" i="10"/>
  <c r="BN101" i="10" s="1"/>
  <c r="AQ101" i="10"/>
  <c r="BO101" i="10" s="1"/>
  <c r="AR101" i="10"/>
  <c r="BP101" i="10" s="1"/>
  <c r="AS101" i="10"/>
  <c r="BQ101" i="10" s="1"/>
  <c r="AT101" i="10"/>
  <c r="BR101" i="10" s="1"/>
  <c r="AU101" i="10"/>
  <c r="AV101" i="10"/>
  <c r="BT101" i="10" s="1"/>
  <c r="AW101" i="10"/>
  <c r="BU101" i="10" s="1"/>
  <c r="AX101" i="10"/>
  <c r="BV101" i="10" s="1"/>
  <c r="AN102" i="10"/>
  <c r="BL102" i="10" s="1"/>
  <c r="AO102" i="10"/>
  <c r="BM102" i="10" s="1"/>
  <c r="AP102" i="10"/>
  <c r="BN102" i="10" s="1"/>
  <c r="AQ102" i="10"/>
  <c r="BO102" i="10" s="1"/>
  <c r="AR102" i="10"/>
  <c r="BP102" i="10" s="1"/>
  <c r="AS102" i="10"/>
  <c r="BQ102" i="10" s="1"/>
  <c r="AT102" i="10"/>
  <c r="BR102" i="10" s="1"/>
  <c r="AU102" i="10"/>
  <c r="AV102" i="10"/>
  <c r="BT102" i="10" s="1"/>
  <c r="AW102" i="10"/>
  <c r="BU102" i="10" s="1"/>
  <c r="AX102" i="10"/>
  <c r="BV102" i="10" s="1"/>
  <c r="AY102" i="10"/>
  <c r="BW102" i="10" s="1"/>
  <c r="AN103" i="10"/>
  <c r="BL103" i="10" s="1"/>
  <c r="AO103" i="10"/>
  <c r="BM103" i="10" s="1"/>
  <c r="AP103" i="10"/>
  <c r="BN103" i="10" s="1"/>
  <c r="AQ103" i="10"/>
  <c r="BO103" i="10" s="1"/>
  <c r="AR103" i="10"/>
  <c r="BP103" i="10" s="1"/>
  <c r="AS103" i="10"/>
  <c r="BQ103" i="10" s="1"/>
  <c r="AT103" i="10"/>
  <c r="BR103" i="10" s="1"/>
  <c r="AU103" i="10"/>
  <c r="BS103" i="10" s="1"/>
  <c r="AV103" i="10"/>
  <c r="BT103" i="10" s="1"/>
  <c r="AW103" i="10"/>
  <c r="BU103" i="10" s="1"/>
  <c r="AX103" i="10"/>
  <c r="BV103" i="10" s="1"/>
  <c r="AY103" i="10"/>
  <c r="BW103" i="10" s="1"/>
  <c r="AN104" i="10"/>
  <c r="BL104" i="10" s="1"/>
  <c r="AO104" i="10"/>
  <c r="BM104" i="10" s="1"/>
  <c r="AP104" i="10"/>
  <c r="BN104" i="10" s="1"/>
  <c r="AQ104" i="10"/>
  <c r="BO104" i="10" s="1"/>
  <c r="AR104" i="10"/>
  <c r="BP104" i="10" s="1"/>
  <c r="AS104" i="10"/>
  <c r="BQ104" i="10" s="1"/>
  <c r="AT104" i="10"/>
  <c r="BR104" i="10" s="1"/>
  <c r="AU104" i="10"/>
  <c r="AV104" i="10"/>
  <c r="BT104" i="10" s="1"/>
  <c r="AW104" i="10"/>
  <c r="BU104" i="10" s="1"/>
  <c r="AX104" i="10"/>
  <c r="BV104" i="10" s="1"/>
  <c r="AY104" i="10"/>
  <c r="BW104" i="10" s="1"/>
  <c r="AN105" i="10"/>
  <c r="BL105" i="10" s="1"/>
  <c r="AO105" i="10"/>
  <c r="BM105" i="10" s="1"/>
  <c r="AP105" i="10"/>
  <c r="BN105" i="10" s="1"/>
  <c r="AQ105" i="10"/>
  <c r="BO105" i="10" s="1"/>
  <c r="AR105" i="10"/>
  <c r="BP105" i="10" s="1"/>
  <c r="AS105" i="10"/>
  <c r="BQ105" i="10" s="1"/>
  <c r="AT105" i="10"/>
  <c r="BR105" i="10" s="1"/>
  <c r="AU105" i="10"/>
  <c r="BS105" i="10" s="1"/>
  <c r="AV105" i="10"/>
  <c r="BT105" i="10" s="1"/>
  <c r="AW105" i="10"/>
  <c r="BU105" i="10" s="1"/>
  <c r="AX105" i="10"/>
  <c r="BV105" i="10" s="1"/>
  <c r="AY105" i="10"/>
  <c r="BW105" i="10" s="1"/>
  <c r="AN106" i="10"/>
  <c r="BL106" i="10" s="1"/>
  <c r="AO106" i="10"/>
  <c r="BM106" i="10" s="1"/>
  <c r="AP106" i="10"/>
  <c r="BN106" i="10" s="1"/>
  <c r="AQ106" i="10"/>
  <c r="BO106" i="10" s="1"/>
  <c r="AR106" i="10"/>
  <c r="BP106" i="10" s="1"/>
  <c r="AS106" i="10"/>
  <c r="BQ106" i="10" s="1"/>
  <c r="AT106" i="10"/>
  <c r="BR106" i="10" s="1"/>
  <c r="AU106" i="10"/>
  <c r="AV106" i="10"/>
  <c r="BT106" i="10" s="1"/>
  <c r="AW106" i="10"/>
  <c r="BU106" i="10" s="1"/>
  <c r="AX106" i="10"/>
  <c r="BV106" i="10" s="1"/>
  <c r="AY106" i="10"/>
  <c r="BW106" i="10" s="1"/>
  <c r="AN107" i="10"/>
  <c r="BL107" i="10" s="1"/>
  <c r="AO107" i="10"/>
  <c r="BM107" i="10" s="1"/>
  <c r="AP107" i="10"/>
  <c r="BN107" i="10" s="1"/>
  <c r="AQ107" i="10"/>
  <c r="BO107" i="10" s="1"/>
  <c r="AR107" i="10"/>
  <c r="BP107" i="10" s="1"/>
  <c r="AS107" i="10"/>
  <c r="BQ107" i="10" s="1"/>
  <c r="AT107" i="10"/>
  <c r="BR107" i="10" s="1"/>
  <c r="AU107" i="10"/>
  <c r="BS107" i="10" s="1"/>
  <c r="AV107" i="10"/>
  <c r="BT107" i="10" s="1"/>
  <c r="AW107" i="10"/>
  <c r="BU107" i="10" s="1"/>
  <c r="AX107" i="10"/>
  <c r="BV107" i="10" s="1"/>
  <c r="AY107" i="10"/>
  <c r="BW107" i="10" s="1"/>
  <c r="AN108" i="10"/>
  <c r="BL108" i="10" s="1"/>
  <c r="AO108" i="10"/>
  <c r="BM108" i="10" s="1"/>
  <c r="AP108" i="10"/>
  <c r="BN108" i="10" s="1"/>
  <c r="AQ108" i="10"/>
  <c r="BO108" i="10" s="1"/>
  <c r="AR108" i="10"/>
  <c r="BP108" i="10" s="1"/>
  <c r="AS108" i="10"/>
  <c r="BQ108" i="10" s="1"/>
  <c r="AT108" i="10"/>
  <c r="BR108" i="10" s="1"/>
  <c r="AU108" i="10"/>
  <c r="AV108" i="10"/>
  <c r="BT108" i="10" s="1"/>
  <c r="AW108" i="10"/>
  <c r="BU108" i="10" s="1"/>
  <c r="AX108" i="10"/>
  <c r="BV108" i="10" s="1"/>
  <c r="AY108" i="10"/>
  <c r="BW108" i="10" s="1"/>
  <c r="AN109" i="10"/>
  <c r="BL109" i="10" s="1"/>
  <c r="AO109" i="10"/>
  <c r="BM109" i="10" s="1"/>
  <c r="AP109" i="10"/>
  <c r="BN109" i="10" s="1"/>
  <c r="AQ109" i="10"/>
  <c r="BO109" i="10" s="1"/>
  <c r="AR109" i="10"/>
  <c r="BP109" i="10" s="1"/>
  <c r="AS109" i="10"/>
  <c r="BQ109" i="10" s="1"/>
  <c r="AT109" i="10"/>
  <c r="BR109" i="10" s="1"/>
  <c r="AU109" i="10"/>
  <c r="BS109" i="10" s="1"/>
  <c r="AV109" i="10"/>
  <c r="BT109" i="10" s="1"/>
  <c r="AW109" i="10"/>
  <c r="BU109" i="10" s="1"/>
  <c r="AX109" i="10"/>
  <c r="BV109" i="10" s="1"/>
  <c r="AN110" i="10"/>
  <c r="BL110" i="10" s="1"/>
  <c r="AO110" i="10"/>
  <c r="BM110" i="10" s="1"/>
  <c r="AP110" i="10"/>
  <c r="BN110" i="10" s="1"/>
  <c r="AQ110" i="10"/>
  <c r="BO110" i="10" s="1"/>
  <c r="AR110" i="10"/>
  <c r="BP110" i="10" s="1"/>
  <c r="AS110" i="10"/>
  <c r="BQ110" i="10" s="1"/>
  <c r="AT110" i="10"/>
  <c r="BR110" i="10" s="1"/>
  <c r="AU110" i="10"/>
  <c r="AV110" i="10"/>
  <c r="BT110" i="10" s="1"/>
  <c r="AW110" i="10"/>
  <c r="BU110" i="10" s="1"/>
  <c r="AX110" i="10"/>
  <c r="BV110" i="10" s="1"/>
  <c r="AY110" i="10"/>
  <c r="BW110" i="10" s="1"/>
  <c r="AN111" i="10"/>
  <c r="BL111" i="10" s="1"/>
  <c r="AO111" i="10"/>
  <c r="BM111" i="10" s="1"/>
  <c r="AP111" i="10"/>
  <c r="BN111" i="10" s="1"/>
  <c r="AQ111" i="10"/>
  <c r="BO111" i="10" s="1"/>
  <c r="AR111" i="10"/>
  <c r="BP111" i="10" s="1"/>
  <c r="AS111" i="10"/>
  <c r="BQ111" i="10" s="1"/>
  <c r="AT111" i="10"/>
  <c r="BR111" i="10" s="1"/>
  <c r="AU111" i="10"/>
  <c r="AV111" i="10"/>
  <c r="BT111" i="10" s="1"/>
  <c r="AW111" i="10"/>
  <c r="BU111" i="10" s="1"/>
  <c r="AX111" i="10"/>
  <c r="BV111" i="10" s="1"/>
  <c r="AY111" i="10"/>
  <c r="BW111" i="10" s="1"/>
  <c r="AN112" i="10"/>
  <c r="BL112" i="10" s="1"/>
  <c r="AO112" i="10"/>
  <c r="BM112" i="10" s="1"/>
  <c r="AP112" i="10"/>
  <c r="BN112" i="10" s="1"/>
  <c r="AQ112" i="10"/>
  <c r="BO112" i="10" s="1"/>
  <c r="AR112" i="10"/>
  <c r="BP112" i="10" s="1"/>
  <c r="AS112" i="10"/>
  <c r="BQ112" i="10" s="1"/>
  <c r="AT112" i="10"/>
  <c r="BR112" i="10" s="1"/>
  <c r="AU112" i="10"/>
  <c r="AV112" i="10"/>
  <c r="BT112" i="10" s="1"/>
  <c r="AW112" i="10"/>
  <c r="BU112" i="10" s="1"/>
  <c r="AX112" i="10"/>
  <c r="BV112" i="10" s="1"/>
  <c r="AY112" i="10"/>
  <c r="BW112" i="10" s="1"/>
  <c r="AN113" i="10"/>
  <c r="BL113" i="10" s="1"/>
  <c r="AO113" i="10"/>
  <c r="BM113" i="10" s="1"/>
  <c r="AP113" i="10"/>
  <c r="BN113" i="10" s="1"/>
  <c r="AQ113" i="10"/>
  <c r="BO113" i="10" s="1"/>
  <c r="AR113" i="10"/>
  <c r="BP113" i="10" s="1"/>
  <c r="AS113" i="10"/>
  <c r="BQ113" i="10" s="1"/>
  <c r="AT113" i="10"/>
  <c r="BR113" i="10" s="1"/>
  <c r="AU113" i="10"/>
  <c r="AV113" i="10"/>
  <c r="BT113" i="10" s="1"/>
  <c r="AW113" i="10"/>
  <c r="BU113" i="10" s="1"/>
  <c r="AX113" i="10"/>
  <c r="BV113" i="10" s="1"/>
  <c r="AY113" i="10"/>
  <c r="BW113" i="10" s="1"/>
  <c r="AN114" i="10"/>
  <c r="BL114" i="10" s="1"/>
  <c r="AO114" i="10"/>
  <c r="BM114" i="10" s="1"/>
  <c r="AP114" i="10"/>
  <c r="BN114" i="10" s="1"/>
  <c r="AQ114" i="10"/>
  <c r="BO114" i="10" s="1"/>
  <c r="AR114" i="10"/>
  <c r="BP114" i="10" s="1"/>
  <c r="AS114" i="10"/>
  <c r="BQ114" i="10" s="1"/>
  <c r="AT114" i="10"/>
  <c r="BR114" i="10" s="1"/>
  <c r="AU114" i="10"/>
  <c r="AV114" i="10"/>
  <c r="BT114" i="10" s="1"/>
  <c r="AW114" i="10"/>
  <c r="BU114" i="10" s="1"/>
  <c r="AX114" i="10"/>
  <c r="BV114" i="10" s="1"/>
  <c r="AY114" i="10"/>
  <c r="BW114" i="10" s="1"/>
  <c r="AN115" i="10"/>
  <c r="BL115" i="10" s="1"/>
  <c r="AO115" i="10"/>
  <c r="BM115" i="10" s="1"/>
  <c r="AP115" i="10"/>
  <c r="BN115" i="10" s="1"/>
  <c r="AQ115" i="10"/>
  <c r="BO115" i="10" s="1"/>
  <c r="AR115" i="10"/>
  <c r="BP115" i="10" s="1"/>
  <c r="AS115" i="10"/>
  <c r="BQ115" i="10" s="1"/>
  <c r="AT115" i="10"/>
  <c r="BR115" i="10" s="1"/>
  <c r="AU115" i="10"/>
  <c r="AV115" i="10"/>
  <c r="BT115" i="10" s="1"/>
  <c r="AW115" i="10"/>
  <c r="BU115" i="10" s="1"/>
  <c r="AX115" i="10"/>
  <c r="BV115" i="10" s="1"/>
  <c r="AY115" i="10"/>
  <c r="BW115" i="10" s="1"/>
  <c r="AN116" i="10"/>
  <c r="BL116" i="10" s="1"/>
  <c r="AO116" i="10"/>
  <c r="BM116" i="10" s="1"/>
  <c r="AP116" i="10"/>
  <c r="BN116" i="10" s="1"/>
  <c r="AQ116" i="10"/>
  <c r="BO116" i="10" s="1"/>
  <c r="AR116" i="10"/>
  <c r="BP116" i="10" s="1"/>
  <c r="AS116" i="10"/>
  <c r="BQ116" i="10" s="1"/>
  <c r="AT116" i="10"/>
  <c r="BR116" i="10" s="1"/>
  <c r="AU116" i="10"/>
  <c r="AV116" i="10"/>
  <c r="BT116" i="10" s="1"/>
  <c r="AW116" i="10"/>
  <c r="BU116" i="10" s="1"/>
  <c r="AX116" i="10"/>
  <c r="BV116" i="10" s="1"/>
  <c r="AY116" i="10"/>
  <c r="BW116" i="10" s="1"/>
  <c r="AN117" i="10"/>
  <c r="BL117" i="10" s="1"/>
  <c r="AO117" i="10"/>
  <c r="BM117" i="10" s="1"/>
  <c r="AP117" i="10"/>
  <c r="BN117" i="10" s="1"/>
  <c r="AQ117" i="10"/>
  <c r="BO117" i="10" s="1"/>
  <c r="AR117" i="10"/>
  <c r="BP117" i="10" s="1"/>
  <c r="AS117" i="10"/>
  <c r="BQ117" i="10" s="1"/>
  <c r="AT117" i="10"/>
  <c r="BR117" i="10" s="1"/>
  <c r="AU117" i="10"/>
  <c r="AV117" i="10"/>
  <c r="BT117" i="10" s="1"/>
  <c r="AW117" i="10"/>
  <c r="BU117" i="10" s="1"/>
  <c r="AX117" i="10"/>
  <c r="BV117" i="10" s="1"/>
  <c r="AY117" i="10"/>
  <c r="BW117" i="10" s="1"/>
  <c r="AN118" i="10"/>
  <c r="BL118" i="10" s="1"/>
  <c r="AO118" i="10"/>
  <c r="BM118" i="10" s="1"/>
  <c r="AP118" i="10"/>
  <c r="BN118" i="10" s="1"/>
  <c r="AQ118" i="10"/>
  <c r="BO118" i="10" s="1"/>
  <c r="AR118" i="10"/>
  <c r="BP118" i="10" s="1"/>
  <c r="AS118" i="10"/>
  <c r="BQ118" i="10" s="1"/>
  <c r="AT118" i="10"/>
  <c r="BR118" i="10" s="1"/>
  <c r="AU118" i="10"/>
  <c r="AV118" i="10"/>
  <c r="BT118" i="10" s="1"/>
  <c r="AW118" i="10"/>
  <c r="BU118" i="10" s="1"/>
  <c r="AX118" i="10"/>
  <c r="BV118" i="10" s="1"/>
  <c r="AY118" i="10"/>
  <c r="BW118" i="10" s="1"/>
  <c r="AN119" i="10"/>
  <c r="BL119" i="10" s="1"/>
  <c r="AO119" i="10"/>
  <c r="BM119" i="10" s="1"/>
  <c r="AP119" i="10"/>
  <c r="BN119" i="10" s="1"/>
  <c r="AQ119" i="10"/>
  <c r="BO119" i="10" s="1"/>
  <c r="AR119" i="10"/>
  <c r="BP119" i="10" s="1"/>
  <c r="AS119" i="10"/>
  <c r="BQ119" i="10" s="1"/>
  <c r="AT119" i="10"/>
  <c r="BR119" i="10" s="1"/>
  <c r="AU119" i="10"/>
  <c r="AV119" i="10"/>
  <c r="BT119" i="10" s="1"/>
  <c r="AW119" i="10"/>
  <c r="BU119" i="10" s="1"/>
  <c r="AX119" i="10"/>
  <c r="BV119" i="10" s="1"/>
  <c r="AY119" i="10"/>
  <c r="BW119" i="10" s="1"/>
  <c r="AN120" i="10"/>
  <c r="BL120" i="10" s="1"/>
  <c r="AO120" i="10"/>
  <c r="BM120" i="10" s="1"/>
  <c r="AP120" i="10"/>
  <c r="BN120" i="10" s="1"/>
  <c r="AQ120" i="10"/>
  <c r="BO120" i="10" s="1"/>
  <c r="AR120" i="10"/>
  <c r="BP120" i="10" s="1"/>
  <c r="AS120" i="10"/>
  <c r="BQ120" i="10" s="1"/>
  <c r="AT120" i="10"/>
  <c r="BR120" i="10" s="1"/>
  <c r="AU120" i="10"/>
  <c r="AV120" i="10"/>
  <c r="BT120" i="10" s="1"/>
  <c r="AW120" i="10"/>
  <c r="BU120" i="10" s="1"/>
  <c r="AX120" i="10"/>
  <c r="BV120" i="10" s="1"/>
  <c r="AY120" i="10"/>
  <c r="BW120" i="10" s="1"/>
  <c r="AN121" i="10"/>
  <c r="BL121" i="10" s="1"/>
  <c r="AO121" i="10"/>
  <c r="BM121" i="10" s="1"/>
  <c r="AP121" i="10"/>
  <c r="BN121" i="10" s="1"/>
  <c r="AQ121" i="10"/>
  <c r="BO121" i="10" s="1"/>
  <c r="AR121" i="10"/>
  <c r="BP121" i="10" s="1"/>
  <c r="AS121" i="10"/>
  <c r="BQ121" i="10" s="1"/>
  <c r="AT121" i="10"/>
  <c r="BR121" i="10" s="1"/>
  <c r="AU121" i="10"/>
  <c r="AV121" i="10"/>
  <c r="BT121" i="10" s="1"/>
  <c r="AW121" i="10"/>
  <c r="BU121" i="10" s="1"/>
  <c r="AX121" i="10"/>
  <c r="BV121" i="10" s="1"/>
  <c r="AY121" i="10"/>
  <c r="BW121" i="10" s="1"/>
  <c r="AN122" i="10"/>
  <c r="BL122" i="10" s="1"/>
  <c r="AO122" i="10"/>
  <c r="BM122" i="10" s="1"/>
  <c r="AP122" i="10"/>
  <c r="BN122" i="10" s="1"/>
  <c r="AQ122" i="10"/>
  <c r="BO122" i="10" s="1"/>
  <c r="AR122" i="10"/>
  <c r="BP122" i="10" s="1"/>
  <c r="AS122" i="10"/>
  <c r="BQ122" i="10" s="1"/>
  <c r="AT122" i="10"/>
  <c r="BR122" i="10" s="1"/>
  <c r="AU122" i="10"/>
  <c r="AV122" i="10"/>
  <c r="BT122" i="10" s="1"/>
  <c r="AW122" i="10"/>
  <c r="BU122" i="10" s="1"/>
  <c r="AX122" i="10"/>
  <c r="BV122" i="10" s="1"/>
  <c r="AY122" i="10"/>
  <c r="BW122" i="10" s="1"/>
  <c r="AN123" i="10"/>
  <c r="BL123" i="10" s="1"/>
  <c r="AO123" i="10"/>
  <c r="BM123" i="10" s="1"/>
  <c r="AP123" i="10"/>
  <c r="BN123" i="10" s="1"/>
  <c r="AQ123" i="10"/>
  <c r="BO123" i="10" s="1"/>
  <c r="AR123" i="10"/>
  <c r="BP123" i="10" s="1"/>
  <c r="AS123" i="10"/>
  <c r="BQ123" i="10" s="1"/>
  <c r="AT123" i="10"/>
  <c r="BR123" i="10" s="1"/>
  <c r="AU123" i="10"/>
  <c r="AV123" i="10"/>
  <c r="BT123" i="10" s="1"/>
  <c r="AW123" i="10"/>
  <c r="BU123" i="10" s="1"/>
  <c r="AX123" i="10"/>
  <c r="BV123" i="10" s="1"/>
  <c r="AY123" i="10"/>
  <c r="BW123" i="10" s="1"/>
  <c r="AN124" i="10"/>
  <c r="BL124" i="10" s="1"/>
  <c r="AO124" i="10"/>
  <c r="BM124" i="10" s="1"/>
  <c r="AP124" i="10"/>
  <c r="BN124" i="10" s="1"/>
  <c r="AQ124" i="10"/>
  <c r="BO124" i="10" s="1"/>
  <c r="AR124" i="10"/>
  <c r="BP124" i="10" s="1"/>
  <c r="AS124" i="10"/>
  <c r="BQ124" i="10" s="1"/>
  <c r="AT124" i="10"/>
  <c r="BR124" i="10" s="1"/>
  <c r="AU124" i="10"/>
  <c r="AV124" i="10"/>
  <c r="BT124" i="10" s="1"/>
  <c r="AW124" i="10"/>
  <c r="BU124" i="10" s="1"/>
  <c r="AX124" i="10"/>
  <c r="BV124" i="10" s="1"/>
  <c r="AN125" i="10"/>
  <c r="BL125" i="10" s="1"/>
  <c r="AO125" i="10"/>
  <c r="BM125" i="10" s="1"/>
  <c r="AP125" i="10"/>
  <c r="BN125" i="10" s="1"/>
  <c r="AQ125" i="10"/>
  <c r="BO125" i="10" s="1"/>
  <c r="AR125" i="10"/>
  <c r="BP125" i="10" s="1"/>
  <c r="AS125" i="10"/>
  <c r="BQ125" i="10" s="1"/>
  <c r="AT125" i="10"/>
  <c r="BR125" i="10" s="1"/>
  <c r="AU125" i="10"/>
  <c r="BS125" i="10" s="1"/>
  <c r="AV125" i="10"/>
  <c r="BT125" i="10" s="1"/>
  <c r="AW125" i="10"/>
  <c r="BU125" i="10" s="1"/>
  <c r="AX125" i="10"/>
  <c r="BV125" i="10" s="1"/>
  <c r="AY125" i="10"/>
  <c r="BW125" i="10" s="1"/>
  <c r="AN126" i="10"/>
  <c r="BL126" i="10" s="1"/>
  <c r="AO126" i="10"/>
  <c r="BM126" i="10" s="1"/>
  <c r="AP126" i="10"/>
  <c r="BN126" i="10" s="1"/>
  <c r="AQ126" i="10"/>
  <c r="BO126" i="10" s="1"/>
  <c r="AR126" i="10"/>
  <c r="BP126" i="10" s="1"/>
  <c r="AS126" i="10"/>
  <c r="BQ126" i="10" s="1"/>
  <c r="AT126" i="10"/>
  <c r="BR126" i="10" s="1"/>
  <c r="AU126" i="10"/>
  <c r="AV126" i="10"/>
  <c r="BT126" i="10" s="1"/>
  <c r="AW126" i="10"/>
  <c r="BU126" i="10" s="1"/>
  <c r="AX126" i="10"/>
  <c r="BV126" i="10" s="1"/>
  <c r="AY126" i="10"/>
  <c r="BW126" i="10" s="1"/>
  <c r="AN127" i="10"/>
  <c r="BL127" i="10" s="1"/>
  <c r="AO127" i="10"/>
  <c r="BM127" i="10" s="1"/>
  <c r="AP127" i="10"/>
  <c r="BN127" i="10" s="1"/>
  <c r="AQ127" i="10"/>
  <c r="BO127" i="10" s="1"/>
  <c r="AR127" i="10"/>
  <c r="BP127" i="10" s="1"/>
  <c r="AS127" i="10"/>
  <c r="BQ127" i="10" s="1"/>
  <c r="AT127" i="10"/>
  <c r="BR127" i="10" s="1"/>
  <c r="AU127" i="10"/>
  <c r="BS127" i="10" s="1"/>
  <c r="AV127" i="10"/>
  <c r="BT127" i="10" s="1"/>
  <c r="AW127" i="10"/>
  <c r="BU127" i="10" s="1"/>
  <c r="AX127" i="10"/>
  <c r="BV127" i="10" s="1"/>
  <c r="AY127" i="10"/>
  <c r="BW127" i="10" s="1"/>
  <c r="AN128" i="10"/>
  <c r="BL128" i="10" s="1"/>
  <c r="AO128" i="10"/>
  <c r="BM128" i="10" s="1"/>
  <c r="AP128" i="10"/>
  <c r="BN128" i="10" s="1"/>
  <c r="AQ128" i="10"/>
  <c r="BO128" i="10" s="1"/>
  <c r="AR128" i="10"/>
  <c r="BP128" i="10" s="1"/>
  <c r="AS128" i="10"/>
  <c r="BQ128" i="10" s="1"/>
  <c r="AT128" i="10"/>
  <c r="BR128" i="10" s="1"/>
  <c r="AU128" i="10"/>
  <c r="AV128" i="10"/>
  <c r="BT128" i="10" s="1"/>
  <c r="AW128" i="10"/>
  <c r="BU128" i="10" s="1"/>
  <c r="AX128" i="10"/>
  <c r="BV128" i="10" s="1"/>
  <c r="AY128" i="10"/>
  <c r="BW128" i="10" s="1"/>
  <c r="AN129" i="10"/>
  <c r="BL129" i="10" s="1"/>
  <c r="AO129" i="10"/>
  <c r="BM129" i="10" s="1"/>
  <c r="AP129" i="10"/>
  <c r="BN129" i="10" s="1"/>
  <c r="AQ129" i="10"/>
  <c r="BO129" i="10" s="1"/>
  <c r="AR129" i="10"/>
  <c r="BP129" i="10" s="1"/>
  <c r="AS129" i="10"/>
  <c r="BQ129" i="10" s="1"/>
  <c r="AT129" i="10"/>
  <c r="BR129" i="10" s="1"/>
  <c r="AU129" i="10"/>
  <c r="BS129" i="10" s="1"/>
  <c r="AV129" i="10"/>
  <c r="BT129" i="10" s="1"/>
  <c r="AW129" i="10"/>
  <c r="BU129" i="10" s="1"/>
  <c r="AX129" i="10"/>
  <c r="BV129" i="10" s="1"/>
  <c r="AY129" i="10"/>
  <c r="BW129" i="10" s="1"/>
  <c r="AN130" i="10"/>
  <c r="BL130" i="10" s="1"/>
  <c r="AO130" i="10"/>
  <c r="BM130" i="10" s="1"/>
  <c r="AP130" i="10"/>
  <c r="BN130" i="10" s="1"/>
  <c r="AQ130" i="10"/>
  <c r="BO130" i="10" s="1"/>
  <c r="AR130" i="10"/>
  <c r="BP130" i="10" s="1"/>
  <c r="AS130" i="10"/>
  <c r="BQ130" i="10" s="1"/>
  <c r="AT130" i="10"/>
  <c r="BR130" i="10" s="1"/>
  <c r="AU130" i="10"/>
  <c r="AV130" i="10"/>
  <c r="BT130" i="10" s="1"/>
  <c r="AW130" i="10"/>
  <c r="BU130" i="10" s="1"/>
  <c r="AX130" i="10"/>
  <c r="BV130" i="10" s="1"/>
  <c r="AN131" i="10"/>
  <c r="BL131" i="10" s="1"/>
  <c r="AO131" i="10"/>
  <c r="BM131" i="10" s="1"/>
  <c r="AP131" i="10"/>
  <c r="BN131" i="10" s="1"/>
  <c r="AQ131" i="10"/>
  <c r="BO131" i="10" s="1"/>
  <c r="AR131" i="10"/>
  <c r="BP131" i="10" s="1"/>
  <c r="AS131" i="10"/>
  <c r="BQ131" i="10" s="1"/>
  <c r="AT131" i="10"/>
  <c r="BR131" i="10" s="1"/>
  <c r="AU131" i="10"/>
  <c r="AV131" i="10"/>
  <c r="BT131" i="10" s="1"/>
  <c r="AW131" i="10"/>
  <c r="BU131" i="10" s="1"/>
  <c r="AX131" i="10"/>
  <c r="BV131" i="10" s="1"/>
  <c r="AY131" i="10"/>
  <c r="BW131" i="10" s="1"/>
  <c r="AN132" i="10"/>
  <c r="BL132" i="10" s="1"/>
  <c r="AO132" i="10"/>
  <c r="BM132" i="10" s="1"/>
  <c r="AP132" i="10"/>
  <c r="BN132" i="10" s="1"/>
  <c r="AQ132" i="10"/>
  <c r="BO132" i="10" s="1"/>
  <c r="AR132" i="10"/>
  <c r="BP132" i="10" s="1"/>
  <c r="AS132" i="10"/>
  <c r="BQ132" i="10" s="1"/>
  <c r="AT132" i="10"/>
  <c r="BR132" i="10" s="1"/>
  <c r="AU132" i="10"/>
  <c r="AV132" i="10"/>
  <c r="BT132" i="10" s="1"/>
  <c r="AW132" i="10"/>
  <c r="BU132" i="10" s="1"/>
  <c r="AX132" i="10"/>
  <c r="BV132" i="10" s="1"/>
  <c r="AY132" i="10"/>
  <c r="BW132" i="10" s="1"/>
  <c r="AN133" i="10"/>
  <c r="BL133" i="10" s="1"/>
  <c r="AO133" i="10"/>
  <c r="BM133" i="10" s="1"/>
  <c r="AP133" i="10"/>
  <c r="BN133" i="10" s="1"/>
  <c r="AQ133" i="10"/>
  <c r="BO133" i="10" s="1"/>
  <c r="AR133" i="10"/>
  <c r="BP133" i="10" s="1"/>
  <c r="AS133" i="10"/>
  <c r="BQ133" i="10" s="1"/>
  <c r="AT133" i="10"/>
  <c r="BR133" i="10" s="1"/>
  <c r="AU133" i="10"/>
  <c r="AV133" i="10"/>
  <c r="BT133" i="10" s="1"/>
  <c r="AW133" i="10"/>
  <c r="BU133" i="10" s="1"/>
  <c r="AX133" i="10"/>
  <c r="BV133" i="10" s="1"/>
  <c r="AN134" i="10"/>
  <c r="BL134" i="10" s="1"/>
  <c r="AO134" i="10"/>
  <c r="BM134" i="10" s="1"/>
  <c r="AP134" i="10"/>
  <c r="BN134" i="10" s="1"/>
  <c r="AQ134" i="10"/>
  <c r="BO134" i="10" s="1"/>
  <c r="AR134" i="10"/>
  <c r="BP134" i="10" s="1"/>
  <c r="AS134" i="10"/>
  <c r="BQ134" i="10" s="1"/>
  <c r="AT134" i="10"/>
  <c r="BR134" i="10" s="1"/>
  <c r="AU134" i="10"/>
  <c r="AV134" i="10"/>
  <c r="BT134" i="10" s="1"/>
  <c r="AW134" i="10"/>
  <c r="BU134" i="10" s="1"/>
  <c r="AX134" i="10"/>
  <c r="BV134" i="10" s="1"/>
  <c r="AY134" i="10"/>
  <c r="BW134" i="10" s="1"/>
  <c r="AN135" i="10"/>
  <c r="BL135" i="10" s="1"/>
  <c r="AO135" i="10"/>
  <c r="BM135" i="10" s="1"/>
  <c r="AP135" i="10"/>
  <c r="BN135" i="10" s="1"/>
  <c r="AQ135" i="10"/>
  <c r="BO135" i="10" s="1"/>
  <c r="AR135" i="10"/>
  <c r="BP135" i="10" s="1"/>
  <c r="AS135" i="10"/>
  <c r="BQ135" i="10" s="1"/>
  <c r="AT135" i="10"/>
  <c r="BR135" i="10" s="1"/>
  <c r="AU135" i="10"/>
  <c r="BS135" i="10" s="1"/>
  <c r="AV135" i="10"/>
  <c r="BT135" i="10" s="1"/>
  <c r="AW135" i="10"/>
  <c r="BU135" i="10" s="1"/>
  <c r="AX135" i="10"/>
  <c r="BV135" i="10" s="1"/>
  <c r="AY135" i="10"/>
  <c r="BW135" i="10" s="1"/>
  <c r="AN136" i="10"/>
  <c r="BL136" i="10" s="1"/>
  <c r="AO136" i="10"/>
  <c r="BM136" i="10" s="1"/>
  <c r="AP136" i="10"/>
  <c r="BN136" i="10" s="1"/>
  <c r="AQ136" i="10"/>
  <c r="BO136" i="10" s="1"/>
  <c r="AR136" i="10"/>
  <c r="BP136" i="10" s="1"/>
  <c r="AS136" i="10"/>
  <c r="BQ136" i="10" s="1"/>
  <c r="AT136" i="10"/>
  <c r="BR136" i="10" s="1"/>
  <c r="AU136" i="10"/>
  <c r="AV136" i="10"/>
  <c r="BT136" i="10" s="1"/>
  <c r="AW136" i="10"/>
  <c r="BU136" i="10" s="1"/>
  <c r="AX136" i="10"/>
  <c r="BV136" i="10" s="1"/>
  <c r="AY136" i="10"/>
  <c r="BW136" i="10" s="1"/>
  <c r="AN137" i="10"/>
  <c r="BL137" i="10" s="1"/>
  <c r="AO137" i="10"/>
  <c r="BM137" i="10" s="1"/>
  <c r="AP137" i="10"/>
  <c r="BN137" i="10" s="1"/>
  <c r="AQ137" i="10"/>
  <c r="BO137" i="10" s="1"/>
  <c r="AR137" i="10"/>
  <c r="BP137" i="10" s="1"/>
  <c r="AS137" i="10"/>
  <c r="BQ137" i="10" s="1"/>
  <c r="AT137" i="10"/>
  <c r="BR137" i="10" s="1"/>
  <c r="AU137" i="10"/>
  <c r="BS137" i="10" s="1"/>
  <c r="AV137" i="10"/>
  <c r="BT137" i="10" s="1"/>
  <c r="AW137" i="10"/>
  <c r="BU137" i="10" s="1"/>
  <c r="AX137" i="10"/>
  <c r="BV137" i="10" s="1"/>
  <c r="AY137" i="10"/>
  <c r="BW137" i="10" s="1"/>
  <c r="AN138" i="10"/>
  <c r="BL138" i="10" s="1"/>
  <c r="AO138" i="10"/>
  <c r="BM138" i="10" s="1"/>
  <c r="AP138" i="10"/>
  <c r="BN138" i="10" s="1"/>
  <c r="AQ138" i="10"/>
  <c r="BO138" i="10" s="1"/>
  <c r="AR138" i="10"/>
  <c r="BP138" i="10" s="1"/>
  <c r="AS138" i="10"/>
  <c r="BQ138" i="10" s="1"/>
  <c r="AT138" i="10"/>
  <c r="BR138" i="10" s="1"/>
  <c r="AU138" i="10"/>
  <c r="AV138" i="10"/>
  <c r="BT138" i="10" s="1"/>
  <c r="AW138" i="10"/>
  <c r="BU138" i="10" s="1"/>
  <c r="AX138" i="10"/>
  <c r="BV138" i="10" s="1"/>
  <c r="AY138" i="10"/>
  <c r="BW138" i="10" s="1"/>
  <c r="AN139" i="10"/>
  <c r="BL139" i="10" s="1"/>
  <c r="AO139" i="10"/>
  <c r="BM139" i="10" s="1"/>
  <c r="AP139" i="10"/>
  <c r="BN139" i="10" s="1"/>
  <c r="AQ139" i="10"/>
  <c r="BO139" i="10" s="1"/>
  <c r="AR139" i="10"/>
  <c r="BP139" i="10" s="1"/>
  <c r="AS139" i="10"/>
  <c r="BQ139" i="10" s="1"/>
  <c r="AT139" i="10"/>
  <c r="BR139" i="10" s="1"/>
  <c r="AU139" i="10"/>
  <c r="BS139" i="10" s="1"/>
  <c r="AV139" i="10"/>
  <c r="BT139" i="10" s="1"/>
  <c r="AW139" i="10"/>
  <c r="BU139" i="10" s="1"/>
  <c r="AX139" i="10"/>
  <c r="BV139" i="10" s="1"/>
  <c r="AY139" i="10"/>
  <c r="BW139" i="10" s="1"/>
  <c r="AN140" i="10"/>
  <c r="BL140" i="10" s="1"/>
  <c r="AO140" i="10"/>
  <c r="BM140" i="10" s="1"/>
  <c r="AP140" i="10"/>
  <c r="BN140" i="10" s="1"/>
  <c r="AQ140" i="10"/>
  <c r="BO140" i="10" s="1"/>
  <c r="AR140" i="10"/>
  <c r="BP140" i="10" s="1"/>
  <c r="AS140" i="10"/>
  <c r="BQ140" i="10" s="1"/>
  <c r="AT140" i="10"/>
  <c r="BR140" i="10" s="1"/>
  <c r="AU140" i="10"/>
  <c r="AV140" i="10"/>
  <c r="BT140" i="10" s="1"/>
  <c r="AW140" i="10"/>
  <c r="BU140" i="10" s="1"/>
  <c r="AX140" i="10"/>
  <c r="BV140" i="10" s="1"/>
  <c r="AY140" i="10"/>
  <c r="BW140" i="10" s="1"/>
  <c r="AN141" i="10"/>
  <c r="BL141" i="10" s="1"/>
  <c r="AO141" i="10"/>
  <c r="BM141" i="10" s="1"/>
  <c r="AP141" i="10"/>
  <c r="BN141" i="10" s="1"/>
  <c r="AQ141" i="10"/>
  <c r="BO141" i="10" s="1"/>
  <c r="AR141" i="10"/>
  <c r="BP141" i="10" s="1"/>
  <c r="AS141" i="10"/>
  <c r="BQ141" i="10" s="1"/>
  <c r="AT141" i="10"/>
  <c r="BR141" i="10" s="1"/>
  <c r="AU141" i="10"/>
  <c r="BS141" i="10" s="1"/>
  <c r="AV141" i="10"/>
  <c r="BT141" i="10" s="1"/>
  <c r="AW141" i="10"/>
  <c r="BU141" i="10" s="1"/>
  <c r="AX141" i="10"/>
  <c r="BV141" i="10" s="1"/>
  <c r="AY141" i="10"/>
  <c r="BW141" i="10" s="1"/>
  <c r="AN142" i="10"/>
  <c r="BL142" i="10" s="1"/>
  <c r="AO142" i="10"/>
  <c r="BM142" i="10" s="1"/>
  <c r="AP142" i="10"/>
  <c r="BN142" i="10" s="1"/>
  <c r="AQ142" i="10"/>
  <c r="BO142" i="10" s="1"/>
  <c r="AR142" i="10"/>
  <c r="BP142" i="10" s="1"/>
  <c r="AS142" i="10"/>
  <c r="BQ142" i="10" s="1"/>
  <c r="AT142" i="10"/>
  <c r="BR142" i="10" s="1"/>
  <c r="AU142" i="10"/>
  <c r="AV142" i="10"/>
  <c r="BT142" i="10" s="1"/>
  <c r="AW142" i="10"/>
  <c r="BU142" i="10" s="1"/>
  <c r="AX142" i="10"/>
  <c r="BV142" i="10" s="1"/>
  <c r="AY142" i="10"/>
  <c r="BW142" i="10" s="1"/>
  <c r="AN143" i="10"/>
  <c r="BL143" i="10" s="1"/>
  <c r="AO143" i="10"/>
  <c r="BM143" i="10" s="1"/>
  <c r="AP143" i="10"/>
  <c r="BN143" i="10" s="1"/>
  <c r="AQ143" i="10"/>
  <c r="BO143" i="10" s="1"/>
  <c r="AR143" i="10"/>
  <c r="BP143" i="10" s="1"/>
  <c r="AS143" i="10"/>
  <c r="BQ143" i="10" s="1"/>
  <c r="AT143" i="10"/>
  <c r="BR143" i="10" s="1"/>
  <c r="AU143" i="10"/>
  <c r="BS143" i="10" s="1"/>
  <c r="AV143" i="10"/>
  <c r="BT143" i="10" s="1"/>
  <c r="AW143" i="10"/>
  <c r="BU143" i="10" s="1"/>
  <c r="AX143" i="10"/>
  <c r="BV143" i="10" s="1"/>
  <c r="AY143" i="10"/>
  <c r="BW143" i="10" s="1"/>
  <c r="AN144" i="10"/>
  <c r="BL144" i="10" s="1"/>
  <c r="AO144" i="10"/>
  <c r="BM144" i="10" s="1"/>
  <c r="AP144" i="10"/>
  <c r="BN144" i="10" s="1"/>
  <c r="AQ144" i="10"/>
  <c r="BO144" i="10" s="1"/>
  <c r="AR144" i="10"/>
  <c r="BP144" i="10" s="1"/>
  <c r="AS144" i="10"/>
  <c r="BQ144" i="10" s="1"/>
  <c r="AT144" i="10"/>
  <c r="BR144" i="10" s="1"/>
  <c r="AU144" i="10"/>
  <c r="AV144" i="10"/>
  <c r="BT144" i="10" s="1"/>
  <c r="AW144" i="10"/>
  <c r="BU144" i="10" s="1"/>
  <c r="AX144" i="10"/>
  <c r="BV144" i="10" s="1"/>
  <c r="AY144" i="10"/>
  <c r="BW144" i="10" s="1"/>
  <c r="AN145" i="10"/>
  <c r="BL145" i="10" s="1"/>
  <c r="AO145" i="10"/>
  <c r="BM145" i="10" s="1"/>
  <c r="AP145" i="10"/>
  <c r="BN145" i="10" s="1"/>
  <c r="AQ145" i="10"/>
  <c r="BO145" i="10" s="1"/>
  <c r="AR145" i="10"/>
  <c r="BP145" i="10" s="1"/>
  <c r="AS145" i="10"/>
  <c r="BQ145" i="10" s="1"/>
  <c r="AT145" i="10"/>
  <c r="BR145" i="10" s="1"/>
  <c r="AU145" i="10"/>
  <c r="BS145" i="10" s="1"/>
  <c r="AV145" i="10"/>
  <c r="BT145" i="10" s="1"/>
  <c r="AW145" i="10"/>
  <c r="BU145" i="10" s="1"/>
  <c r="AX145" i="10"/>
  <c r="BV145" i="10" s="1"/>
  <c r="AY145" i="10"/>
  <c r="BW145" i="10" s="1"/>
  <c r="AN146" i="10"/>
  <c r="BL146" i="10" s="1"/>
  <c r="AO146" i="10"/>
  <c r="BM146" i="10" s="1"/>
  <c r="AP146" i="10"/>
  <c r="BN146" i="10" s="1"/>
  <c r="AQ146" i="10"/>
  <c r="BO146" i="10" s="1"/>
  <c r="AR146" i="10"/>
  <c r="BP146" i="10" s="1"/>
  <c r="AS146" i="10"/>
  <c r="BQ146" i="10" s="1"/>
  <c r="AT146" i="10"/>
  <c r="BR146" i="10" s="1"/>
  <c r="AU146" i="10"/>
  <c r="AV146" i="10"/>
  <c r="BT146" i="10" s="1"/>
  <c r="AW146" i="10"/>
  <c r="BU146" i="10" s="1"/>
  <c r="AX146" i="10"/>
  <c r="BV146" i="10" s="1"/>
  <c r="AY146" i="10"/>
  <c r="BW146" i="10" s="1"/>
  <c r="AN147" i="10"/>
  <c r="BL147" i="10" s="1"/>
  <c r="AO147" i="10"/>
  <c r="BM147" i="10" s="1"/>
  <c r="AP147" i="10"/>
  <c r="BN147" i="10" s="1"/>
  <c r="AQ147" i="10"/>
  <c r="BO147" i="10" s="1"/>
  <c r="AR147" i="10"/>
  <c r="BP147" i="10" s="1"/>
  <c r="AS147" i="10"/>
  <c r="BQ147" i="10" s="1"/>
  <c r="AT147" i="10"/>
  <c r="BR147" i="10" s="1"/>
  <c r="AU147" i="10"/>
  <c r="BS147" i="10" s="1"/>
  <c r="AV147" i="10"/>
  <c r="BT147" i="10" s="1"/>
  <c r="AW147" i="10"/>
  <c r="BU147" i="10" s="1"/>
  <c r="AX147" i="10"/>
  <c r="BV147" i="10" s="1"/>
  <c r="AY147" i="10"/>
  <c r="BW147" i="10" s="1"/>
  <c r="AN148" i="10"/>
  <c r="BL148" i="10" s="1"/>
  <c r="AO148" i="10"/>
  <c r="BM148" i="10" s="1"/>
  <c r="AP148" i="10"/>
  <c r="BN148" i="10" s="1"/>
  <c r="AQ148" i="10"/>
  <c r="BO148" i="10" s="1"/>
  <c r="AR148" i="10"/>
  <c r="BP148" i="10" s="1"/>
  <c r="AS148" i="10"/>
  <c r="BQ148" i="10" s="1"/>
  <c r="AT148" i="10"/>
  <c r="BR148" i="10" s="1"/>
  <c r="AU148" i="10"/>
  <c r="AV148" i="10"/>
  <c r="BT148" i="10" s="1"/>
  <c r="AW148" i="10"/>
  <c r="BU148" i="10" s="1"/>
  <c r="AX148" i="10"/>
  <c r="BV148" i="10" s="1"/>
  <c r="AY148" i="10"/>
  <c r="BW148" i="10" s="1"/>
  <c r="AN149" i="10"/>
  <c r="BL149" i="10" s="1"/>
  <c r="AO149" i="10"/>
  <c r="BM149" i="10" s="1"/>
  <c r="AP149" i="10"/>
  <c r="BN149" i="10" s="1"/>
  <c r="AQ149" i="10"/>
  <c r="BO149" i="10" s="1"/>
  <c r="AR149" i="10"/>
  <c r="BP149" i="10" s="1"/>
  <c r="AS149" i="10"/>
  <c r="BQ149" i="10" s="1"/>
  <c r="AT149" i="10"/>
  <c r="BR149" i="10" s="1"/>
  <c r="AU149" i="10"/>
  <c r="BS149" i="10" s="1"/>
  <c r="AV149" i="10"/>
  <c r="BT149" i="10" s="1"/>
  <c r="AW149" i="10"/>
  <c r="BU149" i="10" s="1"/>
  <c r="AX149" i="10"/>
  <c r="BV149" i="10" s="1"/>
  <c r="AY149" i="10"/>
  <c r="BW149" i="10" s="1"/>
  <c r="AN150" i="10"/>
  <c r="BL150" i="10" s="1"/>
  <c r="AO150" i="10"/>
  <c r="BM150" i="10" s="1"/>
  <c r="AP150" i="10"/>
  <c r="BN150" i="10" s="1"/>
  <c r="AQ150" i="10"/>
  <c r="BO150" i="10" s="1"/>
  <c r="AR150" i="10"/>
  <c r="BP150" i="10" s="1"/>
  <c r="AS150" i="10"/>
  <c r="BQ150" i="10" s="1"/>
  <c r="AT150" i="10"/>
  <c r="BR150" i="10" s="1"/>
  <c r="AU150" i="10"/>
  <c r="AV150" i="10"/>
  <c r="BT150" i="10" s="1"/>
  <c r="AW150" i="10"/>
  <c r="BU150" i="10" s="1"/>
  <c r="AX150" i="10"/>
  <c r="BV150" i="10" s="1"/>
  <c r="AY150" i="10"/>
  <c r="BW150" i="10" s="1"/>
  <c r="AN151" i="10"/>
  <c r="BL151" i="10" s="1"/>
  <c r="AO151" i="10"/>
  <c r="BM151" i="10" s="1"/>
  <c r="AP151" i="10"/>
  <c r="BN151" i="10" s="1"/>
  <c r="AQ151" i="10"/>
  <c r="BO151" i="10" s="1"/>
  <c r="AR151" i="10"/>
  <c r="BP151" i="10" s="1"/>
  <c r="AS151" i="10"/>
  <c r="BQ151" i="10" s="1"/>
  <c r="AT151" i="10"/>
  <c r="BR151" i="10" s="1"/>
  <c r="AU151" i="10"/>
  <c r="BS151" i="10" s="1"/>
  <c r="AV151" i="10"/>
  <c r="BT151" i="10" s="1"/>
  <c r="AW151" i="10"/>
  <c r="BU151" i="10" s="1"/>
  <c r="AX151" i="10"/>
  <c r="BV151" i="10" s="1"/>
  <c r="AY151" i="10"/>
  <c r="BW151" i="10" s="1"/>
  <c r="AN152" i="10"/>
  <c r="BL152" i="10" s="1"/>
  <c r="AO152" i="10"/>
  <c r="BM152" i="10" s="1"/>
  <c r="AP152" i="10"/>
  <c r="BN152" i="10" s="1"/>
  <c r="AQ152" i="10"/>
  <c r="BO152" i="10" s="1"/>
  <c r="AR152" i="10"/>
  <c r="BP152" i="10" s="1"/>
  <c r="AS152" i="10"/>
  <c r="BQ152" i="10" s="1"/>
  <c r="AT152" i="10"/>
  <c r="BR152" i="10" s="1"/>
  <c r="AU152" i="10"/>
  <c r="AV152" i="10"/>
  <c r="BT152" i="10" s="1"/>
  <c r="AW152" i="10"/>
  <c r="BU152" i="10" s="1"/>
  <c r="AX152" i="10"/>
  <c r="BV152" i="10" s="1"/>
  <c r="AY152" i="10"/>
  <c r="BW152" i="10" s="1"/>
  <c r="AN153" i="10"/>
  <c r="BL153" i="10" s="1"/>
  <c r="AO153" i="10"/>
  <c r="BM153" i="10" s="1"/>
  <c r="AP153" i="10"/>
  <c r="BN153" i="10" s="1"/>
  <c r="AQ153" i="10"/>
  <c r="BO153" i="10" s="1"/>
  <c r="AR153" i="10"/>
  <c r="BP153" i="10" s="1"/>
  <c r="AS153" i="10"/>
  <c r="BQ153" i="10" s="1"/>
  <c r="AT153" i="10"/>
  <c r="BR153" i="10" s="1"/>
  <c r="AU153" i="10"/>
  <c r="BS153" i="10" s="1"/>
  <c r="AV153" i="10"/>
  <c r="BT153" i="10" s="1"/>
  <c r="AW153" i="10"/>
  <c r="BU153" i="10" s="1"/>
  <c r="AX153" i="10"/>
  <c r="BV153" i="10" s="1"/>
  <c r="AY153" i="10"/>
  <c r="BW153" i="10" s="1"/>
  <c r="AN154" i="10"/>
  <c r="BL154" i="10" s="1"/>
  <c r="AO154" i="10"/>
  <c r="BM154" i="10" s="1"/>
  <c r="AP154" i="10"/>
  <c r="BN154" i="10" s="1"/>
  <c r="AQ154" i="10"/>
  <c r="BO154" i="10" s="1"/>
  <c r="AR154" i="10"/>
  <c r="BP154" i="10" s="1"/>
  <c r="AS154" i="10"/>
  <c r="BQ154" i="10" s="1"/>
  <c r="AT154" i="10"/>
  <c r="BR154" i="10" s="1"/>
  <c r="AU154" i="10"/>
  <c r="AV154" i="10"/>
  <c r="BT154" i="10" s="1"/>
  <c r="AW154" i="10"/>
  <c r="BU154" i="10" s="1"/>
  <c r="AX154" i="10"/>
  <c r="BV154" i="10" s="1"/>
  <c r="AY154" i="10"/>
  <c r="BW154" i="10" s="1"/>
  <c r="AN155" i="10"/>
  <c r="BL155" i="10" s="1"/>
  <c r="AO155" i="10"/>
  <c r="BM155" i="10" s="1"/>
  <c r="AP155" i="10"/>
  <c r="BN155" i="10" s="1"/>
  <c r="AQ155" i="10"/>
  <c r="BO155" i="10" s="1"/>
  <c r="AR155" i="10"/>
  <c r="BP155" i="10" s="1"/>
  <c r="AS155" i="10"/>
  <c r="BQ155" i="10" s="1"/>
  <c r="AT155" i="10"/>
  <c r="BR155" i="10" s="1"/>
  <c r="AU155" i="10"/>
  <c r="BS155" i="10" s="1"/>
  <c r="AV155" i="10"/>
  <c r="BT155" i="10" s="1"/>
  <c r="AW155" i="10"/>
  <c r="BU155" i="10" s="1"/>
  <c r="AX155" i="10"/>
  <c r="BV155" i="10" s="1"/>
  <c r="AY155" i="10"/>
  <c r="BW155" i="10" s="1"/>
  <c r="AN156" i="10"/>
  <c r="BL156" i="10" s="1"/>
  <c r="AO156" i="10"/>
  <c r="BM156" i="10" s="1"/>
  <c r="AP156" i="10"/>
  <c r="BN156" i="10" s="1"/>
  <c r="AQ156" i="10"/>
  <c r="BO156" i="10" s="1"/>
  <c r="AR156" i="10"/>
  <c r="BP156" i="10" s="1"/>
  <c r="AS156" i="10"/>
  <c r="BQ156" i="10" s="1"/>
  <c r="AT156" i="10"/>
  <c r="BR156" i="10" s="1"/>
  <c r="AU156" i="10"/>
  <c r="AV156" i="10"/>
  <c r="BT156" i="10" s="1"/>
  <c r="AW156" i="10"/>
  <c r="BU156" i="10" s="1"/>
  <c r="AX156" i="10"/>
  <c r="BV156" i="10" s="1"/>
  <c r="AY156" i="10"/>
  <c r="BW156" i="10" s="1"/>
  <c r="AN157" i="10"/>
  <c r="BL157" i="10" s="1"/>
  <c r="AO157" i="10"/>
  <c r="BM157" i="10" s="1"/>
  <c r="AP157" i="10"/>
  <c r="BN157" i="10" s="1"/>
  <c r="AQ157" i="10"/>
  <c r="BO157" i="10" s="1"/>
  <c r="AR157" i="10"/>
  <c r="BP157" i="10" s="1"/>
  <c r="AS157" i="10"/>
  <c r="BQ157" i="10" s="1"/>
  <c r="AT157" i="10"/>
  <c r="BR157" i="10" s="1"/>
  <c r="AU157" i="10"/>
  <c r="BS157" i="10" s="1"/>
  <c r="AV157" i="10"/>
  <c r="BT157" i="10" s="1"/>
  <c r="AW157" i="10"/>
  <c r="BU157" i="10" s="1"/>
  <c r="AX157" i="10"/>
  <c r="BV157" i="10" s="1"/>
  <c r="AY157" i="10"/>
  <c r="BW157" i="10" s="1"/>
  <c r="AN158" i="10"/>
  <c r="BL158" i="10" s="1"/>
  <c r="AO158" i="10"/>
  <c r="BM158" i="10" s="1"/>
  <c r="AP158" i="10"/>
  <c r="BN158" i="10" s="1"/>
  <c r="AQ158" i="10"/>
  <c r="BO158" i="10" s="1"/>
  <c r="AR158" i="10"/>
  <c r="BP158" i="10" s="1"/>
  <c r="AS158" i="10"/>
  <c r="BQ158" i="10" s="1"/>
  <c r="AT158" i="10"/>
  <c r="BR158" i="10" s="1"/>
  <c r="AU158" i="10"/>
  <c r="AV158" i="10"/>
  <c r="BT158" i="10" s="1"/>
  <c r="AW158" i="10"/>
  <c r="BU158" i="10" s="1"/>
  <c r="AX158" i="10"/>
  <c r="BV158" i="10" s="1"/>
  <c r="AY158" i="10"/>
  <c r="BW158" i="10" s="1"/>
  <c r="AN159" i="10"/>
  <c r="BL159" i="10" s="1"/>
  <c r="AO159" i="10"/>
  <c r="BM159" i="10" s="1"/>
  <c r="AP159" i="10"/>
  <c r="BN159" i="10" s="1"/>
  <c r="AQ159" i="10"/>
  <c r="BO159" i="10" s="1"/>
  <c r="AR159" i="10"/>
  <c r="BP159" i="10" s="1"/>
  <c r="AS159" i="10"/>
  <c r="BQ159" i="10" s="1"/>
  <c r="AT159" i="10"/>
  <c r="BR159" i="10" s="1"/>
  <c r="AU159" i="10"/>
  <c r="BS159" i="10" s="1"/>
  <c r="AV159" i="10"/>
  <c r="BT159" i="10" s="1"/>
  <c r="AW159" i="10"/>
  <c r="BU159" i="10" s="1"/>
  <c r="AX159" i="10"/>
  <c r="BV159" i="10" s="1"/>
  <c r="AY159" i="10"/>
  <c r="BW159" i="10" s="1"/>
  <c r="AN160" i="10"/>
  <c r="BL160" i="10" s="1"/>
  <c r="AO160" i="10"/>
  <c r="BM160" i="10" s="1"/>
  <c r="AP160" i="10"/>
  <c r="BN160" i="10" s="1"/>
  <c r="AS160" i="10"/>
  <c r="BQ160" i="10" s="1"/>
  <c r="AT160" i="10"/>
  <c r="BR160" i="10" s="1"/>
  <c r="AU160" i="10"/>
  <c r="AV160" i="10"/>
  <c r="BT160" i="10" s="1"/>
  <c r="AW160" i="10"/>
  <c r="BU160" i="10" s="1"/>
  <c r="AX160" i="10"/>
  <c r="BV160" i="10" s="1"/>
  <c r="AY160" i="10"/>
  <c r="BW160" i="10" s="1"/>
  <c r="AN161" i="10"/>
  <c r="BL161" i="10" s="1"/>
  <c r="AO161" i="10"/>
  <c r="BM161" i="10" s="1"/>
  <c r="AP161" i="10"/>
  <c r="BN161" i="10" s="1"/>
  <c r="AQ161" i="10"/>
  <c r="BO161" i="10" s="1"/>
  <c r="AR161" i="10"/>
  <c r="BP161" i="10" s="1"/>
  <c r="AS161" i="10"/>
  <c r="BQ161" i="10" s="1"/>
  <c r="AT161" i="10"/>
  <c r="BR161" i="10" s="1"/>
  <c r="AU161" i="10"/>
  <c r="BS161" i="10" s="1"/>
  <c r="AV161" i="10"/>
  <c r="BT161" i="10" s="1"/>
  <c r="AW161" i="10"/>
  <c r="BU161" i="10" s="1"/>
  <c r="AX161" i="10"/>
  <c r="BV161" i="10" s="1"/>
  <c r="AY161" i="10"/>
  <c r="BW161" i="10" s="1"/>
  <c r="AN162" i="10"/>
  <c r="BL162" i="10" s="1"/>
  <c r="AP162" i="10"/>
  <c r="BN162" i="10" s="1"/>
  <c r="AQ162" i="10"/>
  <c r="BO162" i="10" s="1"/>
  <c r="AS162" i="10"/>
  <c r="BQ162" i="10" s="1"/>
  <c r="AT162" i="10"/>
  <c r="BR162" i="10" s="1"/>
  <c r="AU162" i="10"/>
  <c r="AV162" i="10"/>
  <c r="BT162" i="10" s="1"/>
  <c r="AW162" i="10"/>
  <c r="BU162" i="10" s="1"/>
  <c r="AX162" i="10"/>
  <c r="BV162" i="10" s="1"/>
  <c r="AY162" i="10"/>
  <c r="BW162" i="10" s="1"/>
  <c r="AN163" i="10"/>
  <c r="BL163" i="10" s="1"/>
  <c r="AO163" i="10"/>
  <c r="BM163" i="10" s="1"/>
  <c r="AP163" i="10"/>
  <c r="BN163" i="10" s="1"/>
  <c r="AQ163" i="10"/>
  <c r="BO163" i="10" s="1"/>
  <c r="AR163" i="10"/>
  <c r="BP163" i="10" s="1"/>
  <c r="AS163" i="10"/>
  <c r="BQ163" i="10" s="1"/>
  <c r="AT163" i="10"/>
  <c r="BR163" i="10" s="1"/>
  <c r="AU163" i="10"/>
  <c r="BS163" i="10" s="1"/>
  <c r="AV163" i="10"/>
  <c r="BT163" i="10" s="1"/>
  <c r="AW163" i="10"/>
  <c r="BU163" i="10" s="1"/>
  <c r="AX163" i="10"/>
  <c r="BV163" i="10" s="1"/>
  <c r="AY163" i="10"/>
  <c r="BW163" i="10" s="1"/>
  <c r="AN168" i="10"/>
  <c r="BL168" i="10" s="1"/>
  <c r="AO168" i="10"/>
  <c r="BM168" i="10" s="1"/>
  <c r="AP168" i="10"/>
  <c r="BN168" i="10" s="1"/>
  <c r="AQ168" i="10"/>
  <c r="BO168" i="10" s="1"/>
  <c r="AR168" i="10"/>
  <c r="BP168" i="10" s="1"/>
  <c r="AS168" i="10"/>
  <c r="BQ168" i="10" s="1"/>
  <c r="AT168" i="10"/>
  <c r="BR168" i="10" s="1"/>
  <c r="AU168" i="10"/>
  <c r="BS168" i="10" s="1"/>
  <c r="AV168" i="10"/>
  <c r="BT168" i="10" s="1"/>
  <c r="AW168" i="10"/>
  <c r="BU168" i="10" s="1"/>
  <c r="AX168" i="10"/>
  <c r="BV168" i="10" s="1"/>
  <c r="AY168" i="10"/>
  <c r="BW168" i="10" s="1"/>
  <c r="AN169" i="10"/>
  <c r="BL169" i="10" s="1"/>
  <c r="AO169" i="10"/>
  <c r="BM169" i="10" s="1"/>
  <c r="AP169" i="10"/>
  <c r="BN169" i="10" s="1"/>
  <c r="AQ169" i="10"/>
  <c r="BO169" i="10" s="1"/>
  <c r="AR169" i="10"/>
  <c r="BP169" i="10" s="1"/>
  <c r="AS169" i="10"/>
  <c r="BQ169" i="10" s="1"/>
  <c r="AT169" i="10"/>
  <c r="BR169" i="10" s="1"/>
  <c r="AU169" i="10"/>
  <c r="AV169" i="10"/>
  <c r="BT169" i="10" s="1"/>
  <c r="AW169" i="10"/>
  <c r="BU169" i="10" s="1"/>
  <c r="AX169" i="10"/>
  <c r="BV169" i="10" s="1"/>
  <c r="AY169" i="10"/>
  <c r="BW169" i="10" s="1"/>
  <c r="AN170" i="10"/>
  <c r="BL170" i="10" s="1"/>
  <c r="AO170" i="10"/>
  <c r="BM170" i="10" s="1"/>
  <c r="AP170" i="10"/>
  <c r="BN170" i="10" s="1"/>
  <c r="AQ170" i="10"/>
  <c r="BO170" i="10" s="1"/>
  <c r="AR170" i="10"/>
  <c r="BP170" i="10" s="1"/>
  <c r="AS170" i="10"/>
  <c r="BQ170" i="10" s="1"/>
  <c r="AT170" i="10"/>
  <c r="BR170" i="10" s="1"/>
  <c r="AU170" i="10"/>
  <c r="BS170" i="10" s="1"/>
  <c r="AV170" i="10"/>
  <c r="BT170" i="10" s="1"/>
  <c r="AW170" i="10"/>
  <c r="BU170" i="10" s="1"/>
  <c r="AX170" i="10"/>
  <c r="BV170" i="10" s="1"/>
  <c r="AY170" i="10"/>
  <c r="BW170" i="10" s="1"/>
  <c r="AN171" i="10"/>
  <c r="BL171" i="10" s="1"/>
  <c r="AO171" i="10"/>
  <c r="BM171" i="10" s="1"/>
  <c r="AP171" i="10"/>
  <c r="BN171" i="10" s="1"/>
  <c r="AQ171" i="10"/>
  <c r="BO171" i="10" s="1"/>
  <c r="AR171" i="10"/>
  <c r="BP171" i="10" s="1"/>
  <c r="AS171" i="10"/>
  <c r="BQ171" i="10" s="1"/>
  <c r="AT171" i="10"/>
  <c r="BR171" i="10" s="1"/>
  <c r="AU171" i="10"/>
  <c r="AV171" i="10"/>
  <c r="BT171" i="10" s="1"/>
  <c r="AW171" i="10"/>
  <c r="BU171" i="10" s="1"/>
  <c r="AX171" i="10"/>
  <c r="BV171" i="10" s="1"/>
  <c r="AY171" i="10"/>
  <c r="BW171" i="10" s="1"/>
  <c r="AN172" i="10"/>
  <c r="BL172" i="10" s="1"/>
  <c r="AO172" i="10"/>
  <c r="BM172" i="10" s="1"/>
  <c r="AP172" i="10"/>
  <c r="BN172" i="10" s="1"/>
  <c r="AQ172" i="10"/>
  <c r="BO172" i="10" s="1"/>
  <c r="AR172" i="10"/>
  <c r="BP172" i="10" s="1"/>
  <c r="AS172" i="10"/>
  <c r="BQ172" i="10" s="1"/>
  <c r="AT172" i="10"/>
  <c r="BR172" i="10" s="1"/>
  <c r="AU172" i="10"/>
  <c r="BS172" i="10" s="1"/>
  <c r="AV172" i="10"/>
  <c r="BT172" i="10" s="1"/>
  <c r="AW172" i="10"/>
  <c r="BU172" i="10" s="1"/>
  <c r="AX172" i="10"/>
  <c r="BV172" i="10" s="1"/>
  <c r="AY172" i="10"/>
  <c r="BW172" i="10" s="1"/>
  <c r="AN173" i="10"/>
  <c r="BL173" i="10" s="1"/>
  <c r="AO173" i="10"/>
  <c r="BM173" i="10" s="1"/>
  <c r="AP173" i="10"/>
  <c r="BN173" i="10" s="1"/>
  <c r="AQ173" i="10"/>
  <c r="BO173" i="10" s="1"/>
  <c r="AR173" i="10"/>
  <c r="BP173" i="10" s="1"/>
  <c r="AS173" i="10"/>
  <c r="BQ173" i="10" s="1"/>
  <c r="AT173" i="10"/>
  <c r="BR173" i="10" s="1"/>
  <c r="AV173" i="10"/>
  <c r="BT173" i="10" s="1"/>
  <c r="AW173" i="10"/>
  <c r="BU173" i="10" s="1"/>
  <c r="AX173" i="10"/>
  <c r="BV173" i="10" s="1"/>
  <c r="AY173" i="10"/>
  <c r="BW173" i="10" s="1"/>
  <c r="AN175" i="10"/>
  <c r="BL175" i="10" s="1"/>
  <c r="AO175" i="10"/>
  <c r="BM175" i="10" s="1"/>
  <c r="AP175" i="10"/>
  <c r="BN175" i="10" s="1"/>
  <c r="AQ175" i="10"/>
  <c r="BO175" i="10" s="1"/>
  <c r="AR175" i="10"/>
  <c r="BP175" i="10" s="1"/>
  <c r="AS175" i="10"/>
  <c r="BQ175" i="10" s="1"/>
  <c r="AT175" i="10"/>
  <c r="BR175" i="10" s="1"/>
  <c r="AU175" i="10"/>
  <c r="AV175" i="10"/>
  <c r="BT175" i="10" s="1"/>
  <c r="AW175" i="10"/>
  <c r="BU175" i="10" s="1"/>
  <c r="AX175" i="10"/>
  <c r="BV175" i="10" s="1"/>
  <c r="AY175" i="10"/>
  <c r="BW175" i="10" s="1"/>
  <c r="AN176" i="10"/>
  <c r="BL176" i="10" s="1"/>
  <c r="AO176" i="10"/>
  <c r="BM176" i="10" s="1"/>
  <c r="AP176" i="10"/>
  <c r="BN176" i="10" s="1"/>
  <c r="AQ176" i="10"/>
  <c r="BO176" i="10" s="1"/>
  <c r="AR176" i="10"/>
  <c r="BP176" i="10" s="1"/>
  <c r="AS176" i="10"/>
  <c r="BQ176" i="10" s="1"/>
  <c r="AT176" i="10"/>
  <c r="BR176" i="10" s="1"/>
  <c r="AU176" i="10"/>
  <c r="AV176" i="10"/>
  <c r="BT176" i="10" s="1"/>
  <c r="AW176" i="10"/>
  <c r="BU176" i="10" s="1"/>
  <c r="AX176" i="10"/>
  <c r="BV176" i="10" s="1"/>
  <c r="AY176" i="10"/>
  <c r="BW176" i="10" s="1"/>
  <c r="AN177" i="10"/>
  <c r="BL177" i="10" s="1"/>
  <c r="AO177" i="10"/>
  <c r="BM177" i="10" s="1"/>
  <c r="AP177" i="10"/>
  <c r="BN177" i="10" s="1"/>
  <c r="AQ177" i="10"/>
  <c r="BO177" i="10" s="1"/>
  <c r="AR177" i="10"/>
  <c r="BP177" i="10" s="1"/>
  <c r="AS177" i="10"/>
  <c r="BQ177" i="10" s="1"/>
  <c r="AT177" i="10"/>
  <c r="BR177" i="10" s="1"/>
  <c r="AV177" i="10"/>
  <c r="BT177" i="10" s="1"/>
  <c r="AW177" i="10"/>
  <c r="BU177" i="10" s="1"/>
  <c r="AX177" i="10"/>
  <c r="BV177" i="10" s="1"/>
  <c r="AY177" i="10"/>
  <c r="BW177" i="10" s="1"/>
  <c r="AN178" i="10"/>
  <c r="BL178" i="10" s="1"/>
  <c r="AO178" i="10"/>
  <c r="BM178" i="10" s="1"/>
  <c r="AP178" i="10"/>
  <c r="BN178" i="10" s="1"/>
  <c r="AQ178" i="10"/>
  <c r="BO178" i="10" s="1"/>
  <c r="AR178" i="10"/>
  <c r="BP178" i="10" s="1"/>
  <c r="AS178" i="10"/>
  <c r="BQ178" i="10" s="1"/>
  <c r="AT178" i="10"/>
  <c r="BR178" i="10" s="1"/>
  <c r="AU178" i="10"/>
  <c r="BS178" i="10" s="1"/>
  <c r="AV178" i="10"/>
  <c r="BT178" i="10" s="1"/>
  <c r="AW178" i="10"/>
  <c r="BU178" i="10" s="1"/>
  <c r="AX178" i="10"/>
  <c r="BV178" i="10" s="1"/>
  <c r="AY178" i="10"/>
  <c r="BW178" i="10" s="1"/>
  <c r="AN179" i="10"/>
  <c r="BL179" i="10" s="1"/>
  <c r="AO179" i="10"/>
  <c r="BM179" i="10" s="1"/>
  <c r="AP179" i="10"/>
  <c r="BN179" i="10" s="1"/>
  <c r="AQ179" i="10"/>
  <c r="BO179" i="10" s="1"/>
  <c r="AR179" i="10"/>
  <c r="BP179" i="10" s="1"/>
  <c r="AS179" i="10"/>
  <c r="BQ179" i="10" s="1"/>
  <c r="AT179" i="10"/>
  <c r="BR179" i="10" s="1"/>
  <c r="AU179" i="10"/>
  <c r="AV179" i="10"/>
  <c r="BT179" i="10" s="1"/>
  <c r="AW179" i="10"/>
  <c r="BU179" i="10" s="1"/>
  <c r="AX179" i="10"/>
  <c r="BV179" i="10" s="1"/>
  <c r="AY179" i="10"/>
  <c r="BW179" i="10" s="1"/>
  <c r="AN180" i="10"/>
  <c r="BL180" i="10" s="1"/>
  <c r="AO180" i="10"/>
  <c r="BM180" i="10" s="1"/>
  <c r="AP180" i="10"/>
  <c r="BN180" i="10" s="1"/>
  <c r="AQ180" i="10"/>
  <c r="BO180" i="10" s="1"/>
  <c r="AR180" i="10"/>
  <c r="BP180" i="10" s="1"/>
  <c r="AS180" i="10"/>
  <c r="BQ180" i="10" s="1"/>
  <c r="AT180" i="10"/>
  <c r="BR180" i="10" s="1"/>
  <c r="AU180" i="10"/>
  <c r="BS180" i="10" s="1"/>
  <c r="AV180" i="10"/>
  <c r="BT180" i="10" s="1"/>
  <c r="AW180" i="10"/>
  <c r="BU180" i="10" s="1"/>
  <c r="AX180" i="10"/>
  <c r="BV180" i="10" s="1"/>
  <c r="AY180" i="10"/>
  <c r="BW180" i="10" s="1"/>
  <c r="AN181" i="10"/>
  <c r="BL181" i="10" s="1"/>
  <c r="AO181" i="10"/>
  <c r="BM181" i="10" s="1"/>
  <c r="AP181" i="10"/>
  <c r="BN181" i="10" s="1"/>
  <c r="AQ181" i="10"/>
  <c r="BO181" i="10" s="1"/>
  <c r="AR181" i="10"/>
  <c r="BP181" i="10" s="1"/>
  <c r="AS181" i="10"/>
  <c r="BQ181" i="10" s="1"/>
  <c r="AT181" i="10"/>
  <c r="BR181" i="10" s="1"/>
  <c r="AU181" i="10"/>
  <c r="AV181" i="10"/>
  <c r="BT181" i="10" s="1"/>
  <c r="AW181" i="10"/>
  <c r="BU181" i="10" s="1"/>
  <c r="AX181" i="10"/>
  <c r="BV181" i="10" s="1"/>
  <c r="AY181" i="10"/>
  <c r="BW181" i="10" s="1"/>
  <c r="AN182" i="10"/>
  <c r="BL182" i="10" s="1"/>
  <c r="AO182" i="10"/>
  <c r="BM182" i="10" s="1"/>
  <c r="AP182" i="10"/>
  <c r="BN182" i="10" s="1"/>
  <c r="AQ182" i="10"/>
  <c r="BO182" i="10" s="1"/>
  <c r="AR182" i="10"/>
  <c r="BP182" i="10" s="1"/>
  <c r="AS182" i="10"/>
  <c r="BQ182" i="10" s="1"/>
  <c r="AT182" i="10"/>
  <c r="BR182" i="10" s="1"/>
  <c r="AU182" i="10"/>
  <c r="BS182" i="10" s="1"/>
  <c r="AV182" i="10"/>
  <c r="BT182" i="10" s="1"/>
  <c r="AW182" i="10"/>
  <c r="BU182" i="10" s="1"/>
  <c r="AX182" i="10"/>
  <c r="BV182" i="10" s="1"/>
  <c r="AY182" i="10"/>
  <c r="BW182" i="10" s="1"/>
  <c r="AN183" i="10"/>
  <c r="BL183" i="10" s="1"/>
  <c r="AO183" i="10"/>
  <c r="BM183" i="10" s="1"/>
  <c r="AP183" i="10"/>
  <c r="BN183" i="10" s="1"/>
  <c r="AQ183" i="10"/>
  <c r="BO183" i="10" s="1"/>
  <c r="AR183" i="10"/>
  <c r="BP183" i="10" s="1"/>
  <c r="AS183" i="10"/>
  <c r="BQ183" i="10" s="1"/>
  <c r="AT183" i="10"/>
  <c r="BR183" i="10" s="1"/>
  <c r="AU183" i="10"/>
  <c r="AV183" i="10"/>
  <c r="BT183" i="10" s="1"/>
  <c r="AW183" i="10"/>
  <c r="BU183" i="10" s="1"/>
  <c r="AX183" i="10"/>
  <c r="BV183" i="10" s="1"/>
  <c r="AY183" i="10"/>
  <c r="BW183" i="10" s="1"/>
  <c r="AN184" i="10"/>
  <c r="BL184" i="10" s="1"/>
  <c r="AO184" i="10"/>
  <c r="BM184" i="10" s="1"/>
  <c r="AP184" i="10"/>
  <c r="BN184" i="10" s="1"/>
  <c r="AQ184" i="10"/>
  <c r="BO184" i="10" s="1"/>
  <c r="AR184" i="10"/>
  <c r="BP184" i="10" s="1"/>
  <c r="AS184" i="10"/>
  <c r="BQ184" i="10" s="1"/>
  <c r="AT184" i="10"/>
  <c r="BR184" i="10" s="1"/>
  <c r="AU184" i="10"/>
  <c r="BS184" i="10" s="1"/>
  <c r="AV184" i="10"/>
  <c r="BT184" i="10" s="1"/>
  <c r="AW184" i="10"/>
  <c r="BU184" i="10" s="1"/>
  <c r="AX184" i="10"/>
  <c r="BV184" i="10" s="1"/>
  <c r="AY184" i="10"/>
  <c r="BW184" i="10" s="1"/>
  <c r="AN185" i="10"/>
  <c r="BL185" i="10" s="1"/>
  <c r="AO185" i="10"/>
  <c r="BM185" i="10" s="1"/>
  <c r="AP185" i="10"/>
  <c r="BN185" i="10" s="1"/>
  <c r="AQ185" i="10"/>
  <c r="BO185" i="10" s="1"/>
  <c r="AR185" i="10"/>
  <c r="BP185" i="10" s="1"/>
  <c r="AS185" i="10"/>
  <c r="BQ185" i="10" s="1"/>
  <c r="AT185" i="10"/>
  <c r="BR185" i="10" s="1"/>
  <c r="AU185" i="10"/>
  <c r="AV185" i="10"/>
  <c r="BT185" i="10" s="1"/>
  <c r="AW185" i="10"/>
  <c r="BU185" i="10" s="1"/>
  <c r="AX185" i="10"/>
  <c r="BV185" i="10" s="1"/>
  <c r="AY185" i="10"/>
  <c r="BW185" i="10" s="1"/>
  <c r="AN186" i="10"/>
  <c r="BL186" i="10" s="1"/>
  <c r="AO186" i="10"/>
  <c r="BM186" i="10" s="1"/>
  <c r="AP186" i="10"/>
  <c r="BN186" i="10" s="1"/>
  <c r="AQ186" i="10"/>
  <c r="BO186" i="10" s="1"/>
  <c r="AR186" i="10"/>
  <c r="BP186" i="10" s="1"/>
  <c r="AS186" i="10"/>
  <c r="BQ186" i="10" s="1"/>
  <c r="AT186" i="10"/>
  <c r="BR186" i="10" s="1"/>
  <c r="AU186" i="10"/>
  <c r="BS186" i="10" s="1"/>
  <c r="AV186" i="10"/>
  <c r="BT186" i="10" s="1"/>
  <c r="AW186" i="10"/>
  <c r="BU186" i="10" s="1"/>
  <c r="AX186" i="10"/>
  <c r="BV186" i="10" s="1"/>
  <c r="AY186" i="10"/>
  <c r="BW186" i="10" s="1"/>
  <c r="AN187" i="10"/>
  <c r="BL187" i="10" s="1"/>
  <c r="AO187" i="10"/>
  <c r="BM187" i="10" s="1"/>
  <c r="AP187" i="10"/>
  <c r="BN187" i="10" s="1"/>
  <c r="AQ187" i="10"/>
  <c r="BO187" i="10" s="1"/>
  <c r="AR187" i="10"/>
  <c r="BP187" i="10" s="1"/>
  <c r="AS187" i="10"/>
  <c r="BQ187" i="10" s="1"/>
  <c r="AT187" i="10"/>
  <c r="BR187" i="10" s="1"/>
  <c r="AU187" i="10"/>
  <c r="AV187" i="10"/>
  <c r="BT187" i="10" s="1"/>
  <c r="AW187" i="10"/>
  <c r="BU187" i="10" s="1"/>
  <c r="AX187" i="10"/>
  <c r="BV187" i="10" s="1"/>
  <c r="AY187" i="10"/>
  <c r="BW187" i="10" s="1"/>
  <c r="AN188" i="10"/>
  <c r="BL188" i="10" s="1"/>
  <c r="AO188" i="10"/>
  <c r="BM188" i="10" s="1"/>
  <c r="AP188" i="10"/>
  <c r="BN188" i="10" s="1"/>
  <c r="AQ188" i="10"/>
  <c r="BO188" i="10" s="1"/>
  <c r="AR188" i="10"/>
  <c r="BP188" i="10" s="1"/>
  <c r="AS188" i="10"/>
  <c r="BQ188" i="10" s="1"/>
  <c r="AT188" i="10"/>
  <c r="BR188" i="10" s="1"/>
  <c r="AU188" i="10"/>
  <c r="BS188" i="10" s="1"/>
  <c r="AV188" i="10"/>
  <c r="BT188" i="10" s="1"/>
  <c r="AW188" i="10"/>
  <c r="BU188" i="10" s="1"/>
  <c r="AX188" i="10"/>
  <c r="BV188" i="10" s="1"/>
  <c r="AY188" i="10"/>
  <c r="BW188" i="10" s="1"/>
  <c r="AN190" i="10"/>
  <c r="BL190" i="10" s="1"/>
  <c r="AO190" i="10"/>
  <c r="BM190" i="10" s="1"/>
  <c r="AP190" i="10"/>
  <c r="BN190" i="10" s="1"/>
  <c r="AQ190" i="10"/>
  <c r="BO190" i="10" s="1"/>
  <c r="AR190" i="10"/>
  <c r="BP190" i="10" s="1"/>
  <c r="AS190" i="10"/>
  <c r="BQ190" i="10" s="1"/>
  <c r="AT190" i="10"/>
  <c r="BR190" i="10" s="1"/>
  <c r="AU190" i="10"/>
  <c r="BS190" i="10" s="1"/>
  <c r="AV190" i="10"/>
  <c r="BT190" i="10" s="1"/>
  <c r="AW190" i="10"/>
  <c r="BU190" i="10" s="1"/>
  <c r="AX190" i="10"/>
  <c r="BV190" i="10" s="1"/>
  <c r="AY190" i="10"/>
  <c r="BW190" i="10" s="1"/>
  <c r="AN191" i="10"/>
  <c r="BL191" i="10" s="1"/>
  <c r="AO191" i="10"/>
  <c r="BM191" i="10" s="1"/>
  <c r="AP191" i="10"/>
  <c r="BN191" i="10" s="1"/>
  <c r="AQ191" i="10"/>
  <c r="BO191" i="10" s="1"/>
  <c r="AR191" i="10"/>
  <c r="BP191" i="10" s="1"/>
  <c r="AS191" i="10"/>
  <c r="BQ191" i="10" s="1"/>
  <c r="AT191" i="10"/>
  <c r="BR191" i="10" s="1"/>
  <c r="AU191" i="10"/>
  <c r="AV191" i="10"/>
  <c r="BT191" i="10" s="1"/>
  <c r="AW191" i="10"/>
  <c r="BU191" i="10" s="1"/>
  <c r="AX191" i="10"/>
  <c r="BV191" i="10" s="1"/>
  <c r="AY191" i="10"/>
  <c r="BW191" i="10" s="1"/>
  <c r="AN192" i="10"/>
  <c r="BL192" i="10" s="1"/>
  <c r="AO192" i="10"/>
  <c r="BM192" i="10" s="1"/>
  <c r="AP192" i="10"/>
  <c r="BN192" i="10" s="1"/>
  <c r="AQ192" i="10"/>
  <c r="BO192" i="10" s="1"/>
  <c r="AR192" i="10"/>
  <c r="BP192" i="10" s="1"/>
  <c r="AS192" i="10"/>
  <c r="BQ192" i="10" s="1"/>
  <c r="AT192" i="10"/>
  <c r="BR192" i="10" s="1"/>
  <c r="AU192" i="10"/>
  <c r="BS192" i="10" s="1"/>
  <c r="AV192" i="10"/>
  <c r="BT192" i="10" s="1"/>
  <c r="AW192" i="10"/>
  <c r="BU192" i="10" s="1"/>
  <c r="AX192" i="10"/>
  <c r="BV192" i="10" s="1"/>
  <c r="AY192" i="10"/>
  <c r="BW192" i="10" s="1"/>
  <c r="AN193" i="10"/>
  <c r="BL193" i="10" s="1"/>
  <c r="AO193" i="10"/>
  <c r="BM193" i="10" s="1"/>
  <c r="AP193" i="10"/>
  <c r="BN193" i="10" s="1"/>
  <c r="AQ193" i="10"/>
  <c r="BO193" i="10" s="1"/>
  <c r="AR193" i="10"/>
  <c r="BP193" i="10" s="1"/>
  <c r="AS193" i="10"/>
  <c r="BQ193" i="10" s="1"/>
  <c r="AT193" i="10"/>
  <c r="BR193" i="10" s="1"/>
  <c r="AU193" i="10"/>
  <c r="AV193" i="10"/>
  <c r="BT193" i="10" s="1"/>
  <c r="AW193" i="10"/>
  <c r="BU193" i="10" s="1"/>
  <c r="AX193" i="10"/>
  <c r="BV193" i="10" s="1"/>
  <c r="AY193" i="10"/>
  <c r="BW193" i="10" s="1"/>
  <c r="AN195" i="10"/>
  <c r="BL195" i="10" s="1"/>
  <c r="AO195" i="10"/>
  <c r="BM195" i="10" s="1"/>
  <c r="AP195" i="10"/>
  <c r="BN195" i="10" s="1"/>
  <c r="AQ195" i="10"/>
  <c r="BO195" i="10" s="1"/>
  <c r="AR195" i="10"/>
  <c r="BP195" i="10" s="1"/>
  <c r="AS195" i="10"/>
  <c r="BQ195" i="10" s="1"/>
  <c r="AT195" i="10"/>
  <c r="BR195" i="10" s="1"/>
  <c r="AU195" i="10"/>
  <c r="AV195" i="10"/>
  <c r="BT195" i="10" s="1"/>
  <c r="AW195" i="10"/>
  <c r="BU195" i="10" s="1"/>
  <c r="AX195" i="10"/>
  <c r="BV195" i="10" s="1"/>
  <c r="AY195" i="10"/>
  <c r="BW195" i="10" s="1"/>
  <c r="AN196" i="10"/>
  <c r="BL196" i="10" s="1"/>
  <c r="AO196" i="10"/>
  <c r="BM196" i="10" s="1"/>
  <c r="AP196" i="10"/>
  <c r="BN196" i="10" s="1"/>
  <c r="AQ196" i="10"/>
  <c r="BO196" i="10" s="1"/>
  <c r="AR196" i="10"/>
  <c r="BP196" i="10" s="1"/>
  <c r="AS196" i="10"/>
  <c r="BQ196" i="10" s="1"/>
  <c r="AT196" i="10"/>
  <c r="BR196" i="10" s="1"/>
  <c r="AU196" i="10"/>
  <c r="BS196" i="10" s="1"/>
  <c r="AV196" i="10"/>
  <c r="BT196" i="10" s="1"/>
  <c r="AW196" i="10"/>
  <c r="BU196" i="10" s="1"/>
  <c r="AX196" i="10"/>
  <c r="BV196" i="10" s="1"/>
  <c r="AY196" i="10"/>
  <c r="BW196" i="10" s="1"/>
  <c r="AO197" i="10"/>
  <c r="BM197" i="10" s="1"/>
  <c r="AP197" i="10"/>
  <c r="BN197" i="10" s="1"/>
  <c r="AQ197" i="10"/>
  <c r="BO197" i="10" s="1"/>
  <c r="AR197" i="10"/>
  <c r="BP197" i="10" s="1"/>
  <c r="AS197" i="10"/>
  <c r="BQ197" i="10" s="1"/>
  <c r="AT197" i="10"/>
  <c r="BR197" i="10" s="1"/>
  <c r="AU197" i="10"/>
  <c r="AV197" i="10"/>
  <c r="BT197" i="10" s="1"/>
  <c r="AW197" i="10"/>
  <c r="BU197" i="10" s="1"/>
  <c r="AX197" i="10"/>
  <c r="BV197" i="10" s="1"/>
  <c r="AN198" i="10"/>
  <c r="BL198" i="10" s="1"/>
  <c r="AO198" i="10"/>
  <c r="BM198" i="10" s="1"/>
  <c r="AP198" i="10"/>
  <c r="BN198" i="10" s="1"/>
  <c r="AQ198" i="10"/>
  <c r="BO198" i="10" s="1"/>
  <c r="AR198" i="10"/>
  <c r="BP198" i="10" s="1"/>
  <c r="AS198" i="10"/>
  <c r="BQ198" i="10" s="1"/>
  <c r="AT198" i="10"/>
  <c r="BR198" i="10" s="1"/>
  <c r="AU198" i="10"/>
  <c r="BS198" i="10" s="1"/>
  <c r="AV198" i="10"/>
  <c r="BT198" i="10" s="1"/>
  <c r="AW198" i="10"/>
  <c r="BU198" i="10" s="1"/>
  <c r="AX198" i="10"/>
  <c r="BV198" i="10" s="1"/>
  <c r="AY198" i="10"/>
  <c r="BW198" i="10" s="1"/>
  <c r="AN199" i="10"/>
  <c r="BL199" i="10" s="1"/>
  <c r="AO199" i="10"/>
  <c r="BM199" i="10" s="1"/>
  <c r="AP199" i="10"/>
  <c r="BN199" i="10" s="1"/>
  <c r="AQ199" i="10"/>
  <c r="BO199" i="10" s="1"/>
  <c r="AR199" i="10"/>
  <c r="BP199" i="10" s="1"/>
  <c r="AS199" i="10"/>
  <c r="BQ199" i="10" s="1"/>
  <c r="AT199" i="10"/>
  <c r="BR199" i="10" s="1"/>
  <c r="AU199" i="10"/>
  <c r="AV199" i="10"/>
  <c r="BT199" i="10" s="1"/>
  <c r="AW199" i="10"/>
  <c r="BU199" i="10" s="1"/>
  <c r="AX199" i="10"/>
  <c r="BV199" i="10" s="1"/>
  <c r="AY199" i="10"/>
  <c r="BW199" i="10" s="1"/>
  <c r="AN200" i="10"/>
  <c r="BL200" i="10" s="1"/>
  <c r="AO200" i="10"/>
  <c r="BM200" i="10" s="1"/>
  <c r="AP200" i="10"/>
  <c r="BN200" i="10" s="1"/>
  <c r="AQ200" i="10"/>
  <c r="BO200" i="10" s="1"/>
  <c r="AR200" i="10"/>
  <c r="BP200" i="10" s="1"/>
  <c r="AS200" i="10"/>
  <c r="BQ200" i="10" s="1"/>
  <c r="AT200" i="10"/>
  <c r="BR200" i="10" s="1"/>
  <c r="AU200" i="10"/>
  <c r="BS200" i="10" s="1"/>
  <c r="AV200" i="10"/>
  <c r="BT200" i="10" s="1"/>
  <c r="AW200" i="10"/>
  <c r="BU200" i="10" s="1"/>
  <c r="AX200" i="10"/>
  <c r="BV200" i="10" s="1"/>
  <c r="AY200" i="10"/>
  <c r="BW200" i="10" s="1"/>
  <c r="AN201" i="10"/>
  <c r="BL201" i="10" s="1"/>
  <c r="AO201" i="10"/>
  <c r="BM201" i="10" s="1"/>
  <c r="AP201" i="10"/>
  <c r="BN201" i="10" s="1"/>
  <c r="AQ201" i="10"/>
  <c r="BO201" i="10" s="1"/>
  <c r="AR201" i="10"/>
  <c r="BP201" i="10" s="1"/>
  <c r="AS201" i="10"/>
  <c r="BQ201" i="10" s="1"/>
  <c r="AT201" i="10"/>
  <c r="BR201" i="10" s="1"/>
  <c r="AU201" i="10"/>
  <c r="AV201" i="10"/>
  <c r="BT201" i="10" s="1"/>
  <c r="AW201" i="10"/>
  <c r="BU201" i="10" s="1"/>
  <c r="AX201" i="10"/>
  <c r="BV201" i="10" s="1"/>
  <c r="AY201" i="10"/>
  <c r="BW201" i="10" s="1"/>
  <c r="AN202" i="10"/>
  <c r="BL202" i="10" s="1"/>
  <c r="AO202" i="10"/>
  <c r="BM202" i="10" s="1"/>
  <c r="AP202" i="10"/>
  <c r="BN202" i="10" s="1"/>
  <c r="AQ202" i="10"/>
  <c r="BO202" i="10" s="1"/>
  <c r="AR202" i="10"/>
  <c r="BP202" i="10" s="1"/>
  <c r="AS202" i="10"/>
  <c r="BQ202" i="10" s="1"/>
  <c r="AT202" i="10"/>
  <c r="BR202" i="10" s="1"/>
  <c r="AU202" i="10"/>
  <c r="BS202" i="10" s="1"/>
  <c r="AV202" i="10"/>
  <c r="BT202" i="10" s="1"/>
  <c r="AW202" i="10"/>
  <c r="BU202" i="10" s="1"/>
  <c r="AX202" i="10"/>
  <c r="BV202" i="10" s="1"/>
  <c r="AY202" i="10"/>
  <c r="BW202" i="10" s="1"/>
  <c r="AN204" i="10"/>
  <c r="BL204" i="10" s="1"/>
  <c r="AO204" i="10"/>
  <c r="BM204" i="10" s="1"/>
  <c r="AP204" i="10"/>
  <c r="BN204" i="10" s="1"/>
  <c r="AQ204" i="10"/>
  <c r="BO204" i="10" s="1"/>
  <c r="AR204" i="10"/>
  <c r="BP204" i="10" s="1"/>
  <c r="AS204" i="10"/>
  <c r="BQ204" i="10" s="1"/>
  <c r="AT204" i="10"/>
  <c r="BR204" i="10" s="1"/>
  <c r="AU204" i="10"/>
  <c r="BS204" i="10" s="1"/>
  <c r="AV204" i="10"/>
  <c r="BT204" i="10" s="1"/>
  <c r="AW204" i="10"/>
  <c r="BU204" i="10" s="1"/>
  <c r="AX204" i="10"/>
  <c r="BV204" i="10" s="1"/>
  <c r="AY204" i="10"/>
  <c r="BW204" i="10" s="1"/>
  <c r="AN205" i="10"/>
  <c r="BL205" i="10" s="1"/>
  <c r="AO205" i="10"/>
  <c r="BM205" i="10" s="1"/>
  <c r="AP205" i="10"/>
  <c r="BN205" i="10" s="1"/>
  <c r="AQ205" i="10"/>
  <c r="BO205" i="10" s="1"/>
  <c r="AR205" i="10"/>
  <c r="BP205" i="10" s="1"/>
  <c r="AS205" i="10"/>
  <c r="BQ205" i="10" s="1"/>
  <c r="AT205" i="10"/>
  <c r="BR205" i="10" s="1"/>
  <c r="AU205" i="10"/>
  <c r="AV205" i="10"/>
  <c r="BT205" i="10" s="1"/>
  <c r="AW205" i="10"/>
  <c r="BU205" i="10" s="1"/>
  <c r="AX205" i="10"/>
  <c r="BV205" i="10" s="1"/>
  <c r="AY205" i="10"/>
  <c r="BW205" i="10" s="1"/>
  <c r="AN206" i="10"/>
  <c r="BL206" i="10" s="1"/>
  <c r="AO206" i="10"/>
  <c r="BM206" i="10" s="1"/>
  <c r="AP206" i="10"/>
  <c r="BN206" i="10" s="1"/>
  <c r="AQ206" i="10"/>
  <c r="BO206" i="10" s="1"/>
  <c r="AR206" i="10"/>
  <c r="BP206" i="10" s="1"/>
  <c r="AS206" i="10"/>
  <c r="BQ206" i="10" s="1"/>
  <c r="AT206" i="10"/>
  <c r="BR206" i="10" s="1"/>
  <c r="AU206" i="10"/>
  <c r="BS206" i="10" s="1"/>
  <c r="AV206" i="10"/>
  <c r="BT206" i="10" s="1"/>
  <c r="AW206" i="10"/>
  <c r="BU206" i="10" s="1"/>
  <c r="AX206" i="10"/>
  <c r="BV206" i="10" s="1"/>
  <c r="AY206" i="10"/>
  <c r="BW206" i="10" s="1"/>
  <c r="AN207" i="10"/>
  <c r="BL207" i="10" s="1"/>
  <c r="AO207" i="10"/>
  <c r="BM207" i="10" s="1"/>
  <c r="AP207" i="10"/>
  <c r="BN207" i="10" s="1"/>
  <c r="AQ207" i="10"/>
  <c r="BO207" i="10" s="1"/>
  <c r="AR207" i="10"/>
  <c r="BP207" i="10" s="1"/>
  <c r="AS207" i="10"/>
  <c r="BQ207" i="10" s="1"/>
  <c r="AT207" i="10"/>
  <c r="BR207" i="10" s="1"/>
  <c r="AU207" i="10"/>
  <c r="AV207" i="10"/>
  <c r="BT207" i="10" s="1"/>
  <c r="AW207" i="10"/>
  <c r="BU207" i="10" s="1"/>
  <c r="AX207" i="10"/>
  <c r="BV207" i="10" s="1"/>
  <c r="AY207" i="10"/>
  <c r="BW207" i="10" s="1"/>
  <c r="AN209" i="10"/>
  <c r="BL209" i="10" s="1"/>
  <c r="AO209" i="10"/>
  <c r="BM209" i="10" s="1"/>
  <c r="AP209" i="10"/>
  <c r="BN209" i="10" s="1"/>
  <c r="AQ209" i="10"/>
  <c r="BO209" i="10" s="1"/>
  <c r="AR209" i="10"/>
  <c r="BP209" i="10" s="1"/>
  <c r="AS209" i="10"/>
  <c r="BQ209" i="10" s="1"/>
  <c r="AT209" i="10"/>
  <c r="BR209" i="10" s="1"/>
  <c r="AU209" i="10"/>
  <c r="AV209" i="10"/>
  <c r="BT209" i="10" s="1"/>
  <c r="AW209" i="10"/>
  <c r="BU209" i="10" s="1"/>
  <c r="AX209" i="10"/>
  <c r="BV209" i="10" s="1"/>
  <c r="AY209" i="10"/>
  <c r="BW209" i="10" s="1"/>
  <c r="AN210" i="10"/>
  <c r="BL210" i="10" s="1"/>
  <c r="AO210" i="10"/>
  <c r="BM210" i="10" s="1"/>
  <c r="AP210" i="10"/>
  <c r="BN210" i="10" s="1"/>
  <c r="AQ210" i="10"/>
  <c r="BO210" i="10" s="1"/>
  <c r="AR210" i="10"/>
  <c r="BP210" i="10" s="1"/>
  <c r="AS210" i="10"/>
  <c r="BQ210" i="10" s="1"/>
  <c r="AT210" i="10"/>
  <c r="BR210" i="10" s="1"/>
  <c r="AU210" i="10"/>
  <c r="BS210" i="10" s="1"/>
  <c r="AV210" i="10"/>
  <c r="BT210" i="10" s="1"/>
  <c r="AW210" i="10"/>
  <c r="BU210" i="10" s="1"/>
  <c r="AX210" i="10"/>
  <c r="BV210" i="10" s="1"/>
  <c r="AY210" i="10"/>
  <c r="BW210" i="10" s="1"/>
  <c r="AN211" i="10"/>
  <c r="BL211" i="10" s="1"/>
  <c r="AO211" i="10"/>
  <c r="BM211" i="10" s="1"/>
  <c r="AP211" i="10"/>
  <c r="BN211" i="10" s="1"/>
  <c r="AQ211" i="10"/>
  <c r="BO211" i="10" s="1"/>
  <c r="AR211" i="10"/>
  <c r="BP211" i="10" s="1"/>
  <c r="AS211" i="10"/>
  <c r="BQ211" i="10" s="1"/>
  <c r="AT211" i="10"/>
  <c r="BR211" i="10" s="1"/>
  <c r="AU211" i="10"/>
  <c r="AV211" i="10"/>
  <c r="BT211" i="10" s="1"/>
  <c r="AW211" i="10"/>
  <c r="BU211" i="10" s="1"/>
  <c r="AX211" i="10"/>
  <c r="BV211" i="10" s="1"/>
  <c r="AY211" i="10"/>
  <c r="BW211" i="10" s="1"/>
  <c r="AN212" i="10"/>
  <c r="BL212" i="10" s="1"/>
  <c r="AO212" i="10"/>
  <c r="BM212" i="10" s="1"/>
  <c r="AP212" i="10"/>
  <c r="BN212" i="10" s="1"/>
  <c r="AQ212" i="10"/>
  <c r="BO212" i="10" s="1"/>
  <c r="AR212" i="10"/>
  <c r="BP212" i="10" s="1"/>
  <c r="AS212" i="10"/>
  <c r="BQ212" i="10" s="1"/>
  <c r="AT212" i="10"/>
  <c r="BR212" i="10" s="1"/>
  <c r="AU212" i="10"/>
  <c r="BS212" i="10" s="1"/>
  <c r="AV212" i="10"/>
  <c r="BT212" i="10" s="1"/>
  <c r="AW212" i="10"/>
  <c r="BU212" i="10" s="1"/>
  <c r="AX212" i="10"/>
  <c r="BV212" i="10" s="1"/>
  <c r="AY212" i="10"/>
  <c r="BW212" i="10" s="1"/>
  <c r="AN213" i="10"/>
  <c r="BL213" i="10" s="1"/>
  <c r="AO213" i="10"/>
  <c r="BM213" i="10" s="1"/>
  <c r="AP213" i="10"/>
  <c r="BN213" i="10" s="1"/>
  <c r="AQ213" i="10"/>
  <c r="BO213" i="10" s="1"/>
  <c r="AR213" i="10"/>
  <c r="BP213" i="10" s="1"/>
  <c r="AS213" i="10"/>
  <c r="BQ213" i="10" s="1"/>
  <c r="AT213" i="10"/>
  <c r="BR213" i="10" s="1"/>
  <c r="AU213" i="10"/>
  <c r="AV213" i="10"/>
  <c r="BT213" i="10" s="1"/>
  <c r="AW213" i="10"/>
  <c r="BU213" i="10" s="1"/>
  <c r="AX213" i="10"/>
  <c r="BV213" i="10" s="1"/>
  <c r="AY213" i="10"/>
  <c r="BW213" i="10" s="1"/>
  <c r="AN215" i="10"/>
  <c r="BL215" i="10" s="1"/>
  <c r="AO215" i="10"/>
  <c r="BM215" i="10" s="1"/>
  <c r="AP215" i="10"/>
  <c r="BN215" i="10" s="1"/>
  <c r="AQ215" i="10"/>
  <c r="BO215" i="10" s="1"/>
  <c r="AR215" i="10"/>
  <c r="BP215" i="10" s="1"/>
  <c r="AS215" i="10"/>
  <c r="BQ215" i="10" s="1"/>
  <c r="AT215" i="10"/>
  <c r="BR215" i="10" s="1"/>
  <c r="AU215" i="10"/>
  <c r="AV215" i="10"/>
  <c r="BT215" i="10" s="1"/>
  <c r="AW215" i="10"/>
  <c r="BU215" i="10" s="1"/>
  <c r="AX215" i="10"/>
  <c r="BV215" i="10" s="1"/>
  <c r="AY215" i="10"/>
  <c r="BW215" i="10" s="1"/>
  <c r="AN216" i="10"/>
  <c r="BL216" i="10" s="1"/>
  <c r="AO216" i="10"/>
  <c r="BM216" i="10" s="1"/>
  <c r="AP216" i="10"/>
  <c r="BN216" i="10" s="1"/>
  <c r="AQ216" i="10"/>
  <c r="BO216" i="10" s="1"/>
  <c r="AR216" i="10"/>
  <c r="BP216" i="10" s="1"/>
  <c r="AS216" i="10"/>
  <c r="BQ216" i="10" s="1"/>
  <c r="AT216" i="10"/>
  <c r="BR216" i="10" s="1"/>
  <c r="AU216" i="10"/>
  <c r="BS216" i="10" s="1"/>
  <c r="AV216" i="10"/>
  <c r="BT216" i="10" s="1"/>
  <c r="AW216" i="10"/>
  <c r="BU216" i="10" s="1"/>
  <c r="AX216" i="10"/>
  <c r="BV216" i="10" s="1"/>
  <c r="AY216" i="10"/>
  <c r="BW216" i="10" s="1"/>
  <c r="AN217" i="10"/>
  <c r="BL217" i="10" s="1"/>
  <c r="AO217" i="10"/>
  <c r="BM217" i="10" s="1"/>
  <c r="AP217" i="10"/>
  <c r="BN217" i="10" s="1"/>
  <c r="AQ217" i="10"/>
  <c r="BO217" i="10" s="1"/>
  <c r="AR217" i="10"/>
  <c r="BP217" i="10" s="1"/>
  <c r="AS217" i="10"/>
  <c r="BQ217" i="10" s="1"/>
  <c r="AT217" i="10"/>
  <c r="BR217" i="10" s="1"/>
  <c r="AU217" i="10"/>
  <c r="AV217" i="10"/>
  <c r="BT217" i="10" s="1"/>
  <c r="AW217" i="10"/>
  <c r="BU217" i="10" s="1"/>
  <c r="AX217" i="10"/>
  <c r="BV217" i="10" s="1"/>
  <c r="AY217" i="10"/>
  <c r="BW217" i="10" s="1"/>
  <c r="AN218" i="10"/>
  <c r="BL218" i="10" s="1"/>
  <c r="AO218" i="10"/>
  <c r="BM218" i="10" s="1"/>
  <c r="AP218" i="10"/>
  <c r="BN218" i="10" s="1"/>
  <c r="AQ218" i="10"/>
  <c r="BO218" i="10" s="1"/>
  <c r="AR218" i="10"/>
  <c r="BP218" i="10" s="1"/>
  <c r="AS218" i="10"/>
  <c r="BQ218" i="10" s="1"/>
  <c r="AT218" i="10"/>
  <c r="BR218" i="10" s="1"/>
  <c r="AU218" i="10"/>
  <c r="BS218" i="10" s="1"/>
  <c r="AV218" i="10"/>
  <c r="BT218" i="10" s="1"/>
  <c r="AW218" i="10"/>
  <c r="BU218" i="10" s="1"/>
  <c r="AX218" i="10"/>
  <c r="BV218" i="10" s="1"/>
  <c r="AY218" i="10"/>
  <c r="BW218" i="10" s="1"/>
  <c r="AN219" i="10"/>
  <c r="BL219" i="10" s="1"/>
  <c r="AO219" i="10"/>
  <c r="BM219" i="10" s="1"/>
  <c r="AP219" i="10"/>
  <c r="BN219" i="10" s="1"/>
  <c r="AQ219" i="10"/>
  <c r="BO219" i="10" s="1"/>
  <c r="AR219" i="10"/>
  <c r="BP219" i="10" s="1"/>
  <c r="AS219" i="10"/>
  <c r="BQ219" i="10" s="1"/>
  <c r="AT219" i="10"/>
  <c r="BR219" i="10" s="1"/>
  <c r="AU219" i="10"/>
  <c r="AV219" i="10"/>
  <c r="BT219" i="10" s="1"/>
  <c r="AW219" i="10"/>
  <c r="BU219" i="10" s="1"/>
  <c r="AX219" i="10"/>
  <c r="BV219" i="10" s="1"/>
  <c r="AY219" i="10"/>
  <c r="BW219" i="10" s="1"/>
  <c r="AN220" i="10"/>
  <c r="BL220" i="10" s="1"/>
  <c r="AO220" i="10"/>
  <c r="BM220" i="10" s="1"/>
  <c r="AP220" i="10"/>
  <c r="BN220" i="10" s="1"/>
  <c r="AQ220" i="10"/>
  <c r="BO220" i="10" s="1"/>
  <c r="AR220" i="10"/>
  <c r="BP220" i="10" s="1"/>
  <c r="AS220" i="10"/>
  <c r="BQ220" i="10" s="1"/>
  <c r="AT220" i="10"/>
  <c r="BR220" i="10" s="1"/>
  <c r="AU220" i="10"/>
  <c r="BS220" i="10" s="1"/>
  <c r="AV220" i="10"/>
  <c r="BT220" i="10" s="1"/>
  <c r="AW220" i="10"/>
  <c r="BU220" i="10" s="1"/>
  <c r="AX220" i="10"/>
  <c r="BV220" i="10" s="1"/>
  <c r="AY220" i="10"/>
  <c r="BW220" i="10" s="1"/>
  <c r="AN221" i="10"/>
  <c r="BL221" i="10" s="1"/>
  <c r="AO221" i="10"/>
  <c r="BM221" i="10" s="1"/>
  <c r="AP221" i="10"/>
  <c r="BN221" i="10" s="1"/>
  <c r="AQ221" i="10"/>
  <c r="BO221" i="10" s="1"/>
  <c r="AR221" i="10"/>
  <c r="BP221" i="10" s="1"/>
  <c r="AS221" i="10"/>
  <c r="BQ221" i="10" s="1"/>
  <c r="AT221" i="10"/>
  <c r="BR221" i="10" s="1"/>
  <c r="AU221" i="10"/>
  <c r="AV221" i="10"/>
  <c r="BT221" i="10" s="1"/>
  <c r="AW221" i="10"/>
  <c r="BU221" i="10" s="1"/>
  <c r="AX221" i="10"/>
  <c r="BV221" i="10" s="1"/>
  <c r="AY221" i="10"/>
  <c r="BW221" i="10" s="1"/>
  <c r="AN222" i="10"/>
  <c r="BL222" i="10" s="1"/>
  <c r="AO222" i="10"/>
  <c r="BM222" i="10" s="1"/>
  <c r="AP222" i="10"/>
  <c r="BN222" i="10" s="1"/>
  <c r="AQ222" i="10"/>
  <c r="BO222" i="10" s="1"/>
  <c r="AR222" i="10"/>
  <c r="BP222" i="10" s="1"/>
  <c r="AS222" i="10"/>
  <c r="BQ222" i="10" s="1"/>
  <c r="AT222" i="10"/>
  <c r="BR222" i="10" s="1"/>
  <c r="AU222" i="10"/>
  <c r="BS222" i="10" s="1"/>
  <c r="AV222" i="10"/>
  <c r="BT222" i="10" s="1"/>
  <c r="AW222" i="10"/>
  <c r="BU222" i="10" s="1"/>
  <c r="AX222" i="10"/>
  <c r="BV222" i="10" s="1"/>
  <c r="AY222" i="10"/>
  <c r="BW222" i="10" s="1"/>
  <c r="AN223" i="10"/>
  <c r="BL223" i="10" s="1"/>
  <c r="AO223" i="10"/>
  <c r="BM223" i="10" s="1"/>
  <c r="AP223" i="10"/>
  <c r="BN223" i="10" s="1"/>
  <c r="AQ223" i="10"/>
  <c r="BO223" i="10" s="1"/>
  <c r="AR223" i="10"/>
  <c r="BP223" i="10" s="1"/>
  <c r="AS223" i="10"/>
  <c r="BQ223" i="10" s="1"/>
  <c r="AT223" i="10"/>
  <c r="BR223" i="10" s="1"/>
  <c r="AU223" i="10"/>
  <c r="AV223" i="10"/>
  <c r="BT223" i="10" s="1"/>
  <c r="AW223" i="10"/>
  <c r="BU223" i="10" s="1"/>
  <c r="AX223" i="10"/>
  <c r="BV223" i="10" s="1"/>
  <c r="AY223" i="10"/>
  <c r="BW223" i="10" s="1"/>
  <c r="AN224" i="10"/>
  <c r="BL224" i="10" s="1"/>
  <c r="AO224" i="10"/>
  <c r="BM224" i="10" s="1"/>
  <c r="AP224" i="10"/>
  <c r="BN224" i="10" s="1"/>
  <c r="AQ224" i="10"/>
  <c r="BO224" i="10" s="1"/>
  <c r="AR224" i="10"/>
  <c r="BP224" i="10" s="1"/>
  <c r="AS224" i="10"/>
  <c r="BQ224" i="10" s="1"/>
  <c r="AT224" i="10"/>
  <c r="BR224" i="10" s="1"/>
  <c r="AU224" i="10"/>
  <c r="BS224" i="10" s="1"/>
  <c r="AV224" i="10"/>
  <c r="BT224" i="10" s="1"/>
  <c r="AW224" i="10"/>
  <c r="BU224" i="10" s="1"/>
  <c r="AX224" i="10"/>
  <c r="BV224" i="10" s="1"/>
  <c r="AY224" i="10"/>
  <c r="BW224" i="10" s="1"/>
  <c r="AN225" i="10"/>
  <c r="BL225" i="10" s="1"/>
  <c r="AO225" i="10"/>
  <c r="BM225" i="10" s="1"/>
  <c r="AP225" i="10"/>
  <c r="BN225" i="10" s="1"/>
  <c r="AQ225" i="10"/>
  <c r="BO225" i="10" s="1"/>
  <c r="AR225" i="10"/>
  <c r="BP225" i="10" s="1"/>
  <c r="AS225" i="10"/>
  <c r="BQ225" i="10" s="1"/>
  <c r="AT225" i="10"/>
  <c r="BR225" i="10" s="1"/>
  <c r="AU225" i="10"/>
  <c r="AV225" i="10"/>
  <c r="BT225" i="10" s="1"/>
  <c r="AW225" i="10"/>
  <c r="BU225" i="10" s="1"/>
  <c r="AX225" i="10"/>
  <c r="BV225" i="10" s="1"/>
  <c r="AY225" i="10"/>
  <c r="BW225" i="10" s="1"/>
  <c r="AN226" i="10"/>
  <c r="BL226" i="10" s="1"/>
  <c r="AO226" i="10"/>
  <c r="BM226" i="10" s="1"/>
  <c r="AP226" i="10"/>
  <c r="BN226" i="10" s="1"/>
  <c r="AQ226" i="10"/>
  <c r="BO226" i="10" s="1"/>
  <c r="AR226" i="10"/>
  <c r="BP226" i="10" s="1"/>
  <c r="AS226" i="10"/>
  <c r="BQ226" i="10" s="1"/>
  <c r="AT226" i="10"/>
  <c r="BR226" i="10" s="1"/>
  <c r="AU226" i="10"/>
  <c r="BS226" i="10" s="1"/>
  <c r="AV226" i="10"/>
  <c r="BT226" i="10" s="1"/>
  <c r="AW226" i="10"/>
  <c r="BU226" i="10" s="1"/>
  <c r="AX226" i="10"/>
  <c r="BV226" i="10" s="1"/>
  <c r="AN227" i="10"/>
  <c r="BL227" i="10" s="1"/>
  <c r="AO227" i="10"/>
  <c r="BM227" i="10" s="1"/>
  <c r="AP227" i="10"/>
  <c r="BN227" i="10" s="1"/>
  <c r="AQ227" i="10"/>
  <c r="BO227" i="10" s="1"/>
  <c r="AR227" i="10"/>
  <c r="BP227" i="10" s="1"/>
  <c r="AS227" i="10"/>
  <c r="BQ227" i="10" s="1"/>
  <c r="AT227" i="10"/>
  <c r="BR227" i="10" s="1"/>
  <c r="AU227" i="10"/>
  <c r="AV227" i="10"/>
  <c r="BT227" i="10" s="1"/>
  <c r="AW227" i="10"/>
  <c r="BU227" i="10" s="1"/>
  <c r="AX227" i="10"/>
  <c r="BV227" i="10" s="1"/>
  <c r="AY227" i="10"/>
  <c r="BW227" i="10" s="1"/>
  <c r="AN228" i="10"/>
  <c r="BL228" i="10" s="1"/>
  <c r="AO228" i="10"/>
  <c r="BM228" i="10" s="1"/>
  <c r="AP228" i="10"/>
  <c r="BN228" i="10" s="1"/>
  <c r="AQ228" i="10"/>
  <c r="BO228" i="10" s="1"/>
  <c r="AR228" i="10"/>
  <c r="BP228" i="10" s="1"/>
  <c r="AS228" i="10"/>
  <c r="BQ228" i="10" s="1"/>
  <c r="AT228" i="10"/>
  <c r="BR228" i="10" s="1"/>
  <c r="AU228" i="10"/>
  <c r="AV228" i="10"/>
  <c r="BT228" i="10" s="1"/>
  <c r="AW228" i="10"/>
  <c r="BU228" i="10" s="1"/>
  <c r="AX228" i="10"/>
  <c r="BV228" i="10" s="1"/>
  <c r="AY228" i="10"/>
  <c r="BW228" i="10" s="1"/>
  <c r="AN229" i="10"/>
  <c r="BL229" i="10" s="1"/>
  <c r="AO229" i="10"/>
  <c r="BM229" i="10" s="1"/>
  <c r="AP229" i="10"/>
  <c r="BN229" i="10" s="1"/>
  <c r="AQ229" i="10"/>
  <c r="BO229" i="10" s="1"/>
  <c r="AR229" i="10"/>
  <c r="BP229" i="10" s="1"/>
  <c r="AS229" i="10"/>
  <c r="BQ229" i="10" s="1"/>
  <c r="AT229" i="10"/>
  <c r="BR229" i="10" s="1"/>
  <c r="AU229" i="10"/>
  <c r="AV229" i="10"/>
  <c r="BT229" i="10" s="1"/>
  <c r="AW229" i="10"/>
  <c r="BU229" i="10" s="1"/>
  <c r="AX229" i="10"/>
  <c r="BV229" i="10" s="1"/>
  <c r="AY229" i="10"/>
  <c r="BW229" i="10" s="1"/>
  <c r="AN231" i="10"/>
  <c r="BL231" i="10" s="1"/>
  <c r="AO231" i="10"/>
  <c r="BM231" i="10" s="1"/>
  <c r="AP231" i="10"/>
  <c r="BN231" i="10" s="1"/>
  <c r="AQ231" i="10"/>
  <c r="BO231" i="10" s="1"/>
  <c r="AR231" i="10"/>
  <c r="BP231" i="10" s="1"/>
  <c r="AS231" i="10"/>
  <c r="BQ231" i="10" s="1"/>
  <c r="AT231" i="10"/>
  <c r="BR231" i="10" s="1"/>
  <c r="AU231" i="10"/>
  <c r="AV231" i="10"/>
  <c r="BT231" i="10" s="1"/>
  <c r="AW231" i="10"/>
  <c r="BU231" i="10" s="1"/>
  <c r="AX231" i="10"/>
  <c r="BV231" i="10" s="1"/>
  <c r="AY231" i="10"/>
  <c r="BW231" i="10" s="1"/>
  <c r="AN232" i="10"/>
  <c r="BL232" i="10" s="1"/>
  <c r="AO232" i="10"/>
  <c r="BM232" i="10" s="1"/>
  <c r="AP232" i="10"/>
  <c r="BN232" i="10" s="1"/>
  <c r="AQ232" i="10"/>
  <c r="BO232" i="10" s="1"/>
  <c r="AR232" i="10"/>
  <c r="BP232" i="10" s="1"/>
  <c r="AS232" i="10"/>
  <c r="BQ232" i="10" s="1"/>
  <c r="AT232" i="10"/>
  <c r="BR232" i="10" s="1"/>
  <c r="AU232" i="10"/>
  <c r="AV232" i="10"/>
  <c r="BT232" i="10" s="1"/>
  <c r="AW232" i="10"/>
  <c r="BU232" i="10" s="1"/>
  <c r="AX232" i="10"/>
  <c r="BV232" i="10" s="1"/>
  <c r="AY232" i="10"/>
  <c r="BW232" i="10" s="1"/>
  <c r="AN233" i="10"/>
  <c r="BL233" i="10" s="1"/>
  <c r="AO233" i="10"/>
  <c r="BM233" i="10" s="1"/>
  <c r="AP233" i="10"/>
  <c r="BN233" i="10" s="1"/>
  <c r="AQ233" i="10"/>
  <c r="BO233" i="10" s="1"/>
  <c r="AR233" i="10"/>
  <c r="BP233" i="10" s="1"/>
  <c r="AS233" i="10"/>
  <c r="BQ233" i="10" s="1"/>
  <c r="AT233" i="10"/>
  <c r="BR233" i="10" s="1"/>
  <c r="AU233" i="10"/>
  <c r="AV233" i="10"/>
  <c r="BT233" i="10" s="1"/>
  <c r="AW233" i="10"/>
  <c r="BU233" i="10" s="1"/>
  <c r="AX233" i="10"/>
  <c r="BV233" i="10" s="1"/>
  <c r="AY233" i="10"/>
  <c r="BW233" i="10" s="1"/>
  <c r="AN235" i="10"/>
  <c r="BL235" i="10" s="1"/>
  <c r="AO235" i="10"/>
  <c r="BM235" i="10" s="1"/>
  <c r="AP235" i="10"/>
  <c r="BN235" i="10" s="1"/>
  <c r="AQ235" i="10"/>
  <c r="BO235" i="10" s="1"/>
  <c r="AR235" i="10"/>
  <c r="BP235" i="10" s="1"/>
  <c r="AS235" i="10"/>
  <c r="BQ235" i="10" s="1"/>
  <c r="AT235" i="10"/>
  <c r="BR235" i="10" s="1"/>
  <c r="AU235" i="10"/>
  <c r="AV235" i="10"/>
  <c r="BT235" i="10" s="1"/>
  <c r="AW235" i="10"/>
  <c r="BU235" i="10" s="1"/>
  <c r="AX235" i="10"/>
  <c r="BV235" i="10" s="1"/>
  <c r="AY235" i="10"/>
  <c r="BW235" i="10" s="1"/>
  <c r="AN236" i="10"/>
  <c r="BL236" i="10" s="1"/>
  <c r="AO236" i="10"/>
  <c r="BM236" i="10" s="1"/>
  <c r="AP236" i="10"/>
  <c r="BN236" i="10" s="1"/>
  <c r="AQ236" i="10"/>
  <c r="BO236" i="10" s="1"/>
  <c r="AR236" i="10"/>
  <c r="BP236" i="10" s="1"/>
  <c r="AS236" i="10"/>
  <c r="BQ236" i="10" s="1"/>
  <c r="AT236" i="10"/>
  <c r="BR236" i="10" s="1"/>
  <c r="AU236" i="10"/>
  <c r="AV236" i="10"/>
  <c r="BT236" i="10" s="1"/>
  <c r="AW236" i="10"/>
  <c r="BU236" i="10" s="1"/>
  <c r="AX236" i="10"/>
  <c r="BV236" i="10" s="1"/>
  <c r="AY236" i="10"/>
  <c r="BW236" i="10" s="1"/>
  <c r="AN237" i="10"/>
  <c r="BL237" i="10" s="1"/>
  <c r="AO237" i="10"/>
  <c r="BM237" i="10" s="1"/>
  <c r="AP237" i="10"/>
  <c r="BN237" i="10" s="1"/>
  <c r="AQ237" i="10"/>
  <c r="BO237" i="10" s="1"/>
  <c r="AR237" i="10"/>
  <c r="BP237" i="10" s="1"/>
  <c r="AS237" i="10"/>
  <c r="BQ237" i="10" s="1"/>
  <c r="AT237" i="10"/>
  <c r="BR237" i="10" s="1"/>
  <c r="AU237" i="10"/>
  <c r="AV237" i="10"/>
  <c r="BT237" i="10" s="1"/>
  <c r="AW237" i="10"/>
  <c r="BU237" i="10" s="1"/>
  <c r="AX237" i="10"/>
  <c r="BV237" i="10" s="1"/>
  <c r="AY237" i="10"/>
  <c r="BW237" i="10" s="1"/>
  <c r="AN238" i="10"/>
  <c r="BL238" i="10" s="1"/>
  <c r="AO238" i="10"/>
  <c r="BM238" i="10" s="1"/>
  <c r="AP238" i="10"/>
  <c r="BN238" i="10" s="1"/>
  <c r="AQ238" i="10"/>
  <c r="BO238" i="10" s="1"/>
  <c r="AR238" i="10"/>
  <c r="BP238" i="10" s="1"/>
  <c r="AS238" i="10"/>
  <c r="BQ238" i="10" s="1"/>
  <c r="AT238" i="10"/>
  <c r="BR238" i="10" s="1"/>
  <c r="AU238" i="10"/>
  <c r="AV238" i="10"/>
  <c r="BT238" i="10" s="1"/>
  <c r="AW238" i="10"/>
  <c r="BU238" i="10" s="1"/>
  <c r="AX238" i="10"/>
  <c r="BV238" i="10" s="1"/>
  <c r="AY238" i="10"/>
  <c r="BW238" i="10" s="1"/>
  <c r="AN240" i="10"/>
  <c r="BL240" i="10" s="1"/>
  <c r="AO240" i="10"/>
  <c r="BM240" i="10" s="1"/>
  <c r="AP240" i="10"/>
  <c r="BN240" i="10" s="1"/>
  <c r="AQ240" i="10"/>
  <c r="BO240" i="10" s="1"/>
  <c r="AR240" i="10"/>
  <c r="BP240" i="10" s="1"/>
  <c r="AS240" i="10"/>
  <c r="BQ240" i="10" s="1"/>
  <c r="AT240" i="10"/>
  <c r="BR240" i="10" s="1"/>
  <c r="AU240" i="10"/>
  <c r="AV240" i="10"/>
  <c r="BT240" i="10" s="1"/>
  <c r="AW240" i="10"/>
  <c r="BU240" i="10" s="1"/>
  <c r="AX240" i="10"/>
  <c r="BV240" i="10" s="1"/>
  <c r="AY240" i="10"/>
  <c r="BW240" i="10" s="1"/>
  <c r="AN241" i="10"/>
  <c r="BL241" i="10" s="1"/>
  <c r="AO241" i="10"/>
  <c r="BM241" i="10" s="1"/>
  <c r="AP241" i="10"/>
  <c r="BN241" i="10" s="1"/>
  <c r="AQ241" i="10"/>
  <c r="BO241" i="10" s="1"/>
  <c r="AR241" i="10"/>
  <c r="BP241" i="10" s="1"/>
  <c r="AS241" i="10"/>
  <c r="BQ241" i="10" s="1"/>
  <c r="AT241" i="10"/>
  <c r="BR241" i="10" s="1"/>
  <c r="AU241" i="10"/>
  <c r="AV241" i="10"/>
  <c r="BT241" i="10" s="1"/>
  <c r="AW241" i="10"/>
  <c r="BU241" i="10" s="1"/>
  <c r="AX241" i="10"/>
  <c r="BV241" i="10" s="1"/>
  <c r="AN243" i="10"/>
  <c r="BL243" i="10" s="1"/>
  <c r="AO243" i="10"/>
  <c r="BM243" i="10" s="1"/>
  <c r="AP243" i="10"/>
  <c r="BN243" i="10" s="1"/>
  <c r="AQ243" i="10"/>
  <c r="BO243" i="10" s="1"/>
  <c r="AR243" i="10"/>
  <c r="BP243" i="10" s="1"/>
  <c r="AS243" i="10"/>
  <c r="BQ243" i="10" s="1"/>
  <c r="AT243" i="10"/>
  <c r="BR243" i="10" s="1"/>
  <c r="AU243" i="10"/>
  <c r="AV243" i="10"/>
  <c r="BT243" i="10" s="1"/>
  <c r="AW243" i="10"/>
  <c r="BU243" i="10" s="1"/>
  <c r="AX243" i="10"/>
  <c r="BV243" i="10" s="1"/>
  <c r="AY243" i="10"/>
  <c r="BW243" i="10" s="1"/>
  <c r="AN244" i="10"/>
  <c r="BL244" i="10" s="1"/>
  <c r="AO244" i="10"/>
  <c r="BM244" i="10" s="1"/>
  <c r="AP244" i="10"/>
  <c r="BN244" i="10" s="1"/>
  <c r="AQ244" i="10"/>
  <c r="BO244" i="10" s="1"/>
  <c r="AR244" i="10"/>
  <c r="BP244" i="10" s="1"/>
  <c r="AS244" i="10"/>
  <c r="BQ244" i="10" s="1"/>
  <c r="AT244" i="10"/>
  <c r="BR244" i="10" s="1"/>
  <c r="AU244" i="10"/>
  <c r="BS244" i="10" s="1"/>
  <c r="AV244" i="10"/>
  <c r="BT244" i="10" s="1"/>
  <c r="AW244" i="10"/>
  <c r="BU244" i="10" s="1"/>
  <c r="AX244" i="10"/>
  <c r="BV244" i="10" s="1"/>
  <c r="AY244" i="10"/>
  <c r="BW244" i="10" s="1"/>
  <c r="AN246" i="10"/>
  <c r="BL246" i="10" s="1"/>
  <c r="AO246" i="10"/>
  <c r="BM246" i="10" s="1"/>
  <c r="AP246" i="10"/>
  <c r="BN246" i="10" s="1"/>
  <c r="AQ246" i="10"/>
  <c r="BO246" i="10" s="1"/>
  <c r="AR246" i="10"/>
  <c r="BP246" i="10" s="1"/>
  <c r="AS246" i="10"/>
  <c r="BQ246" i="10" s="1"/>
  <c r="AT246" i="10"/>
  <c r="BR246" i="10" s="1"/>
  <c r="AU246" i="10"/>
  <c r="BS246" i="10" s="1"/>
  <c r="AV246" i="10"/>
  <c r="BT246" i="10" s="1"/>
  <c r="AW246" i="10"/>
  <c r="BU246" i="10" s="1"/>
  <c r="AX246" i="10"/>
  <c r="BV246" i="10" s="1"/>
  <c r="AY246" i="10"/>
  <c r="BW246" i="10" s="1"/>
  <c r="AN247" i="10"/>
  <c r="BL247" i="10" s="1"/>
  <c r="AO247" i="10"/>
  <c r="BM247" i="10" s="1"/>
  <c r="AP247" i="10"/>
  <c r="BN247" i="10" s="1"/>
  <c r="AQ247" i="10"/>
  <c r="BO247" i="10" s="1"/>
  <c r="AR247" i="10"/>
  <c r="BP247" i="10" s="1"/>
  <c r="AS247" i="10"/>
  <c r="BQ247" i="10" s="1"/>
  <c r="AT247" i="10"/>
  <c r="BR247" i="10" s="1"/>
  <c r="AU247" i="10"/>
  <c r="AV247" i="10"/>
  <c r="BT247" i="10" s="1"/>
  <c r="AW247" i="10"/>
  <c r="BU247" i="10" s="1"/>
  <c r="AX247" i="10"/>
  <c r="BV247" i="10" s="1"/>
  <c r="AY247" i="10"/>
  <c r="BW247" i="10" s="1"/>
  <c r="AN249" i="10"/>
  <c r="BL249" i="10" s="1"/>
  <c r="AO249" i="10"/>
  <c r="BM249" i="10" s="1"/>
  <c r="AP249" i="10"/>
  <c r="BN249" i="10" s="1"/>
  <c r="AQ249" i="10"/>
  <c r="BO249" i="10" s="1"/>
  <c r="AR249" i="10"/>
  <c r="BP249" i="10" s="1"/>
  <c r="AS249" i="10"/>
  <c r="BQ249" i="10" s="1"/>
  <c r="AT249" i="10"/>
  <c r="BR249" i="10" s="1"/>
  <c r="AU249" i="10"/>
  <c r="AV249" i="10"/>
  <c r="BT249" i="10" s="1"/>
  <c r="AW249" i="10"/>
  <c r="BU249" i="10" s="1"/>
  <c r="AX249" i="10"/>
  <c r="BV249" i="10" s="1"/>
  <c r="AY249" i="10"/>
  <c r="BW249" i="10" s="1"/>
  <c r="AN250" i="10"/>
  <c r="BL250" i="10" s="1"/>
  <c r="AO250" i="10"/>
  <c r="BM250" i="10" s="1"/>
  <c r="AP250" i="10"/>
  <c r="BN250" i="10" s="1"/>
  <c r="AQ250" i="10"/>
  <c r="BO250" i="10" s="1"/>
  <c r="AR250" i="10"/>
  <c r="BP250" i="10" s="1"/>
  <c r="AS250" i="10"/>
  <c r="BQ250" i="10" s="1"/>
  <c r="AT250" i="10"/>
  <c r="BR250" i="10" s="1"/>
  <c r="AU250" i="10"/>
  <c r="BS250" i="10" s="1"/>
  <c r="AV250" i="10"/>
  <c r="BT250" i="10" s="1"/>
  <c r="AW250" i="10"/>
  <c r="BU250" i="10" s="1"/>
  <c r="AX250" i="10"/>
  <c r="BV250" i="10" s="1"/>
  <c r="AY250" i="10"/>
  <c r="BW250" i="10" s="1"/>
  <c r="AN252" i="10"/>
  <c r="BL252" i="10" s="1"/>
  <c r="AO252" i="10"/>
  <c r="BM252" i="10" s="1"/>
  <c r="AP252" i="10"/>
  <c r="BN252" i="10" s="1"/>
  <c r="AQ252" i="10"/>
  <c r="BO252" i="10" s="1"/>
  <c r="AR252" i="10"/>
  <c r="BP252" i="10" s="1"/>
  <c r="AS252" i="10"/>
  <c r="BQ252" i="10" s="1"/>
  <c r="AT252" i="10"/>
  <c r="BR252" i="10" s="1"/>
  <c r="AU252" i="10"/>
  <c r="BS252" i="10" s="1"/>
  <c r="AV252" i="10"/>
  <c r="BT252" i="10" s="1"/>
  <c r="AW252" i="10"/>
  <c r="BU252" i="10" s="1"/>
  <c r="AX252" i="10"/>
  <c r="BV252" i="10" s="1"/>
  <c r="AY252" i="10"/>
  <c r="BW252" i="10" s="1"/>
  <c r="AN253" i="10"/>
  <c r="BL253" i="10" s="1"/>
  <c r="AO253" i="10"/>
  <c r="BM253" i="10" s="1"/>
  <c r="AP253" i="10"/>
  <c r="BN253" i="10" s="1"/>
  <c r="AQ253" i="10"/>
  <c r="BO253" i="10" s="1"/>
  <c r="AR253" i="10"/>
  <c r="BP253" i="10" s="1"/>
  <c r="AS253" i="10"/>
  <c r="BQ253" i="10" s="1"/>
  <c r="AT253" i="10"/>
  <c r="BR253" i="10" s="1"/>
  <c r="AU253" i="10"/>
  <c r="AV253" i="10"/>
  <c r="BT253" i="10" s="1"/>
  <c r="AW253" i="10"/>
  <c r="BU253" i="10" s="1"/>
  <c r="AX253" i="10"/>
  <c r="BV253" i="10" s="1"/>
  <c r="AY253" i="10"/>
  <c r="BW253" i="10" s="1"/>
  <c r="AN254" i="10"/>
  <c r="BL254" i="10" s="1"/>
  <c r="AO254" i="10"/>
  <c r="BM254" i="10" s="1"/>
  <c r="AP254" i="10"/>
  <c r="BN254" i="10" s="1"/>
  <c r="AQ254" i="10"/>
  <c r="BO254" i="10" s="1"/>
  <c r="AR254" i="10"/>
  <c r="BP254" i="10" s="1"/>
  <c r="AS254" i="10"/>
  <c r="BQ254" i="10" s="1"/>
  <c r="AT254" i="10"/>
  <c r="BR254" i="10" s="1"/>
  <c r="AU254" i="10"/>
  <c r="BS254" i="10" s="1"/>
  <c r="AV254" i="10"/>
  <c r="BT254" i="10" s="1"/>
  <c r="AW254" i="10"/>
  <c r="BU254" i="10" s="1"/>
  <c r="AX254" i="10"/>
  <c r="BV254" i="10" s="1"/>
  <c r="AY254" i="10"/>
  <c r="BW254" i="10" s="1"/>
  <c r="AN255" i="10"/>
  <c r="BL255" i="10" s="1"/>
  <c r="AO255" i="10"/>
  <c r="BM255" i="10" s="1"/>
  <c r="AP255" i="10"/>
  <c r="BN255" i="10" s="1"/>
  <c r="AQ255" i="10"/>
  <c r="BO255" i="10" s="1"/>
  <c r="AR255" i="10"/>
  <c r="BP255" i="10" s="1"/>
  <c r="AS255" i="10"/>
  <c r="BQ255" i="10" s="1"/>
  <c r="AT255" i="10"/>
  <c r="BR255" i="10" s="1"/>
  <c r="AU255" i="10"/>
  <c r="AV255" i="10"/>
  <c r="BT255" i="10" s="1"/>
  <c r="AW255" i="10"/>
  <c r="BU255" i="10" s="1"/>
  <c r="AX255" i="10"/>
  <c r="BV255" i="10" s="1"/>
  <c r="AY255" i="10"/>
  <c r="BW255" i="10" s="1"/>
  <c r="AN256" i="10"/>
  <c r="BL256" i="10" s="1"/>
  <c r="AO256" i="10"/>
  <c r="BM256" i="10" s="1"/>
  <c r="AP256" i="10"/>
  <c r="BN256" i="10" s="1"/>
  <c r="AQ256" i="10"/>
  <c r="BO256" i="10" s="1"/>
  <c r="AR256" i="10"/>
  <c r="BP256" i="10" s="1"/>
  <c r="AS256" i="10"/>
  <c r="BQ256" i="10" s="1"/>
  <c r="AT256" i="10"/>
  <c r="BR256" i="10" s="1"/>
  <c r="AU256" i="10"/>
  <c r="BS256" i="10" s="1"/>
  <c r="AV256" i="10"/>
  <c r="BT256" i="10" s="1"/>
  <c r="AW256" i="10"/>
  <c r="BU256" i="10" s="1"/>
  <c r="AX256" i="10"/>
  <c r="BV256" i="10" s="1"/>
  <c r="AY256" i="10"/>
  <c r="BW256" i="10" s="1"/>
  <c r="AN257" i="10"/>
  <c r="BL257" i="10" s="1"/>
  <c r="AO257" i="10"/>
  <c r="BM257" i="10" s="1"/>
  <c r="AP257" i="10"/>
  <c r="BN257" i="10" s="1"/>
  <c r="AQ257" i="10"/>
  <c r="BO257" i="10" s="1"/>
  <c r="AR257" i="10"/>
  <c r="BP257" i="10" s="1"/>
  <c r="AS257" i="10"/>
  <c r="BQ257" i="10" s="1"/>
  <c r="AT257" i="10"/>
  <c r="BR257" i="10" s="1"/>
  <c r="AU257" i="10"/>
  <c r="AV257" i="10"/>
  <c r="BT257" i="10" s="1"/>
  <c r="AW257" i="10"/>
  <c r="BU257" i="10" s="1"/>
  <c r="AX257" i="10"/>
  <c r="BV257" i="10" s="1"/>
  <c r="AY257" i="10"/>
  <c r="BW257" i="10" s="1"/>
  <c r="AN258" i="10"/>
  <c r="BL258" i="10" s="1"/>
  <c r="AO258" i="10"/>
  <c r="BM258" i="10" s="1"/>
  <c r="AP258" i="10"/>
  <c r="BN258" i="10" s="1"/>
  <c r="AQ258" i="10"/>
  <c r="BO258" i="10" s="1"/>
  <c r="AR258" i="10"/>
  <c r="BP258" i="10" s="1"/>
  <c r="AS258" i="10"/>
  <c r="BQ258" i="10" s="1"/>
  <c r="AT258" i="10"/>
  <c r="BR258" i="10" s="1"/>
  <c r="AU258" i="10"/>
  <c r="BS258" i="10" s="1"/>
  <c r="AV258" i="10"/>
  <c r="BT258" i="10" s="1"/>
  <c r="AW258" i="10"/>
  <c r="BU258" i="10" s="1"/>
  <c r="AX258" i="10"/>
  <c r="BV258" i="10" s="1"/>
  <c r="AY258" i="10"/>
  <c r="BW258" i="10" s="1"/>
  <c r="AN259" i="10"/>
  <c r="BL259" i="10" s="1"/>
  <c r="AO259" i="10"/>
  <c r="BM259" i="10" s="1"/>
  <c r="AQ259" i="10"/>
  <c r="BO259" i="10" s="1"/>
  <c r="AR259" i="10"/>
  <c r="BP259" i="10" s="1"/>
  <c r="AS259" i="10"/>
  <c r="BQ259" i="10" s="1"/>
  <c r="AT259" i="10"/>
  <c r="BR259" i="10" s="1"/>
  <c r="AU259" i="10"/>
  <c r="AV259" i="10"/>
  <c r="BT259" i="10" s="1"/>
  <c r="AW259" i="10"/>
  <c r="BU259" i="10" s="1"/>
  <c r="AX259" i="10"/>
  <c r="BV259" i="10" s="1"/>
  <c r="AN260" i="10"/>
  <c r="BL260" i="10" s="1"/>
  <c r="AO260" i="10"/>
  <c r="BM260" i="10" s="1"/>
  <c r="AP260" i="10"/>
  <c r="BN260" i="10" s="1"/>
  <c r="AQ260" i="10"/>
  <c r="BO260" i="10" s="1"/>
  <c r="AR260" i="10"/>
  <c r="BP260" i="10" s="1"/>
  <c r="AS260" i="10"/>
  <c r="BQ260" i="10" s="1"/>
  <c r="AT260" i="10"/>
  <c r="BR260" i="10" s="1"/>
  <c r="AU260" i="10"/>
  <c r="BS260" i="10" s="1"/>
  <c r="AV260" i="10"/>
  <c r="BT260" i="10" s="1"/>
  <c r="AW260" i="10"/>
  <c r="BU260" i="10" s="1"/>
  <c r="AX260" i="10"/>
  <c r="BV260" i="10" s="1"/>
  <c r="AY260" i="10"/>
  <c r="BW260" i="10" s="1"/>
  <c r="AN261" i="10"/>
  <c r="BL261" i="10" s="1"/>
  <c r="AO261" i="10"/>
  <c r="BM261" i="10" s="1"/>
  <c r="AP261" i="10"/>
  <c r="BN261" i="10" s="1"/>
  <c r="AQ261" i="10"/>
  <c r="BO261" i="10" s="1"/>
  <c r="AR261" i="10"/>
  <c r="BP261" i="10" s="1"/>
  <c r="AS261" i="10"/>
  <c r="BQ261" i="10" s="1"/>
  <c r="AT261" i="10"/>
  <c r="BR261" i="10" s="1"/>
  <c r="AU261" i="10"/>
  <c r="AV261" i="10"/>
  <c r="BT261" i="10" s="1"/>
  <c r="AW261" i="10"/>
  <c r="BU261" i="10" s="1"/>
  <c r="AX261" i="10"/>
  <c r="BV261" i="10" s="1"/>
  <c r="AY261" i="10"/>
  <c r="BW261" i="10" s="1"/>
  <c r="AN262" i="10"/>
  <c r="BL262" i="10" s="1"/>
  <c r="AO262" i="10"/>
  <c r="BM262" i="10" s="1"/>
  <c r="AP262" i="10"/>
  <c r="BN262" i="10" s="1"/>
  <c r="AQ262" i="10"/>
  <c r="BO262" i="10" s="1"/>
  <c r="AR262" i="10"/>
  <c r="BP262" i="10" s="1"/>
  <c r="AS262" i="10"/>
  <c r="BQ262" i="10" s="1"/>
  <c r="AT262" i="10"/>
  <c r="BR262" i="10" s="1"/>
  <c r="AU262" i="10"/>
  <c r="BS262" i="10" s="1"/>
  <c r="AV262" i="10"/>
  <c r="BT262" i="10" s="1"/>
  <c r="AW262" i="10"/>
  <c r="BU262" i="10" s="1"/>
  <c r="AX262" i="10"/>
  <c r="BV262" i="10" s="1"/>
  <c r="AY262" i="10"/>
  <c r="BW262" i="10" s="1"/>
  <c r="AN263" i="10"/>
  <c r="BL263" i="10" s="1"/>
  <c r="AO263" i="10"/>
  <c r="BM263" i="10" s="1"/>
  <c r="AP263" i="10"/>
  <c r="BN263" i="10" s="1"/>
  <c r="AQ263" i="10"/>
  <c r="BO263" i="10" s="1"/>
  <c r="AR263" i="10"/>
  <c r="BP263" i="10" s="1"/>
  <c r="AS263" i="10"/>
  <c r="BQ263" i="10" s="1"/>
  <c r="AU263" i="10"/>
  <c r="BS263" i="10" s="1"/>
  <c r="AV263" i="10"/>
  <c r="BT263" i="10" s="1"/>
  <c r="AW263" i="10"/>
  <c r="BU263" i="10" s="1"/>
  <c r="AX263" i="10"/>
  <c r="BV263" i="10" s="1"/>
  <c r="AY263" i="10"/>
  <c r="BW263" i="10" s="1"/>
  <c r="AN265" i="10"/>
  <c r="BL265" i="10" s="1"/>
  <c r="AO265" i="10"/>
  <c r="BM265" i="10" s="1"/>
  <c r="AP265" i="10"/>
  <c r="BN265" i="10" s="1"/>
  <c r="AQ265" i="10"/>
  <c r="BO265" i="10" s="1"/>
  <c r="AR265" i="10"/>
  <c r="BP265" i="10" s="1"/>
  <c r="AS265" i="10"/>
  <c r="BQ265" i="10" s="1"/>
  <c r="AT265" i="10"/>
  <c r="BR265" i="10" s="1"/>
  <c r="AU265" i="10"/>
  <c r="BS265" i="10" s="1"/>
  <c r="AV265" i="10"/>
  <c r="BT265" i="10" s="1"/>
  <c r="AW265" i="10"/>
  <c r="BU265" i="10" s="1"/>
  <c r="AX265" i="10"/>
  <c r="BV265" i="10" s="1"/>
  <c r="AY265" i="10"/>
  <c r="BW265" i="10" s="1"/>
  <c r="AN266" i="10"/>
  <c r="BL266" i="10" s="1"/>
  <c r="AO266" i="10"/>
  <c r="BM266" i="10" s="1"/>
  <c r="AP266" i="10"/>
  <c r="BN266" i="10" s="1"/>
  <c r="AQ266" i="10"/>
  <c r="BO266" i="10" s="1"/>
  <c r="AR266" i="10"/>
  <c r="BP266" i="10" s="1"/>
  <c r="AS266" i="10"/>
  <c r="BQ266" i="10" s="1"/>
  <c r="AT266" i="10"/>
  <c r="BR266" i="10" s="1"/>
  <c r="AU266" i="10"/>
  <c r="AV266" i="10"/>
  <c r="BT266" i="10" s="1"/>
  <c r="AW266" i="10"/>
  <c r="BU266" i="10" s="1"/>
  <c r="AX266" i="10"/>
  <c r="BV266" i="10" s="1"/>
  <c r="AY266" i="10"/>
  <c r="BW266" i="10" s="1"/>
  <c r="AN268" i="10"/>
  <c r="BL268" i="10" s="1"/>
  <c r="AO268" i="10"/>
  <c r="BM268" i="10" s="1"/>
  <c r="AP268" i="10"/>
  <c r="BN268" i="10" s="1"/>
  <c r="AQ268" i="10"/>
  <c r="BO268" i="10" s="1"/>
  <c r="AR268" i="10"/>
  <c r="BP268" i="10" s="1"/>
  <c r="AS268" i="10"/>
  <c r="BQ268" i="10" s="1"/>
  <c r="AT268" i="10"/>
  <c r="BR268" i="10" s="1"/>
  <c r="AU268" i="10"/>
  <c r="AV268" i="10"/>
  <c r="BT268" i="10" s="1"/>
  <c r="AW268" i="10"/>
  <c r="BU268" i="10" s="1"/>
  <c r="AX268" i="10"/>
  <c r="BV268" i="10" s="1"/>
  <c r="AY268" i="10"/>
  <c r="BW268" i="10" s="1"/>
  <c r="AN269" i="10"/>
  <c r="BL269" i="10" s="1"/>
  <c r="AO269" i="10"/>
  <c r="BM269" i="10" s="1"/>
  <c r="AP269" i="10"/>
  <c r="BN269" i="10" s="1"/>
  <c r="AQ269" i="10"/>
  <c r="BO269" i="10" s="1"/>
  <c r="AR269" i="10"/>
  <c r="BP269" i="10" s="1"/>
  <c r="AS269" i="10"/>
  <c r="BQ269" i="10" s="1"/>
  <c r="AT269" i="10"/>
  <c r="BR269" i="10" s="1"/>
  <c r="AU269" i="10"/>
  <c r="BS269" i="10" s="1"/>
  <c r="AV269" i="10"/>
  <c r="BT269" i="10" s="1"/>
  <c r="AW269" i="10"/>
  <c r="BU269" i="10" s="1"/>
  <c r="AX269" i="10"/>
  <c r="BV269" i="10" s="1"/>
  <c r="AY269" i="10"/>
  <c r="BW269" i="10" s="1"/>
  <c r="AN271" i="10"/>
  <c r="BL271" i="10" s="1"/>
  <c r="AO271" i="10"/>
  <c r="BM271" i="10" s="1"/>
  <c r="AP271" i="10"/>
  <c r="BN271" i="10" s="1"/>
  <c r="AQ271" i="10"/>
  <c r="BO271" i="10" s="1"/>
  <c r="AR271" i="10"/>
  <c r="BP271" i="10" s="1"/>
  <c r="AS271" i="10"/>
  <c r="BQ271" i="10" s="1"/>
  <c r="AT271" i="10"/>
  <c r="BR271" i="10" s="1"/>
  <c r="AU271" i="10"/>
  <c r="BS271" i="10" s="1"/>
  <c r="AV271" i="10"/>
  <c r="BT271" i="10" s="1"/>
  <c r="AW271" i="10"/>
  <c r="BU271" i="10" s="1"/>
  <c r="AX271" i="10"/>
  <c r="BV271" i="10" s="1"/>
  <c r="AY271" i="10"/>
  <c r="BW271" i="10" s="1"/>
  <c r="AO272" i="10"/>
  <c r="BM272" i="10" s="1"/>
  <c r="AP272" i="10"/>
  <c r="BN272" i="10" s="1"/>
  <c r="AQ272" i="10"/>
  <c r="BO272" i="10" s="1"/>
  <c r="AR272" i="10"/>
  <c r="BP272" i="10" s="1"/>
  <c r="AS272" i="10"/>
  <c r="BQ272" i="10" s="1"/>
  <c r="AT272" i="10"/>
  <c r="BR272" i="10" s="1"/>
  <c r="AU272" i="10"/>
  <c r="AV272" i="10"/>
  <c r="BT272" i="10" s="1"/>
  <c r="AW272" i="10"/>
  <c r="BU272" i="10" s="1"/>
  <c r="AX272" i="10"/>
  <c r="BV272" i="10" s="1"/>
  <c r="AN273" i="10"/>
  <c r="BL273" i="10" s="1"/>
  <c r="AO273" i="10"/>
  <c r="BM273" i="10" s="1"/>
  <c r="AP273" i="10"/>
  <c r="BN273" i="10" s="1"/>
  <c r="AQ273" i="10"/>
  <c r="BO273" i="10" s="1"/>
  <c r="AR273" i="10"/>
  <c r="BP273" i="10" s="1"/>
  <c r="AS273" i="10"/>
  <c r="BQ273" i="10" s="1"/>
  <c r="AT273" i="10"/>
  <c r="BR273" i="10" s="1"/>
  <c r="AU273" i="10"/>
  <c r="BS273" i="10" s="1"/>
  <c r="AV273" i="10"/>
  <c r="BT273" i="10" s="1"/>
  <c r="AW273" i="10"/>
  <c r="BU273" i="10" s="1"/>
  <c r="AX273" i="10"/>
  <c r="BV273" i="10" s="1"/>
  <c r="AY273" i="10"/>
  <c r="BW273" i="10" s="1"/>
  <c r="AN274" i="10"/>
  <c r="BL274" i="10" s="1"/>
  <c r="AO274" i="10"/>
  <c r="BM274" i="10" s="1"/>
  <c r="AP274" i="10"/>
  <c r="BN274" i="10" s="1"/>
  <c r="AQ274" i="10"/>
  <c r="BO274" i="10" s="1"/>
  <c r="AR274" i="10"/>
  <c r="BP274" i="10" s="1"/>
  <c r="AS274" i="10"/>
  <c r="BQ274" i="10" s="1"/>
  <c r="AT274" i="10"/>
  <c r="BR274" i="10" s="1"/>
  <c r="AU274" i="10"/>
  <c r="AV274" i="10"/>
  <c r="BT274" i="10" s="1"/>
  <c r="AW274" i="10"/>
  <c r="BU274" i="10" s="1"/>
  <c r="AX274" i="10"/>
  <c r="BV274" i="10" s="1"/>
  <c r="AY274" i="10"/>
  <c r="BW274" i="10" s="1"/>
  <c r="AO275" i="10"/>
  <c r="BM275" i="10" s="1"/>
  <c r="AP275" i="10"/>
  <c r="BN275" i="10" s="1"/>
  <c r="AQ275" i="10"/>
  <c r="BO275" i="10" s="1"/>
  <c r="AR275" i="10"/>
  <c r="BP275" i="10" s="1"/>
  <c r="AS275" i="10"/>
  <c r="BQ275" i="10" s="1"/>
  <c r="AT275" i="10"/>
  <c r="BR275" i="10" s="1"/>
  <c r="AU275" i="10"/>
  <c r="AV275" i="10"/>
  <c r="BT275" i="10" s="1"/>
  <c r="AW275" i="10"/>
  <c r="BU275" i="10" s="1"/>
  <c r="AX275" i="10"/>
  <c r="BV275" i="10" s="1"/>
  <c r="AN277" i="10"/>
  <c r="BL277" i="10" s="1"/>
  <c r="AO277" i="10"/>
  <c r="BM277" i="10" s="1"/>
  <c r="AP277" i="10"/>
  <c r="BN277" i="10" s="1"/>
  <c r="AQ277" i="10"/>
  <c r="BO277" i="10" s="1"/>
  <c r="AR277" i="10"/>
  <c r="BP277" i="10" s="1"/>
  <c r="AS277" i="10"/>
  <c r="BQ277" i="10" s="1"/>
  <c r="AT277" i="10"/>
  <c r="BR277" i="10" s="1"/>
  <c r="AU277" i="10"/>
  <c r="BS277" i="10" s="1"/>
  <c r="AV277" i="10"/>
  <c r="BT277" i="10" s="1"/>
  <c r="AW277" i="10"/>
  <c r="BU277" i="10" s="1"/>
  <c r="AX277" i="10"/>
  <c r="BV277" i="10" s="1"/>
  <c r="AY277" i="10"/>
  <c r="BW277" i="10" s="1"/>
  <c r="AN278" i="10"/>
  <c r="BL278" i="10" s="1"/>
  <c r="AO278" i="10"/>
  <c r="BM278" i="10" s="1"/>
  <c r="AP278" i="10"/>
  <c r="BN278" i="10" s="1"/>
  <c r="AQ278" i="10"/>
  <c r="BO278" i="10" s="1"/>
  <c r="AR278" i="10"/>
  <c r="BP278" i="10" s="1"/>
  <c r="AS278" i="10"/>
  <c r="BQ278" i="10" s="1"/>
  <c r="AT278" i="10"/>
  <c r="BR278" i="10" s="1"/>
  <c r="AU278" i="10"/>
  <c r="AV278" i="10"/>
  <c r="BT278" i="10" s="1"/>
  <c r="AW278" i="10"/>
  <c r="BU278" i="10" s="1"/>
  <c r="AX278" i="10"/>
  <c r="BV278" i="10" s="1"/>
  <c r="AY278" i="10"/>
  <c r="BW278" i="10" s="1"/>
  <c r="AN280" i="10"/>
  <c r="BL280" i="10" s="1"/>
  <c r="AO280" i="10"/>
  <c r="BM280" i="10" s="1"/>
  <c r="AP280" i="10"/>
  <c r="BN280" i="10" s="1"/>
  <c r="AQ280" i="10"/>
  <c r="BO280" i="10" s="1"/>
  <c r="AR280" i="10"/>
  <c r="BP280" i="10" s="1"/>
  <c r="AS280" i="10"/>
  <c r="BQ280" i="10" s="1"/>
  <c r="AT280" i="10"/>
  <c r="BR280" i="10" s="1"/>
  <c r="AU280" i="10"/>
  <c r="AV280" i="10"/>
  <c r="BT280" i="10" s="1"/>
  <c r="AW280" i="10"/>
  <c r="BU280" i="10" s="1"/>
  <c r="AX280" i="10"/>
  <c r="BV280" i="10" s="1"/>
  <c r="AY280" i="10"/>
  <c r="BW280" i="10" s="1"/>
  <c r="AN281" i="10"/>
  <c r="BL281" i="10" s="1"/>
  <c r="AO281" i="10"/>
  <c r="BM281" i="10" s="1"/>
  <c r="AP281" i="10"/>
  <c r="BN281" i="10" s="1"/>
  <c r="AQ281" i="10"/>
  <c r="BO281" i="10" s="1"/>
  <c r="AR281" i="10"/>
  <c r="BP281" i="10" s="1"/>
  <c r="AS281" i="10"/>
  <c r="BQ281" i="10" s="1"/>
  <c r="AT281" i="10"/>
  <c r="BR281" i="10" s="1"/>
  <c r="AU281" i="10"/>
  <c r="BS281" i="10" s="1"/>
  <c r="AV281" i="10"/>
  <c r="BT281" i="10" s="1"/>
  <c r="AW281" i="10"/>
  <c r="BU281" i="10" s="1"/>
  <c r="AX281" i="10"/>
  <c r="BV281" i="10" s="1"/>
  <c r="AY281" i="10"/>
  <c r="BW281" i="10" s="1"/>
  <c r="AN282" i="10"/>
  <c r="BL282" i="10" s="1"/>
  <c r="AO282" i="10"/>
  <c r="BM282" i="10" s="1"/>
  <c r="AP282" i="10"/>
  <c r="BN282" i="10" s="1"/>
  <c r="AQ282" i="10"/>
  <c r="BO282" i="10" s="1"/>
  <c r="AR282" i="10"/>
  <c r="BP282" i="10" s="1"/>
  <c r="AS282" i="10"/>
  <c r="BQ282" i="10" s="1"/>
  <c r="AT282" i="10"/>
  <c r="BR282" i="10" s="1"/>
  <c r="AU282" i="10"/>
  <c r="AV282" i="10"/>
  <c r="BT282" i="10" s="1"/>
  <c r="AW282" i="10"/>
  <c r="BU282" i="10" s="1"/>
  <c r="AX282" i="10"/>
  <c r="BV282" i="10" s="1"/>
  <c r="AY282" i="10"/>
  <c r="BW282" i="10" s="1"/>
  <c r="AN283" i="10"/>
  <c r="BL283" i="10" s="1"/>
  <c r="AO283" i="10"/>
  <c r="BM283" i="10" s="1"/>
  <c r="AP283" i="10"/>
  <c r="BN283" i="10" s="1"/>
  <c r="AQ283" i="10"/>
  <c r="BO283" i="10" s="1"/>
  <c r="AR283" i="10"/>
  <c r="BP283" i="10" s="1"/>
  <c r="AS283" i="10"/>
  <c r="BQ283" i="10" s="1"/>
  <c r="AT283" i="10"/>
  <c r="BR283" i="10" s="1"/>
  <c r="AU283" i="10"/>
  <c r="BS283" i="10" s="1"/>
  <c r="AV283" i="10"/>
  <c r="BT283" i="10" s="1"/>
  <c r="AW283" i="10"/>
  <c r="BU283" i="10" s="1"/>
  <c r="AX283" i="10"/>
  <c r="BV283" i="10" s="1"/>
  <c r="AY283" i="10"/>
  <c r="BW283" i="10" s="1"/>
  <c r="AN284" i="10"/>
  <c r="BL284" i="10" s="1"/>
  <c r="AO284" i="10"/>
  <c r="BM284" i="10" s="1"/>
  <c r="AP284" i="10"/>
  <c r="BN284" i="10" s="1"/>
  <c r="AQ284" i="10"/>
  <c r="BO284" i="10" s="1"/>
  <c r="AR284" i="10"/>
  <c r="BP284" i="10" s="1"/>
  <c r="AS284" i="10"/>
  <c r="BQ284" i="10" s="1"/>
  <c r="AT284" i="10"/>
  <c r="BR284" i="10" s="1"/>
  <c r="AU284" i="10"/>
  <c r="AV284" i="10"/>
  <c r="BT284" i="10" s="1"/>
  <c r="AW284" i="10"/>
  <c r="BU284" i="10" s="1"/>
  <c r="AX284" i="10"/>
  <c r="BV284" i="10" s="1"/>
  <c r="AY284" i="10"/>
  <c r="BW284" i="10" s="1"/>
  <c r="AN285" i="10"/>
  <c r="BL285" i="10" s="1"/>
  <c r="AO285" i="10"/>
  <c r="BM285" i="10" s="1"/>
  <c r="AP285" i="10"/>
  <c r="BN285" i="10" s="1"/>
  <c r="AQ285" i="10"/>
  <c r="BO285" i="10" s="1"/>
  <c r="AR285" i="10"/>
  <c r="BP285" i="10" s="1"/>
  <c r="AS285" i="10"/>
  <c r="BQ285" i="10" s="1"/>
  <c r="AT285" i="10"/>
  <c r="BR285" i="10" s="1"/>
  <c r="AU285" i="10"/>
  <c r="BS285" i="10" s="1"/>
  <c r="AV285" i="10"/>
  <c r="BT285" i="10" s="1"/>
  <c r="AW285" i="10"/>
  <c r="BU285" i="10" s="1"/>
  <c r="AX285" i="10"/>
  <c r="BV285" i="10" s="1"/>
  <c r="AY285" i="10"/>
  <c r="BW285" i="10" s="1"/>
  <c r="AN286" i="10"/>
  <c r="BL286" i="10" s="1"/>
  <c r="AO286" i="10"/>
  <c r="BM286" i="10" s="1"/>
  <c r="AP286" i="10"/>
  <c r="BN286" i="10" s="1"/>
  <c r="AQ286" i="10"/>
  <c r="BO286" i="10" s="1"/>
  <c r="AR286" i="10"/>
  <c r="BP286" i="10" s="1"/>
  <c r="AS286" i="10"/>
  <c r="BQ286" i="10" s="1"/>
  <c r="AT286" i="10"/>
  <c r="BR286" i="10" s="1"/>
  <c r="AU286" i="10"/>
  <c r="AV286" i="10"/>
  <c r="BT286" i="10" s="1"/>
  <c r="AW286" i="10"/>
  <c r="BU286" i="10" s="1"/>
  <c r="AX286" i="10"/>
  <c r="BV286" i="10" s="1"/>
  <c r="AY286" i="10"/>
  <c r="BW286" i="10" s="1"/>
  <c r="AN288" i="10"/>
  <c r="BL288" i="10" s="1"/>
  <c r="AO288" i="10"/>
  <c r="BM288" i="10" s="1"/>
  <c r="AP288" i="10"/>
  <c r="BN288" i="10" s="1"/>
  <c r="AQ288" i="10"/>
  <c r="BO288" i="10" s="1"/>
  <c r="AR288" i="10"/>
  <c r="BP288" i="10" s="1"/>
  <c r="AS288" i="10"/>
  <c r="BQ288" i="10" s="1"/>
  <c r="AT288" i="10"/>
  <c r="BR288" i="10" s="1"/>
  <c r="AU288" i="10"/>
  <c r="AV288" i="10"/>
  <c r="BT288" i="10" s="1"/>
  <c r="AW288" i="10"/>
  <c r="BU288" i="10" s="1"/>
  <c r="AX288" i="10"/>
  <c r="BV288" i="10" s="1"/>
  <c r="AY288" i="10"/>
  <c r="BW288" i="10" s="1"/>
  <c r="AN289" i="10"/>
  <c r="BL289" i="10" s="1"/>
  <c r="AO289" i="10"/>
  <c r="BM289" i="10" s="1"/>
  <c r="AP289" i="10"/>
  <c r="BN289" i="10" s="1"/>
  <c r="AQ289" i="10"/>
  <c r="BO289" i="10" s="1"/>
  <c r="AR289" i="10"/>
  <c r="BP289" i="10" s="1"/>
  <c r="AS289" i="10"/>
  <c r="BQ289" i="10" s="1"/>
  <c r="AT289" i="10"/>
  <c r="BR289" i="10" s="1"/>
  <c r="AU289" i="10"/>
  <c r="BS289" i="10" s="1"/>
  <c r="AV289" i="10"/>
  <c r="BT289" i="10" s="1"/>
  <c r="AW289" i="10"/>
  <c r="BU289" i="10" s="1"/>
  <c r="AX289" i="10"/>
  <c r="BV289" i="10" s="1"/>
  <c r="AY289" i="10"/>
  <c r="BW289" i="10" s="1"/>
  <c r="AO290" i="10"/>
  <c r="BM290" i="10" s="1"/>
  <c r="AP290" i="10"/>
  <c r="BN290" i="10" s="1"/>
  <c r="AQ290" i="10"/>
  <c r="BO290" i="10" s="1"/>
  <c r="AR290" i="10"/>
  <c r="BP290" i="10" s="1"/>
  <c r="AS290" i="10"/>
  <c r="BQ290" i="10" s="1"/>
  <c r="AT290" i="10"/>
  <c r="BR290" i="10" s="1"/>
  <c r="AU290" i="10"/>
  <c r="AV290" i="10"/>
  <c r="BT290" i="10" s="1"/>
  <c r="AW290" i="10"/>
  <c r="BU290" i="10" s="1"/>
  <c r="AX290" i="10"/>
  <c r="BV290" i="10" s="1"/>
  <c r="AN291" i="10"/>
  <c r="BL291" i="10" s="1"/>
  <c r="AO291" i="10"/>
  <c r="BM291" i="10" s="1"/>
  <c r="AP291" i="10"/>
  <c r="BN291" i="10" s="1"/>
  <c r="AQ291" i="10"/>
  <c r="BO291" i="10" s="1"/>
  <c r="AR291" i="10"/>
  <c r="BP291" i="10" s="1"/>
  <c r="AS291" i="10"/>
  <c r="BQ291" i="10" s="1"/>
  <c r="AT291" i="10"/>
  <c r="BR291" i="10" s="1"/>
  <c r="AU291" i="10"/>
  <c r="BS291" i="10" s="1"/>
  <c r="AV291" i="10"/>
  <c r="BT291" i="10" s="1"/>
  <c r="AW291" i="10"/>
  <c r="BU291" i="10" s="1"/>
  <c r="AX291" i="10"/>
  <c r="BV291" i="10" s="1"/>
  <c r="AY291" i="10"/>
  <c r="BW291" i="10" s="1"/>
  <c r="AN293" i="10"/>
  <c r="BL293" i="10" s="1"/>
  <c r="AO293" i="10"/>
  <c r="BM293" i="10" s="1"/>
  <c r="AP293" i="10"/>
  <c r="BN293" i="10" s="1"/>
  <c r="AQ293" i="10"/>
  <c r="BO293" i="10" s="1"/>
  <c r="AR293" i="10"/>
  <c r="BP293" i="10" s="1"/>
  <c r="AS293" i="10"/>
  <c r="BQ293" i="10" s="1"/>
  <c r="AT293" i="10"/>
  <c r="BR293" i="10" s="1"/>
  <c r="AU293" i="10"/>
  <c r="BS293" i="10" s="1"/>
  <c r="AV293" i="10"/>
  <c r="BT293" i="10" s="1"/>
  <c r="AW293" i="10"/>
  <c r="BU293" i="10" s="1"/>
  <c r="AX293" i="10"/>
  <c r="BV293" i="10" s="1"/>
  <c r="AY293" i="10"/>
  <c r="BW293" i="10" s="1"/>
  <c r="AN294" i="10"/>
  <c r="BL294" i="10" s="1"/>
  <c r="AO294" i="10"/>
  <c r="BM294" i="10" s="1"/>
  <c r="AP294" i="10"/>
  <c r="BN294" i="10" s="1"/>
  <c r="AQ294" i="10"/>
  <c r="BO294" i="10" s="1"/>
  <c r="AR294" i="10"/>
  <c r="BP294" i="10" s="1"/>
  <c r="AS294" i="10"/>
  <c r="BQ294" i="10" s="1"/>
  <c r="AT294" i="10"/>
  <c r="BR294" i="10" s="1"/>
  <c r="AU294" i="10"/>
  <c r="AV294" i="10"/>
  <c r="BT294" i="10" s="1"/>
  <c r="AW294" i="10"/>
  <c r="BU294" i="10" s="1"/>
  <c r="AX294" i="10"/>
  <c r="BV294" i="10" s="1"/>
  <c r="AY294" i="10"/>
  <c r="BW294" i="10" s="1"/>
  <c r="AN296" i="10"/>
  <c r="BL296" i="10" s="1"/>
  <c r="AO296" i="10"/>
  <c r="BM296" i="10" s="1"/>
  <c r="AP296" i="10"/>
  <c r="BN296" i="10" s="1"/>
  <c r="AQ296" i="10"/>
  <c r="BO296" i="10" s="1"/>
  <c r="AR296" i="10"/>
  <c r="BP296" i="10" s="1"/>
  <c r="AS296" i="10"/>
  <c r="BQ296" i="10" s="1"/>
  <c r="AT296" i="10"/>
  <c r="BR296" i="10" s="1"/>
  <c r="AU296" i="10"/>
  <c r="AV296" i="10"/>
  <c r="BT296" i="10" s="1"/>
  <c r="AW296" i="10"/>
  <c r="BU296" i="10" s="1"/>
  <c r="AX296" i="10"/>
  <c r="BV296" i="10" s="1"/>
  <c r="AY296" i="10"/>
  <c r="BW296" i="10" s="1"/>
  <c r="AN297" i="10"/>
  <c r="BL297" i="10" s="1"/>
  <c r="AO297" i="10"/>
  <c r="BM297" i="10" s="1"/>
  <c r="AP297" i="10"/>
  <c r="BN297" i="10" s="1"/>
  <c r="AQ297" i="10"/>
  <c r="BO297" i="10" s="1"/>
  <c r="AR297" i="10"/>
  <c r="BP297" i="10" s="1"/>
  <c r="AS297" i="10"/>
  <c r="BQ297" i="10" s="1"/>
  <c r="AT297" i="10"/>
  <c r="BR297" i="10" s="1"/>
  <c r="AU297" i="10"/>
  <c r="BS297" i="10" s="1"/>
  <c r="AV297" i="10"/>
  <c r="BT297" i="10" s="1"/>
  <c r="AW297" i="10"/>
  <c r="BU297" i="10" s="1"/>
  <c r="AX297" i="10"/>
  <c r="BV297" i="10" s="1"/>
  <c r="AY297" i="10"/>
  <c r="BW297" i="10" s="1"/>
  <c r="AN299" i="10"/>
  <c r="BL299" i="10" s="1"/>
  <c r="AO299" i="10"/>
  <c r="BM299" i="10" s="1"/>
  <c r="AP299" i="10"/>
  <c r="BN299" i="10" s="1"/>
  <c r="AQ299" i="10"/>
  <c r="BO299" i="10" s="1"/>
  <c r="AR299" i="10"/>
  <c r="BP299" i="10" s="1"/>
  <c r="AS299" i="10"/>
  <c r="BQ299" i="10" s="1"/>
  <c r="AT299" i="10"/>
  <c r="BR299" i="10" s="1"/>
  <c r="AU299" i="10"/>
  <c r="BS299" i="10" s="1"/>
  <c r="AV299" i="10"/>
  <c r="BT299" i="10" s="1"/>
  <c r="AW299" i="10"/>
  <c r="BU299" i="10" s="1"/>
  <c r="AX299" i="10"/>
  <c r="BV299" i="10" s="1"/>
  <c r="AY299" i="10"/>
  <c r="BW299" i="10" s="1"/>
  <c r="AN300" i="10"/>
  <c r="BL300" i="10" s="1"/>
  <c r="AO300" i="10"/>
  <c r="BM300" i="10" s="1"/>
  <c r="AP300" i="10"/>
  <c r="BN300" i="10" s="1"/>
  <c r="AQ300" i="10"/>
  <c r="BO300" i="10" s="1"/>
  <c r="AR300" i="10"/>
  <c r="BP300" i="10" s="1"/>
  <c r="AS300" i="10"/>
  <c r="BQ300" i="10" s="1"/>
  <c r="AT300" i="10"/>
  <c r="BR300" i="10" s="1"/>
  <c r="AU300" i="10"/>
  <c r="AV300" i="10"/>
  <c r="BT300" i="10" s="1"/>
  <c r="AW300" i="10"/>
  <c r="BU300" i="10" s="1"/>
  <c r="AX300" i="10"/>
  <c r="BV300" i="10" s="1"/>
  <c r="AY300" i="10"/>
  <c r="BW300" i="10" s="1"/>
  <c r="AN301" i="10"/>
  <c r="BL301" i="10" s="1"/>
  <c r="AO301" i="10"/>
  <c r="BM301" i="10" s="1"/>
  <c r="AP301" i="10"/>
  <c r="BN301" i="10" s="1"/>
  <c r="AQ301" i="10"/>
  <c r="BO301" i="10" s="1"/>
  <c r="AR301" i="10"/>
  <c r="BP301" i="10" s="1"/>
  <c r="AS301" i="10"/>
  <c r="BQ301" i="10" s="1"/>
  <c r="AT301" i="10"/>
  <c r="BR301" i="10" s="1"/>
  <c r="AU301" i="10"/>
  <c r="BS301" i="10" s="1"/>
  <c r="AV301" i="10"/>
  <c r="BT301" i="10" s="1"/>
  <c r="AW301" i="10"/>
  <c r="BU301" i="10" s="1"/>
  <c r="AX301" i="10"/>
  <c r="BV301" i="10" s="1"/>
  <c r="AY301" i="10"/>
  <c r="BW301" i="10" s="1"/>
  <c r="AN302" i="10"/>
  <c r="BL302" i="10" s="1"/>
  <c r="AO302" i="10"/>
  <c r="BM302" i="10" s="1"/>
  <c r="AP302" i="10"/>
  <c r="BN302" i="10" s="1"/>
  <c r="AQ302" i="10"/>
  <c r="BO302" i="10" s="1"/>
  <c r="AR302" i="10"/>
  <c r="BP302" i="10" s="1"/>
  <c r="AS302" i="10"/>
  <c r="BQ302" i="10" s="1"/>
  <c r="AT302" i="10"/>
  <c r="BR302" i="10" s="1"/>
  <c r="AU302" i="10"/>
  <c r="AV302" i="10"/>
  <c r="BT302" i="10" s="1"/>
  <c r="AW302" i="10"/>
  <c r="BU302" i="10" s="1"/>
  <c r="AX302" i="10"/>
  <c r="BV302" i="10" s="1"/>
  <c r="AN304" i="10"/>
  <c r="BL304" i="10" s="1"/>
  <c r="AO304" i="10"/>
  <c r="BM304" i="10" s="1"/>
  <c r="AP304" i="10"/>
  <c r="BN304" i="10" s="1"/>
  <c r="AQ304" i="10"/>
  <c r="BO304" i="10" s="1"/>
  <c r="AR304" i="10"/>
  <c r="BP304" i="10" s="1"/>
  <c r="AS304" i="10"/>
  <c r="BQ304" i="10" s="1"/>
  <c r="AT304" i="10"/>
  <c r="BR304" i="10" s="1"/>
  <c r="AU304" i="10"/>
  <c r="BS304" i="10" s="1"/>
  <c r="AV304" i="10"/>
  <c r="BT304" i="10" s="1"/>
  <c r="AW304" i="10"/>
  <c r="BU304" i="10" s="1"/>
  <c r="AX304" i="10"/>
  <c r="BV304" i="10" s="1"/>
  <c r="AY304" i="10"/>
  <c r="BW304" i="10" s="1"/>
  <c r="AN305" i="10"/>
  <c r="BL305" i="10" s="1"/>
  <c r="AO305" i="10"/>
  <c r="BM305" i="10" s="1"/>
  <c r="AP305" i="10"/>
  <c r="BN305" i="10" s="1"/>
  <c r="AQ305" i="10"/>
  <c r="BO305" i="10" s="1"/>
  <c r="AR305" i="10"/>
  <c r="BP305" i="10" s="1"/>
  <c r="AS305" i="10"/>
  <c r="BQ305" i="10" s="1"/>
  <c r="AT305" i="10"/>
  <c r="BR305" i="10" s="1"/>
  <c r="AU305" i="10"/>
  <c r="AV305" i="10"/>
  <c r="BT305" i="10" s="1"/>
  <c r="AW305" i="10"/>
  <c r="BU305" i="10" s="1"/>
  <c r="AX305" i="10"/>
  <c r="BV305" i="10" s="1"/>
  <c r="AY305" i="10"/>
  <c r="BW305" i="10" s="1"/>
  <c r="AN307" i="10"/>
  <c r="BL307" i="10" s="1"/>
  <c r="AO307" i="10"/>
  <c r="BM307" i="10" s="1"/>
  <c r="AP307" i="10"/>
  <c r="BN307" i="10" s="1"/>
  <c r="AQ307" i="10"/>
  <c r="BO307" i="10" s="1"/>
  <c r="AR307" i="10"/>
  <c r="BP307" i="10" s="1"/>
  <c r="AS307" i="10"/>
  <c r="BQ307" i="10" s="1"/>
  <c r="AT307" i="10"/>
  <c r="BR307" i="10" s="1"/>
  <c r="AU307" i="10"/>
  <c r="AV307" i="10"/>
  <c r="BT307" i="10" s="1"/>
  <c r="AW307" i="10"/>
  <c r="BU307" i="10" s="1"/>
  <c r="AX307" i="10"/>
  <c r="BV307" i="10" s="1"/>
  <c r="AY307" i="10"/>
  <c r="BW307" i="10" s="1"/>
  <c r="AN308" i="10"/>
  <c r="BL308" i="10" s="1"/>
  <c r="AO308" i="10"/>
  <c r="BM308" i="10" s="1"/>
  <c r="AP308" i="10"/>
  <c r="BN308" i="10" s="1"/>
  <c r="AQ308" i="10"/>
  <c r="BO308" i="10" s="1"/>
  <c r="AR308" i="10"/>
  <c r="BP308" i="10" s="1"/>
  <c r="AS308" i="10"/>
  <c r="BQ308" i="10" s="1"/>
  <c r="AT308" i="10"/>
  <c r="BR308" i="10" s="1"/>
  <c r="AU308" i="10"/>
  <c r="BS308" i="10" s="1"/>
  <c r="AV308" i="10"/>
  <c r="BT308" i="10" s="1"/>
  <c r="AW308" i="10"/>
  <c r="BU308" i="10" s="1"/>
  <c r="AX308" i="10"/>
  <c r="BV308" i="10" s="1"/>
  <c r="AY308" i="10"/>
  <c r="BW308" i="10" s="1"/>
  <c r="AN309" i="10"/>
  <c r="BL309" i="10" s="1"/>
  <c r="AO309" i="10"/>
  <c r="BM309" i="10" s="1"/>
  <c r="AP309" i="10"/>
  <c r="BN309" i="10" s="1"/>
  <c r="AQ309" i="10"/>
  <c r="BO309" i="10" s="1"/>
  <c r="AR309" i="10"/>
  <c r="BP309" i="10" s="1"/>
  <c r="AS309" i="10"/>
  <c r="BQ309" i="10" s="1"/>
  <c r="AT309" i="10"/>
  <c r="BR309" i="10" s="1"/>
  <c r="AU309" i="10"/>
  <c r="AV309" i="10"/>
  <c r="BT309" i="10" s="1"/>
  <c r="AW309" i="10"/>
  <c r="BU309" i="10" s="1"/>
  <c r="AX309" i="10"/>
  <c r="BV309" i="10" s="1"/>
  <c r="AY309" i="10"/>
  <c r="BW309" i="10" s="1"/>
  <c r="AN311" i="10"/>
  <c r="BL311" i="10" s="1"/>
  <c r="AO311" i="10"/>
  <c r="BM311" i="10" s="1"/>
  <c r="AP311" i="10"/>
  <c r="BN311" i="10" s="1"/>
  <c r="AQ311" i="10"/>
  <c r="BO311" i="10" s="1"/>
  <c r="AR311" i="10"/>
  <c r="BP311" i="10" s="1"/>
  <c r="AS311" i="10"/>
  <c r="BQ311" i="10" s="1"/>
  <c r="AT311" i="10"/>
  <c r="BR311" i="10" s="1"/>
  <c r="AU311" i="10"/>
  <c r="AV311" i="10"/>
  <c r="BT311" i="10" s="1"/>
  <c r="AW311" i="10"/>
  <c r="BU311" i="10" s="1"/>
  <c r="AX311" i="10"/>
  <c r="BV311" i="10" s="1"/>
  <c r="AY311" i="10"/>
  <c r="BW311" i="10" s="1"/>
  <c r="AN312" i="10"/>
  <c r="BL312" i="10" s="1"/>
  <c r="AO312" i="10"/>
  <c r="BM312" i="10" s="1"/>
  <c r="AP312" i="10"/>
  <c r="BN312" i="10" s="1"/>
  <c r="AQ312" i="10"/>
  <c r="BO312" i="10" s="1"/>
  <c r="AR312" i="10"/>
  <c r="BP312" i="10" s="1"/>
  <c r="AS312" i="10"/>
  <c r="BQ312" i="10" s="1"/>
  <c r="AT312" i="10"/>
  <c r="BR312" i="10" s="1"/>
  <c r="AU312" i="10"/>
  <c r="BS312" i="10" s="1"/>
  <c r="AV312" i="10"/>
  <c r="BT312" i="10" s="1"/>
  <c r="AW312" i="10"/>
  <c r="BU312" i="10" s="1"/>
  <c r="AX312" i="10"/>
  <c r="BV312" i="10" s="1"/>
  <c r="AY312" i="10"/>
  <c r="BW312" i="10" s="1"/>
  <c r="AN313" i="10"/>
  <c r="BL313" i="10" s="1"/>
  <c r="AO313" i="10"/>
  <c r="BM313" i="10" s="1"/>
  <c r="AP313" i="10"/>
  <c r="BN313" i="10" s="1"/>
  <c r="AQ313" i="10"/>
  <c r="BO313" i="10" s="1"/>
  <c r="AR313" i="10"/>
  <c r="BP313" i="10" s="1"/>
  <c r="AS313" i="10"/>
  <c r="BQ313" i="10" s="1"/>
  <c r="AT313" i="10"/>
  <c r="BR313" i="10" s="1"/>
  <c r="AU313" i="10"/>
  <c r="AV313" i="10"/>
  <c r="BT313" i="10" s="1"/>
  <c r="AW313" i="10"/>
  <c r="BU313" i="10" s="1"/>
  <c r="AX313" i="10"/>
  <c r="BV313" i="10" s="1"/>
  <c r="AY313" i="10"/>
  <c r="BW313" i="10" s="1"/>
  <c r="AN315" i="10"/>
  <c r="BL315" i="10" s="1"/>
  <c r="AO315" i="10"/>
  <c r="BM315" i="10" s="1"/>
  <c r="AP315" i="10"/>
  <c r="BN315" i="10" s="1"/>
  <c r="AQ315" i="10"/>
  <c r="BO315" i="10" s="1"/>
  <c r="AR315" i="10"/>
  <c r="BP315" i="10" s="1"/>
  <c r="AS315" i="10"/>
  <c r="BQ315" i="10" s="1"/>
  <c r="AT315" i="10"/>
  <c r="BR315" i="10" s="1"/>
  <c r="AU315" i="10"/>
  <c r="AV315" i="10"/>
  <c r="BT315" i="10" s="1"/>
  <c r="AW315" i="10"/>
  <c r="BU315" i="10" s="1"/>
  <c r="AX315" i="10"/>
  <c r="BV315" i="10" s="1"/>
  <c r="AY315" i="10"/>
  <c r="BW315" i="10" s="1"/>
  <c r="AN316" i="10"/>
  <c r="BL316" i="10" s="1"/>
  <c r="AO316" i="10"/>
  <c r="BM316" i="10" s="1"/>
  <c r="AP316" i="10"/>
  <c r="BN316" i="10" s="1"/>
  <c r="AQ316" i="10"/>
  <c r="BO316" i="10" s="1"/>
  <c r="AR316" i="10"/>
  <c r="BP316" i="10" s="1"/>
  <c r="AS316" i="10"/>
  <c r="BQ316" i="10" s="1"/>
  <c r="AT316" i="10"/>
  <c r="BR316" i="10" s="1"/>
  <c r="AU316" i="10"/>
  <c r="BS316" i="10" s="1"/>
  <c r="AV316" i="10"/>
  <c r="BT316" i="10" s="1"/>
  <c r="AW316" i="10"/>
  <c r="BU316" i="10" s="1"/>
  <c r="AX316" i="10"/>
  <c r="BV316" i="10" s="1"/>
  <c r="AY316" i="10"/>
  <c r="BW316" i="10" s="1"/>
  <c r="AN317" i="10"/>
  <c r="BL317" i="10" s="1"/>
  <c r="AO317" i="10"/>
  <c r="BM317" i="10" s="1"/>
  <c r="AP317" i="10"/>
  <c r="BN317" i="10" s="1"/>
  <c r="AQ317" i="10"/>
  <c r="BO317" i="10" s="1"/>
  <c r="AR317" i="10"/>
  <c r="BP317" i="10" s="1"/>
  <c r="AS317" i="10"/>
  <c r="BQ317" i="10" s="1"/>
  <c r="AT317" i="10"/>
  <c r="BR317" i="10" s="1"/>
  <c r="AU317" i="10"/>
  <c r="AV317" i="10"/>
  <c r="BT317" i="10" s="1"/>
  <c r="AW317" i="10"/>
  <c r="BU317" i="10" s="1"/>
  <c r="AX317" i="10"/>
  <c r="BV317" i="10" s="1"/>
  <c r="AY317" i="10"/>
  <c r="BW317" i="10" s="1"/>
  <c r="AN319" i="10"/>
  <c r="BL319" i="10" s="1"/>
  <c r="AO319" i="10"/>
  <c r="BM319" i="10" s="1"/>
  <c r="AP319" i="10"/>
  <c r="BN319" i="10" s="1"/>
  <c r="AQ319" i="10"/>
  <c r="BO319" i="10" s="1"/>
  <c r="AR319" i="10"/>
  <c r="BP319" i="10" s="1"/>
  <c r="AS319" i="10"/>
  <c r="BQ319" i="10" s="1"/>
  <c r="AT319" i="10"/>
  <c r="BR319" i="10" s="1"/>
  <c r="AU319" i="10"/>
  <c r="AV319" i="10"/>
  <c r="BT319" i="10" s="1"/>
  <c r="AW319" i="10"/>
  <c r="BU319" i="10" s="1"/>
  <c r="AX319" i="10"/>
  <c r="BV319" i="10" s="1"/>
  <c r="AY319" i="10"/>
  <c r="BW319" i="10" s="1"/>
  <c r="AN320" i="10"/>
  <c r="BL320" i="10" s="1"/>
  <c r="AO320" i="10"/>
  <c r="BM320" i="10" s="1"/>
  <c r="AP320" i="10"/>
  <c r="BN320" i="10" s="1"/>
  <c r="AQ320" i="10"/>
  <c r="BO320" i="10" s="1"/>
  <c r="AR320" i="10"/>
  <c r="BP320" i="10" s="1"/>
  <c r="AS320" i="10"/>
  <c r="BQ320" i="10" s="1"/>
  <c r="AT320" i="10"/>
  <c r="BR320" i="10" s="1"/>
  <c r="AU320" i="10"/>
  <c r="BS320" i="10" s="1"/>
  <c r="AV320" i="10"/>
  <c r="BT320" i="10" s="1"/>
  <c r="AW320" i="10"/>
  <c r="BU320" i="10" s="1"/>
  <c r="AX320" i="10"/>
  <c r="BV320" i="10" s="1"/>
  <c r="AY320" i="10"/>
  <c r="BW320" i="10" s="1"/>
  <c r="AN321" i="10"/>
  <c r="BL321" i="10" s="1"/>
  <c r="AO321" i="10"/>
  <c r="BM321" i="10" s="1"/>
  <c r="AP321" i="10"/>
  <c r="BN321" i="10" s="1"/>
  <c r="AQ321" i="10"/>
  <c r="BO321" i="10" s="1"/>
  <c r="AR321" i="10"/>
  <c r="BP321" i="10" s="1"/>
  <c r="AS321" i="10"/>
  <c r="BQ321" i="10" s="1"/>
  <c r="AT321" i="10"/>
  <c r="BR321" i="10" s="1"/>
  <c r="AU321" i="10"/>
  <c r="AV321" i="10"/>
  <c r="BT321" i="10" s="1"/>
  <c r="AW321" i="10"/>
  <c r="BU321" i="10" s="1"/>
  <c r="AX321" i="10"/>
  <c r="BV321" i="10" s="1"/>
  <c r="AY321" i="10"/>
  <c r="BW321" i="10" s="1"/>
  <c r="AN322" i="10"/>
  <c r="BL322" i="10" s="1"/>
  <c r="AO322" i="10"/>
  <c r="BM322" i="10" s="1"/>
  <c r="AP322" i="10"/>
  <c r="BN322" i="10" s="1"/>
  <c r="AQ322" i="10"/>
  <c r="BO322" i="10" s="1"/>
  <c r="AR322" i="10"/>
  <c r="BP322" i="10" s="1"/>
  <c r="AS322" i="10"/>
  <c r="BQ322" i="10" s="1"/>
  <c r="AT322" i="10"/>
  <c r="BR322" i="10" s="1"/>
  <c r="AU322" i="10"/>
  <c r="BS322" i="10" s="1"/>
  <c r="AV322" i="10"/>
  <c r="BT322" i="10" s="1"/>
  <c r="AW322" i="10"/>
  <c r="BU322" i="10" s="1"/>
  <c r="AX322" i="10"/>
  <c r="BV322" i="10" s="1"/>
  <c r="AY322" i="10"/>
  <c r="BW322" i="10" s="1"/>
  <c r="AN323" i="10"/>
  <c r="BL323" i="10" s="1"/>
  <c r="AO323" i="10"/>
  <c r="BM323" i="10" s="1"/>
  <c r="AP323" i="10"/>
  <c r="BN323" i="10" s="1"/>
  <c r="AQ323" i="10"/>
  <c r="BO323" i="10" s="1"/>
  <c r="AR323" i="10"/>
  <c r="BP323" i="10" s="1"/>
  <c r="AS323" i="10"/>
  <c r="BQ323" i="10" s="1"/>
  <c r="AT323" i="10"/>
  <c r="BR323" i="10" s="1"/>
  <c r="AU323" i="10"/>
  <c r="AV323" i="10"/>
  <c r="BT323" i="10" s="1"/>
  <c r="AW323" i="10"/>
  <c r="BU323" i="10" s="1"/>
  <c r="AX323" i="10"/>
  <c r="BV323" i="10" s="1"/>
  <c r="AY323" i="10"/>
  <c r="BW323" i="10" s="1"/>
  <c r="AN325" i="10"/>
  <c r="BL325" i="10" s="1"/>
  <c r="AO325" i="10"/>
  <c r="BM325" i="10" s="1"/>
  <c r="AP325" i="10"/>
  <c r="BN325" i="10" s="1"/>
  <c r="AQ325" i="10"/>
  <c r="BO325" i="10" s="1"/>
  <c r="AR325" i="10"/>
  <c r="BP325" i="10" s="1"/>
  <c r="AS325" i="10"/>
  <c r="BQ325" i="10" s="1"/>
  <c r="AT325" i="10"/>
  <c r="BR325" i="10" s="1"/>
  <c r="AU325" i="10"/>
  <c r="AV325" i="10"/>
  <c r="BT325" i="10" s="1"/>
  <c r="AW325" i="10"/>
  <c r="BU325" i="10" s="1"/>
  <c r="AX325" i="10"/>
  <c r="BV325" i="10" s="1"/>
  <c r="AY325" i="10"/>
  <c r="BW325" i="10" s="1"/>
  <c r="AN326" i="10"/>
  <c r="BL326" i="10" s="1"/>
  <c r="AO326" i="10"/>
  <c r="BM326" i="10" s="1"/>
  <c r="AP326" i="10"/>
  <c r="BN326" i="10" s="1"/>
  <c r="AQ326" i="10"/>
  <c r="BO326" i="10" s="1"/>
  <c r="AR326" i="10"/>
  <c r="BP326" i="10" s="1"/>
  <c r="AS326" i="10"/>
  <c r="BQ326" i="10" s="1"/>
  <c r="AT326" i="10"/>
  <c r="BR326" i="10" s="1"/>
  <c r="AU326" i="10"/>
  <c r="BS326" i="10" s="1"/>
  <c r="AV326" i="10"/>
  <c r="BT326" i="10" s="1"/>
  <c r="AW326" i="10"/>
  <c r="BU326" i="10" s="1"/>
  <c r="AX326" i="10"/>
  <c r="BV326" i="10" s="1"/>
  <c r="AY326" i="10"/>
  <c r="BW326" i="10" s="1"/>
  <c r="AN328" i="10"/>
  <c r="BL328" i="10" s="1"/>
  <c r="AO328" i="10"/>
  <c r="BM328" i="10" s="1"/>
  <c r="AP328" i="10"/>
  <c r="BN328" i="10" s="1"/>
  <c r="AQ328" i="10"/>
  <c r="BO328" i="10" s="1"/>
  <c r="AR328" i="10"/>
  <c r="BP328" i="10" s="1"/>
  <c r="AS328" i="10"/>
  <c r="BQ328" i="10" s="1"/>
  <c r="AT328" i="10"/>
  <c r="BR328" i="10" s="1"/>
  <c r="AU328" i="10"/>
  <c r="BS328" i="10" s="1"/>
  <c r="AV328" i="10"/>
  <c r="BT328" i="10" s="1"/>
  <c r="AW328" i="10"/>
  <c r="BU328" i="10" s="1"/>
  <c r="AX328" i="10"/>
  <c r="BV328" i="10" s="1"/>
  <c r="AY328" i="10"/>
  <c r="BW328" i="10" s="1"/>
  <c r="AN329" i="10"/>
  <c r="BL329" i="10" s="1"/>
  <c r="AO329" i="10"/>
  <c r="BM329" i="10" s="1"/>
  <c r="AP329" i="10"/>
  <c r="BN329" i="10" s="1"/>
  <c r="AQ329" i="10"/>
  <c r="BO329" i="10" s="1"/>
  <c r="AR329" i="10"/>
  <c r="BP329" i="10" s="1"/>
  <c r="AS329" i="10"/>
  <c r="BQ329" i="10" s="1"/>
  <c r="AT329" i="10"/>
  <c r="BR329" i="10" s="1"/>
  <c r="AU329" i="10"/>
  <c r="AV329" i="10"/>
  <c r="BT329" i="10" s="1"/>
  <c r="AW329" i="10"/>
  <c r="BU329" i="10" s="1"/>
  <c r="AX329" i="10"/>
  <c r="BV329" i="10" s="1"/>
  <c r="AY329" i="10"/>
  <c r="BW329" i="10" s="1"/>
  <c r="AN331" i="10"/>
  <c r="BL331" i="10" s="1"/>
  <c r="AO331" i="10"/>
  <c r="BM331" i="10" s="1"/>
  <c r="AP331" i="10"/>
  <c r="BN331" i="10" s="1"/>
  <c r="AQ331" i="10"/>
  <c r="BO331" i="10" s="1"/>
  <c r="AR331" i="10"/>
  <c r="BP331" i="10" s="1"/>
  <c r="AS331" i="10"/>
  <c r="BQ331" i="10" s="1"/>
  <c r="AT331" i="10"/>
  <c r="BR331" i="10" s="1"/>
  <c r="AU331" i="10"/>
  <c r="AV331" i="10"/>
  <c r="BT331" i="10" s="1"/>
  <c r="AW331" i="10"/>
  <c r="BU331" i="10" s="1"/>
  <c r="AX331" i="10"/>
  <c r="BV331" i="10" s="1"/>
  <c r="AY331" i="10"/>
  <c r="BW331" i="10" s="1"/>
  <c r="AN332" i="10"/>
  <c r="BL332" i="10" s="1"/>
  <c r="AO332" i="10"/>
  <c r="BM332" i="10" s="1"/>
  <c r="AP332" i="10"/>
  <c r="BN332" i="10" s="1"/>
  <c r="AQ332" i="10"/>
  <c r="BO332" i="10" s="1"/>
  <c r="AR332" i="10"/>
  <c r="BP332" i="10" s="1"/>
  <c r="AS332" i="10"/>
  <c r="BQ332" i="10" s="1"/>
  <c r="AT332" i="10"/>
  <c r="BR332" i="10" s="1"/>
  <c r="AU332" i="10"/>
  <c r="BS332" i="10" s="1"/>
  <c r="AV332" i="10"/>
  <c r="BT332" i="10" s="1"/>
  <c r="AW332" i="10"/>
  <c r="BU332" i="10" s="1"/>
  <c r="AX332" i="10"/>
  <c r="BV332" i="10" s="1"/>
  <c r="AY332" i="10"/>
  <c r="BW332" i="10" s="1"/>
  <c r="AN334" i="10"/>
  <c r="BL334" i="10" s="1"/>
  <c r="AO334" i="10"/>
  <c r="BM334" i="10" s="1"/>
  <c r="AP334" i="10"/>
  <c r="BN334" i="10" s="1"/>
  <c r="AQ334" i="10"/>
  <c r="BO334" i="10" s="1"/>
  <c r="AR334" i="10"/>
  <c r="BP334" i="10" s="1"/>
  <c r="AS334" i="10"/>
  <c r="BQ334" i="10" s="1"/>
  <c r="AT334" i="10"/>
  <c r="BR334" i="10" s="1"/>
  <c r="AU334" i="10"/>
  <c r="BS334" i="10" s="1"/>
  <c r="AV334" i="10"/>
  <c r="BT334" i="10" s="1"/>
  <c r="AW334" i="10"/>
  <c r="BU334" i="10" s="1"/>
  <c r="AX334" i="10"/>
  <c r="BV334" i="10" s="1"/>
  <c r="AY334" i="10"/>
  <c r="BW334" i="10" s="1"/>
  <c r="AN335" i="10"/>
  <c r="BL335" i="10" s="1"/>
  <c r="AO335" i="10"/>
  <c r="BM335" i="10" s="1"/>
  <c r="AP335" i="10"/>
  <c r="BN335" i="10" s="1"/>
  <c r="AQ335" i="10"/>
  <c r="BO335" i="10" s="1"/>
  <c r="AR335" i="10"/>
  <c r="BP335" i="10" s="1"/>
  <c r="AS335" i="10"/>
  <c r="BQ335" i="10" s="1"/>
  <c r="AT335" i="10"/>
  <c r="BR335" i="10" s="1"/>
  <c r="AU335" i="10"/>
  <c r="AV335" i="10"/>
  <c r="BT335" i="10" s="1"/>
  <c r="AW335" i="10"/>
  <c r="BU335" i="10" s="1"/>
  <c r="AX335" i="10"/>
  <c r="BV335" i="10" s="1"/>
  <c r="AY335" i="10"/>
  <c r="BW335" i="10" s="1"/>
  <c r="AN336" i="10"/>
  <c r="BL336" i="10" s="1"/>
  <c r="AO336" i="10"/>
  <c r="BM336" i="10" s="1"/>
  <c r="AP336" i="10"/>
  <c r="BN336" i="10" s="1"/>
  <c r="AQ336" i="10"/>
  <c r="BO336" i="10" s="1"/>
  <c r="AR336" i="10"/>
  <c r="BP336" i="10" s="1"/>
  <c r="AS336" i="10"/>
  <c r="BQ336" i="10" s="1"/>
  <c r="AT336" i="10"/>
  <c r="BR336" i="10" s="1"/>
  <c r="AU336" i="10"/>
  <c r="BS336" i="10" s="1"/>
  <c r="AV336" i="10"/>
  <c r="BT336" i="10" s="1"/>
  <c r="AW336" i="10"/>
  <c r="BU336" i="10" s="1"/>
  <c r="AX336" i="10"/>
  <c r="BV336" i="10" s="1"/>
  <c r="AY336" i="10"/>
  <c r="BW336" i="10" s="1"/>
  <c r="AN337" i="10"/>
  <c r="BL337" i="10" s="1"/>
  <c r="AO337" i="10"/>
  <c r="BM337" i="10" s="1"/>
  <c r="AP337" i="10"/>
  <c r="BN337" i="10" s="1"/>
  <c r="AQ337" i="10"/>
  <c r="BO337" i="10" s="1"/>
  <c r="AR337" i="10"/>
  <c r="BP337" i="10" s="1"/>
  <c r="AS337" i="10"/>
  <c r="BQ337" i="10" s="1"/>
  <c r="AT337" i="10"/>
  <c r="BR337" i="10" s="1"/>
  <c r="AU337" i="10"/>
  <c r="AV337" i="10"/>
  <c r="BT337" i="10" s="1"/>
  <c r="AW337" i="10"/>
  <c r="BU337" i="10" s="1"/>
  <c r="AX337" i="10"/>
  <c r="BV337" i="10" s="1"/>
  <c r="AY337" i="10"/>
  <c r="BW337" i="10" s="1"/>
  <c r="AN339" i="10"/>
  <c r="BL339" i="10" s="1"/>
  <c r="AO339" i="10"/>
  <c r="BM339" i="10" s="1"/>
  <c r="AP339" i="10"/>
  <c r="BN339" i="10" s="1"/>
  <c r="AQ339" i="10"/>
  <c r="BO339" i="10" s="1"/>
  <c r="AR339" i="10"/>
  <c r="BP339" i="10" s="1"/>
  <c r="AS339" i="10"/>
  <c r="BQ339" i="10" s="1"/>
  <c r="AT339" i="10"/>
  <c r="BR339" i="10" s="1"/>
  <c r="AU339" i="10"/>
  <c r="AV339" i="10"/>
  <c r="BT339" i="10" s="1"/>
  <c r="AW339" i="10"/>
  <c r="BU339" i="10" s="1"/>
  <c r="AX339" i="10"/>
  <c r="BV339" i="10" s="1"/>
  <c r="AY339" i="10"/>
  <c r="BW339" i="10" s="1"/>
  <c r="AN340" i="10"/>
  <c r="BL340" i="10" s="1"/>
  <c r="AO340" i="10"/>
  <c r="BM340" i="10" s="1"/>
  <c r="AP340" i="10"/>
  <c r="BN340" i="10" s="1"/>
  <c r="AQ340" i="10"/>
  <c r="BO340" i="10" s="1"/>
  <c r="AR340" i="10"/>
  <c r="BP340" i="10" s="1"/>
  <c r="AS340" i="10"/>
  <c r="BQ340" i="10" s="1"/>
  <c r="AT340" i="10"/>
  <c r="BR340" i="10" s="1"/>
  <c r="AU340" i="10"/>
  <c r="BS340" i="10" s="1"/>
  <c r="AV340" i="10"/>
  <c r="BT340" i="10" s="1"/>
  <c r="AW340" i="10"/>
  <c r="BU340" i="10" s="1"/>
  <c r="AX340" i="10"/>
  <c r="BV340" i="10" s="1"/>
  <c r="AY340" i="10"/>
  <c r="BW340" i="10" s="1"/>
  <c r="AN341" i="10"/>
  <c r="BL341" i="10" s="1"/>
  <c r="AO341" i="10"/>
  <c r="BM341" i="10" s="1"/>
  <c r="AP341" i="10"/>
  <c r="BN341" i="10" s="1"/>
  <c r="AQ341" i="10"/>
  <c r="BO341" i="10" s="1"/>
  <c r="AR341" i="10"/>
  <c r="BP341" i="10" s="1"/>
  <c r="AS341" i="10"/>
  <c r="BQ341" i="10" s="1"/>
  <c r="AT341" i="10"/>
  <c r="BR341" i="10" s="1"/>
  <c r="AU341" i="10"/>
  <c r="AV341" i="10"/>
  <c r="BT341" i="10" s="1"/>
  <c r="AW341" i="10"/>
  <c r="BU341" i="10" s="1"/>
  <c r="AX341" i="10"/>
  <c r="BV341" i="10" s="1"/>
  <c r="AY341" i="10"/>
  <c r="BW341" i="10" s="1"/>
  <c r="AN342" i="10"/>
  <c r="BL342" i="10" s="1"/>
  <c r="AO342" i="10"/>
  <c r="BM342" i="10" s="1"/>
  <c r="AP342" i="10"/>
  <c r="BN342" i="10" s="1"/>
  <c r="AQ342" i="10"/>
  <c r="BO342" i="10" s="1"/>
  <c r="AR342" i="10"/>
  <c r="BP342" i="10" s="1"/>
  <c r="AS342" i="10"/>
  <c r="BQ342" i="10" s="1"/>
  <c r="AT342" i="10"/>
  <c r="BR342" i="10" s="1"/>
  <c r="AU342" i="10"/>
  <c r="BS342" i="10" s="1"/>
  <c r="AV342" i="10"/>
  <c r="BT342" i="10" s="1"/>
  <c r="AW342" i="10"/>
  <c r="BU342" i="10" s="1"/>
  <c r="AX342" i="10"/>
  <c r="BV342" i="10" s="1"/>
  <c r="AY342" i="10"/>
  <c r="BW342" i="10" s="1"/>
  <c r="AN343" i="10"/>
  <c r="BL343" i="10" s="1"/>
  <c r="AO343" i="10"/>
  <c r="BM343" i="10" s="1"/>
  <c r="AP343" i="10"/>
  <c r="BN343" i="10" s="1"/>
  <c r="AQ343" i="10"/>
  <c r="BO343" i="10" s="1"/>
  <c r="AR343" i="10"/>
  <c r="BP343" i="10" s="1"/>
  <c r="AS343" i="10"/>
  <c r="BQ343" i="10" s="1"/>
  <c r="AT343" i="10"/>
  <c r="BR343" i="10" s="1"/>
  <c r="AU343" i="10"/>
  <c r="AV343" i="10"/>
  <c r="BT343" i="10" s="1"/>
  <c r="AW343" i="10"/>
  <c r="BU343" i="10" s="1"/>
  <c r="AX343" i="10"/>
  <c r="BV343" i="10" s="1"/>
  <c r="AY343" i="10"/>
  <c r="BW343" i="10" s="1"/>
  <c r="AN344" i="10"/>
  <c r="BL344" i="10" s="1"/>
  <c r="AO344" i="10"/>
  <c r="BM344" i="10" s="1"/>
  <c r="AP344" i="10"/>
  <c r="BN344" i="10" s="1"/>
  <c r="AQ344" i="10"/>
  <c r="BO344" i="10" s="1"/>
  <c r="AR344" i="10"/>
  <c r="BP344" i="10" s="1"/>
  <c r="AS344" i="10"/>
  <c r="BQ344" i="10" s="1"/>
  <c r="AT344" i="10"/>
  <c r="BR344" i="10" s="1"/>
  <c r="AU344" i="10"/>
  <c r="BS344" i="10" s="1"/>
  <c r="AV344" i="10"/>
  <c r="BT344" i="10" s="1"/>
  <c r="AW344" i="10"/>
  <c r="BU344" i="10" s="1"/>
  <c r="AX344" i="10"/>
  <c r="BV344" i="10" s="1"/>
  <c r="AY344" i="10"/>
  <c r="BW344" i="10" s="1"/>
  <c r="AN345" i="10"/>
  <c r="BL345" i="10" s="1"/>
  <c r="AO345" i="10"/>
  <c r="BM345" i="10" s="1"/>
  <c r="AP345" i="10"/>
  <c r="BN345" i="10" s="1"/>
  <c r="AQ345" i="10"/>
  <c r="BO345" i="10" s="1"/>
  <c r="AR345" i="10"/>
  <c r="BP345" i="10" s="1"/>
  <c r="AS345" i="10"/>
  <c r="BQ345" i="10" s="1"/>
  <c r="AT345" i="10"/>
  <c r="BR345" i="10" s="1"/>
  <c r="AU345" i="10"/>
  <c r="AV345" i="10"/>
  <c r="BT345" i="10" s="1"/>
  <c r="AW345" i="10"/>
  <c r="BU345" i="10" s="1"/>
  <c r="AX345" i="10"/>
  <c r="BV345" i="10" s="1"/>
  <c r="AY345" i="10"/>
  <c r="BW345" i="10" s="1"/>
  <c r="AN346" i="10"/>
  <c r="BL346" i="10" s="1"/>
  <c r="AO346" i="10"/>
  <c r="BM346" i="10" s="1"/>
  <c r="AP346" i="10"/>
  <c r="BN346" i="10" s="1"/>
  <c r="AQ346" i="10"/>
  <c r="BO346" i="10" s="1"/>
  <c r="AR346" i="10"/>
  <c r="BP346" i="10" s="1"/>
  <c r="AS346" i="10"/>
  <c r="BQ346" i="10" s="1"/>
  <c r="AT346" i="10"/>
  <c r="BR346" i="10" s="1"/>
  <c r="AU346" i="10"/>
  <c r="BS346" i="10" s="1"/>
  <c r="AV346" i="10"/>
  <c r="BT346" i="10" s="1"/>
  <c r="AW346" i="10"/>
  <c r="BU346" i="10" s="1"/>
  <c r="AX346" i="10"/>
  <c r="BV346" i="10" s="1"/>
  <c r="AY346" i="10"/>
  <c r="BW346" i="10" s="1"/>
  <c r="AN348" i="10"/>
  <c r="BL348" i="10" s="1"/>
  <c r="AO348" i="10"/>
  <c r="BM348" i="10" s="1"/>
  <c r="AP348" i="10"/>
  <c r="BN348" i="10" s="1"/>
  <c r="AQ348" i="10"/>
  <c r="BO348" i="10" s="1"/>
  <c r="AR348" i="10"/>
  <c r="BP348" i="10" s="1"/>
  <c r="AS348" i="10"/>
  <c r="BQ348" i="10" s="1"/>
  <c r="AT348" i="10"/>
  <c r="BR348" i="10" s="1"/>
  <c r="AU348" i="10"/>
  <c r="BS348" i="10" s="1"/>
  <c r="AV348" i="10"/>
  <c r="BT348" i="10" s="1"/>
  <c r="AW348" i="10"/>
  <c r="BU348" i="10" s="1"/>
  <c r="AX348" i="10"/>
  <c r="BV348" i="10" s="1"/>
  <c r="AY348" i="10"/>
  <c r="BW348" i="10" s="1"/>
  <c r="AN349" i="10"/>
  <c r="BL349" i="10" s="1"/>
  <c r="AO349" i="10"/>
  <c r="BM349" i="10" s="1"/>
  <c r="AP349" i="10"/>
  <c r="BN349" i="10" s="1"/>
  <c r="AQ349" i="10"/>
  <c r="BO349" i="10" s="1"/>
  <c r="AR349" i="10"/>
  <c r="BP349" i="10" s="1"/>
  <c r="AS349" i="10"/>
  <c r="BQ349" i="10" s="1"/>
  <c r="AT349" i="10"/>
  <c r="BR349" i="10" s="1"/>
  <c r="AU349" i="10"/>
  <c r="AV349" i="10"/>
  <c r="BT349" i="10" s="1"/>
  <c r="AW349" i="10"/>
  <c r="BU349" i="10" s="1"/>
  <c r="AX349" i="10"/>
  <c r="BV349" i="10" s="1"/>
  <c r="AY349" i="10"/>
  <c r="BW349" i="10" s="1"/>
  <c r="AN351" i="10"/>
  <c r="BL351" i="10" s="1"/>
  <c r="AO351" i="10"/>
  <c r="BM351" i="10" s="1"/>
  <c r="AP351" i="10"/>
  <c r="BN351" i="10" s="1"/>
  <c r="AQ351" i="10"/>
  <c r="BO351" i="10" s="1"/>
  <c r="AR351" i="10"/>
  <c r="BP351" i="10" s="1"/>
  <c r="AS351" i="10"/>
  <c r="BQ351" i="10" s="1"/>
  <c r="AT351" i="10"/>
  <c r="BR351" i="10" s="1"/>
  <c r="AU351" i="10"/>
  <c r="AV351" i="10"/>
  <c r="BT351" i="10" s="1"/>
  <c r="AW351" i="10"/>
  <c r="BU351" i="10" s="1"/>
  <c r="AX351" i="10"/>
  <c r="BV351" i="10" s="1"/>
  <c r="AY351" i="10"/>
  <c r="BW351" i="10" s="1"/>
  <c r="AN352" i="10"/>
  <c r="BL352" i="10" s="1"/>
  <c r="AO352" i="10"/>
  <c r="BM352" i="10" s="1"/>
  <c r="AP352" i="10"/>
  <c r="BN352" i="10" s="1"/>
  <c r="AQ352" i="10"/>
  <c r="BO352" i="10" s="1"/>
  <c r="AR352" i="10"/>
  <c r="BP352" i="10" s="1"/>
  <c r="AS352" i="10"/>
  <c r="BQ352" i="10" s="1"/>
  <c r="AT352" i="10"/>
  <c r="BR352" i="10" s="1"/>
  <c r="AU352" i="10"/>
  <c r="BS352" i="10" s="1"/>
  <c r="AV352" i="10"/>
  <c r="BT352" i="10" s="1"/>
  <c r="AW352" i="10"/>
  <c r="BU352" i="10" s="1"/>
  <c r="AX352" i="10"/>
  <c r="BV352" i="10" s="1"/>
  <c r="AY352" i="10"/>
  <c r="BW352" i="10" s="1"/>
  <c r="AN353" i="10"/>
  <c r="BL353" i="10" s="1"/>
  <c r="AO353" i="10"/>
  <c r="BM353" i="10" s="1"/>
  <c r="AP353" i="10"/>
  <c r="BN353" i="10" s="1"/>
  <c r="AQ353" i="10"/>
  <c r="BO353" i="10" s="1"/>
  <c r="AR353" i="10"/>
  <c r="BP353" i="10" s="1"/>
  <c r="AS353" i="10"/>
  <c r="BQ353" i="10" s="1"/>
  <c r="AT353" i="10"/>
  <c r="BR353" i="10" s="1"/>
  <c r="AU353" i="10"/>
  <c r="AV353" i="10"/>
  <c r="BT353" i="10" s="1"/>
  <c r="AW353" i="10"/>
  <c r="BU353" i="10" s="1"/>
  <c r="AX353" i="10"/>
  <c r="BV353" i="10" s="1"/>
  <c r="AY353" i="10"/>
  <c r="BW353" i="10" s="1"/>
  <c r="AN354" i="10"/>
  <c r="BL354" i="10" s="1"/>
  <c r="AO354" i="10"/>
  <c r="BM354" i="10" s="1"/>
  <c r="AP354" i="10"/>
  <c r="BN354" i="10" s="1"/>
  <c r="AQ354" i="10"/>
  <c r="BO354" i="10" s="1"/>
  <c r="AR354" i="10"/>
  <c r="BP354" i="10" s="1"/>
  <c r="AS354" i="10"/>
  <c r="BQ354" i="10" s="1"/>
  <c r="AT354" i="10"/>
  <c r="BR354" i="10" s="1"/>
  <c r="AU354" i="10"/>
  <c r="BS354" i="10" s="1"/>
  <c r="AV354" i="10"/>
  <c r="BT354" i="10" s="1"/>
  <c r="AW354" i="10"/>
  <c r="BU354" i="10" s="1"/>
  <c r="AX354" i="10"/>
  <c r="BV354" i="10" s="1"/>
  <c r="AY354" i="10"/>
  <c r="BW354" i="10" s="1"/>
  <c r="AN355" i="10"/>
  <c r="BL355" i="10" s="1"/>
  <c r="AO355" i="10"/>
  <c r="BM355" i="10" s="1"/>
  <c r="AP355" i="10"/>
  <c r="BN355" i="10" s="1"/>
  <c r="AQ355" i="10"/>
  <c r="BO355" i="10" s="1"/>
  <c r="AR355" i="10"/>
  <c r="BP355" i="10" s="1"/>
  <c r="AS355" i="10"/>
  <c r="BQ355" i="10" s="1"/>
  <c r="AT355" i="10"/>
  <c r="BR355" i="10" s="1"/>
  <c r="AU355" i="10"/>
  <c r="AV355" i="10"/>
  <c r="BT355" i="10" s="1"/>
  <c r="AW355" i="10"/>
  <c r="BU355" i="10" s="1"/>
  <c r="AX355" i="10"/>
  <c r="BV355" i="10" s="1"/>
  <c r="AY355" i="10"/>
  <c r="BW355" i="10" s="1"/>
  <c r="AN356" i="10"/>
  <c r="BL356" i="10" s="1"/>
  <c r="AO356" i="10"/>
  <c r="BM356" i="10" s="1"/>
  <c r="AP356" i="10"/>
  <c r="BN356" i="10" s="1"/>
  <c r="AQ356" i="10"/>
  <c r="BO356" i="10" s="1"/>
  <c r="AR356" i="10"/>
  <c r="BP356" i="10" s="1"/>
  <c r="AS356" i="10"/>
  <c r="BQ356" i="10" s="1"/>
  <c r="AT356" i="10"/>
  <c r="BR356" i="10" s="1"/>
  <c r="AU356" i="10"/>
  <c r="BS356" i="10" s="1"/>
  <c r="AV356" i="10"/>
  <c r="BT356" i="10" s="1"/>
  <c r="AW356" i="10"/>
  <c r="BU356" i="10" s="1"/>
  <c r="AX356" i="10"/>
  <c r="BV356" i="10" s="1"/>
  <c r="AY356" i="10"/>
  <c r="BW356" i="10" s="1"/>
  <c r="AN357" i="10"/>
  <c r="BL357" i="10" s="1"/>
  <c r="AO357" i="10"/>
  <c r="BM357" i="10" s="1"/>
  <c r="AP357" i="10"/>
  <c r="BN357" i="10" s="1"/>
  <c r="AQ357" i="10"/>
  <c r="BO357" i="10" s="1"/>
  <c r="AR357" i="10"/>
  <c r="BP357" i="10" s="1"/>
  <c r="AS357" i="10"/>
  <c r="BQ357" i="10" s="1"/>
  <c r="AT357" i="10"/>
  <c r="BR357" i="10" s="1"/>
  <c r="AU357" i="10"/>
  <c r="AV357" i="10"/>
  <c r="BT357" i="10" s="1"/>
  <c r="AW357" i="10"/>
  <c r="BU357" i="10" s="1"/>
  <c r="AX357" i="10"/>
  <c r="BV357" i="10" s="1"/>
  <c r="AY357" i="10"/>
  <c r="BW357" i="10" s="1"/>
  <c r="AN358" i="10"/>
  <c r="BL358" i="10" s="1"/>
  <c r="AO358" i="10"/>
  <c r="BM358" i="10" s="1"/>
  <c r="AP358" i="10"/>
  <c r="BN358" i="10" s="1"/>
  <c r="AQ358" i="10"/>
  <c r="BO358" i="10" s="1"/>
  <c r="AR358" i="10"/>
  <c r="BP358" i="10" s="1"/>
  <c r="AS358" i="10"/>
  <c r="BQ358" i="10" s="1"/>
  <c r="AT358" i="10"/>
  <c r="BR358" i="10" s="1"/>
  <c r="AU358" i="10"/>
  <c r="BS358" i="10" s="1"/>
  <c r="AV358" i="10"/>
  <c r="BT358" i="10" s="1"/>
  <c r="AW358" i="10"/>
  <c r="BU358" i="10" s="1"/>
  <c r="AX358" i="10"/>
  <c r="BV358" i="10" s="1"/>
  <c r="AY358" i="10"/>
  <c r="BW358" i="10" s="1"/>
  <c r="AN359" i="10"/>
  <c r="BL359" i="10" s="1"/>
  <c r="AO359" i="10"/>
  <c r="BM359" i="10" s="1"/>
  <c r="AP359" i="10"/>
  <c r="BN359" i="10" s="1"/>
  <c r="AQ359" i="10"/>
  <c r="BO359" i="10" s="1"/>
  <c r="AR359" i="10"/>
  <c r="BP359" i="10" s="1"/>
  <c r="AS359" i="10"/>
  <c r="BQ359" i="10" s="1"/>
  <c r="AT359" i="10"/>
  <c r="BR359" i="10" s="1"/>
  <c r="AU359" i="10"/>
  <c r="AV359" i="10"/>
  <c r="BT359" i="10" s="1"/>
  <c r="AW359" i="10"/>
  <c r="BU359" i="10" s="1"/>
  <c r="AX359" i="10"/>
  <c r="BV359" i="10" s="1"/>
  <c r="AY359" i="10"/>
  <c r="BW359" i="10" s="1"/>
  <c r="AN360" i="10"/>
  <c r="BL360" i="10" s="1"/>
  <c r="AO360" i="10"/>
  <c r="BM360" i="10" s="1"/>
  <c r="AP360" i="10"/>
  <c r="BN360" i="10" s="1"/>
  <c r="AQ360" i="10"/>
  <c r="BO360" i="10" s="1"/>
  <c r="AR360" i="10"/>
  <c r="BP360" i="10" s="1"/>
  <c r="AS360" i="10"/>
  <c r="BQ360" i="10" s="1"/>
  <c r="AT360" i="10"/>
  <c r="BR360" i="10" s="1"/>
  <c r="AU360" i="10"/>
  <c r="BS360" i="10" s="1"/>
  <c r="AV360" i="10"/>
  <c r="BT360" i="10" s="1"/>
  <c r="AW360" i="10"/>
  <c r="BU360" i="10" s="1"/>
  <c r="AX360" i="10"/>
  <c r="BV360" i="10" s="1"/>
  <c r="AY360" i="10"/>
  <c r="BW360" i="10" s="1"/>
  <c r="AN361" i="10"/>
  <c r="BL361" i="10" s="1"/>
  <c r="AO361" i="10"/>
  <c r="BM361" i="10" s="1"/>
  <c r="AP361" i="10"/>
  <c r="BN361" i="10" s="1"/>
  <c r="AQ361" i="10"/>
  <c r="BO361" i="10" s="1"/>
  <c r="AR361" i="10"/>
  <c r="BP361" i="10" s="1"/>
  <c r="AS361" i="10"/>
  <c r="BQ361" i="10" s="1"/>
  <c r="AT361" i="10"/>
  <c r="BR361" i="10" s="1"/>
  <c r="AU361" i="10"/>
  <c r="AV361" i="10"/>
  <c r="BT361" i="10" s="1"/>
  <c r="AW361" i="10"/>
  <c r="BU361" i="10" s="1"/>
  <c r="AX361" i="10"/>
  <c r="BV361" i="10" s="1"/>
  <c r="AY361" i="10"/>
  <c r="BW361" i="10" s="1"/>
  <c r="BL363" i="10"/>
  <c r="AO363" i="10"/>
  <c r="BM363" i="10" s="1"/>
  <c r="AP363" i="10"/>
  <c r="BN363" i="10" s="1"/>
  <c r="AQ363" i="10"/>
  <c r="BO363" i="10" s="1"/>
  <c r="AR363" i="10"/>
  <c r="BP363" i="10" s="1"/>
  <c r="AS363" i="10"/>
  <c r="BQ363" i="10" s="1"/>
  <c r="AT363" i="10"/>
  <c r="BR363" i="10" s="1"/>
  <c r="AU363" i="10"/>
  <c r="AV363" i="10"/>
  <c r="BT363" i="10" s="1"/>
  <c r="AW363" i="10"/>
  <c r="BU363" i="10" s="1"/>
  <c r="AX363" i="10"/>
  <c r="BV363" i="10" s="1"/>
  <c r="AY363" i="10"/>
  <c r="BW363" i="10" s="1"/>
  <c r="L508" i="9" l="1"/>
  <c r="P508" i="9" s="1"/>
  <c r="CA510" i="10"/>
  <c r="CC510" i="10" s="1"/>
  <c r="L546" i="9"/>
  <c r="P546" i="9" s="1"/>
  <c r="CA548" i="10"/>
  <c r="CC548" i="10" s="1"/>
  <c r="L506" i="9"/>
  <c r="P506" i="9" s="1"/>
  <c r="CA508" i="10"/>
  <c r="CC508" i="10" s="1"/>
  <c r="L519" i="9"/>
  <c r="P519" i="9" s="1"/>
  <c r="CA521" i="10"/>
  <c r="CC521" i="10" s="1"/>
  <c r="L520" i="9"/>
  <c r="P520" i="9" s="1"/>
  <c r="CA522" i="10"/>
  <c r="CC522" i="10" s="1"/>
  <c r="L570" i="9"/>
  <c r="P570" i="9" s="1"/>
  <c r="CA572" i="10"/>
  <c r="CC572" i="10" s="1"/>
  <c r="BZ521" i="10"/>
  <c r="BY572" i="10"/>
  <c r="BZ522" i="10"/>
  <c r="BZ510" i="10"/>
  <c r="BZ548" i="10"/>
  <c r="BY521" i="10"/>
  <c r="BY522" i="10"/>
  <c r="BY510" i="10"/>
  <c r="BY548" i="10"/>
  <c r="BZ508" i="10"/>
  <c r="BS275" i="10"/>
  <c r="AU177" i="10"/>
  <c r="BS177" i="10" s="1"/>
  <c r="BS240" i="10"/>
  <c r="BS238" i="10"/>
  <c r="BS236" i="10"/>
  <c r="BS232" i="10"/>
  <c r="BS228" i="10"/>
  <c r="BS176" i="10"/>
  <c r="BS133" i="10"/>
  <c r="BS131" i="10"/>
  <c r="BS123" i="10"/>
  <c r="BS121" i="10"/>
  <c r="BS119" i="10"/>
  <c r="BS117" i="10"/>
  <c r="BS115" i="10"/>
  <c r="BS113" i="10"/>
  <c r="BS111" i="10"/>
  <c r="BS101" i="10"/>
  <c r="BS361" i="10"/>
  <c r="BS359" i="10"/>
  <c r="BS357" i="10"/>
  <c r="BS355" i="10"/>
  <c r="BS353" i="10"/>
  <c r="BS351" i="10"/>
  <c r="BS349" i="10"/>
  <c r="BS345" i="10"/>
  <c r="BS343" i="10"/>
  <c r="BS341" i="10"/>
  <c r="BS339" i="10"/>
  <c r="BS337" i="10"/>
  <c r="BS335" i="10"/>
  <c r="BS331" i="10"/>
  <c r="BS329" i="10"/>
  <c r="BS325" i="10"/>
  <c r="BS323" i="10"/>
  <c r="BS321" i="10"/>
  <c r="BS319" i="10"/>
  <c r="BS317" i="10"/>
  <c r="BS315" i="10"/>
  <c r="BS313" i="10"/>
  <c r="BS311" i="10"/>
  <c r="BS309" i="10"/>
  <c r="BS307" i="10"/>
  <c r="BS305" i="10"/>
  <c r="BS261" i="10"/>
  <c r="BS259" i="10"/>
  <c r="BS257" i="10"/>
  <c r="BS255" i="10"/>
  <c r="BS253" i="10"/>
  <c r="BS249" i="10"/>
  <c r="BS247" i="10"/>
  <c r="BS243" i="10"/>
  <c r="BS241" i="10"/>
  <c r="BS237" i="10"/>
  <c r="BS235" i="10"/>
  <c r="BS233" i="10"/>
  <c r="BS231" i="10"/>
  <c r="BS229" i="10"/>
  <c r="BS227" i="10"/>
  <c r="BS225" i="10"/>
  <c r="BS223" i="10"/>
  <c r="BS221" i="10"/>
  <c r="BS219" i="10"/>
  <c r="BS217" i="10"/>
  <c r="BS215" i="10"/>
  <c r="BS213" i="10"/>
  <c r="BS211" i="10"/>
  <c r="BS209" i="10"/>
  <c r="BS207" i="10"/>
  <c r="BS205" i="10"/>
  <c r="BS201" i="10"/>
  <c r="BS199" i="10"/>
  <c r="BS197" i="10"/>
  <c r="BS195" i="10"/>
  <c r="BS193" i="10"/>
  <c r="BS191" i="10"/>
  <c r="BS187" i="10"/>
  <c r="BS185" i="10"/>
  <c r="BS183" i="10"/>
  <c r="BS181" i="10"/>
  <c r="BS179" i="10"/>
  <c r="BS175" i="10"/>
  <c r="BS171" i="10"/>
  <c r="BS169" i="10"/>
  <c r="BS162" i="10"/>
  <c r="BS160" i="10"/>
  <c r="BS158" i="10"/>
  <c r="BS156" i="10"/>
  <c r="BS154" i="10"/>
  <c r="BS152" i="10"/>
  <c r="BS150" i="10"/>
  <c r="BS148" i="10"/>
  <c r="BS146" i="10"/>
  <c r="BS144" i="10"/>
  <c r="BS142" i="10"/>
  <c r="BS140" i="10"/>
  <c r="BS138" i="10"/>
  <c r="BS136" i="10"/>
  <c r="BS134" i="10"/>
  <c r="BS132" i="10"/>
  <c r="BS130" i="10"/>
  <c r="BS128" i="10"/>
  <c r="BS126" i="10"/>
  <c r="BS124" i="10"/>
  <c r="BS122" i="10"/>
  <c r="BS120" i="10"/>
  <c r="BS118" i="10"/>
  <c r="BS116" i="10"/>
  <c r="BS114" i="10"/>
  <c r="BS112" i="10"/>
  <c r="BS110" i="10"/>
  <c r="BS108" i="10"/>
  <c r="BS106" i="10"/>
  <c r="BS104" i="10"/>
  <c r="BS102" i="10"/>
  <c r="BS100" i="10"/>
  <c r="BS98" i="10"/>
  <c r="BS96" i="10"/>
  <c r="BS94" i="10"/>
  <c r="BS92" i="10"/>
  <c r="BS90" i="10"/>
  <c r="BS88" i="10"/>
  <c r="BS86" i="10"/>
  <c r="BS84" i="10"/>
  <c r="BS82" i="10"/>
  <c r="BS80" i="10"/>
  <c r="BS78" i="10"/>
  <c r="BS76" i="10"/>
  <c r="BS74" i="10"/>
  <c r="BS72" i="10"/>
  <c r="BS70" i="10"/>
  <c r="BS68" i="10"/>
  <c r="BS66" i="10"/>
  <c r="BS64" i="10"/>
  <c r="BS62" i="10"/>
  <c r="BS60" i="10"/>
  <c r="BS58" i="10"/>
  <c r="BS56" i="10"/>
  <c r="BS54" i="10"/>
  <c r="BS52" i="10"/>
  <c r="BS50" i="10"/>
  <c r="BS48" i="10"/>
  <c r="BS46" i="10"/>
  <c r="BS44" i="10"/>
  <c r="BS42" i="10"/>
  <c r="BS40" i="10"/>
  <c r="BS38" i="10"/>
  <c r="BS36" i="10"/>
  <c r="BS34" i="10"/>
  <c r="BS32" i="10"/>
  <c r="BS30" i="10"/>
  <c r="BS28" i="10"/>
  <c r="BS26" i="10"/>
  <c r="BS24" i="10"/>
  <c r="BS22" i="10"/>
  <c r="BS20" i="10"/>
  <c r="BS302" i="10"/>
  <c r="BS300" i="10"/>
  <c r="BS296" i="10"/>
  <c r="BS294" i="10"/>
  <c r="BS290" i="10"/>
  <c r="BS288" i="10"/>
  <c r="BS286" i="10"/>
  <c r="BS284" i="10"/>
  <c r="BS282" i="10"/>
  <c r="BS280" i="10"/>
  <c r="BS278" i="10"/>
  <c r="BS274" i="10"/>
  <c r="BS272" i="10"/>
  <c r="BS268" i="10"/>
  <c r="BS266" i="10"/>
  <c r="J407" i="9" l="1"/>
  <c r="I407" i="9"/>
  <c r="I509" i="9" s="1"/>
  <c r="AY409" i="10" l="1"/>
  <c r="BW409" i="10" s="1"/>
  <c r="AN409" i="10"/>
  <c r="BL409" i="10" s="1"/>
  <c r="E11" i="11"/>
  <c r="E48" i="11"/>
  <c r="H504" i="10"/>
  <c r="G504" i="10" s="1"/>
  <c r="BZ504" i="10" l="1"/>
  <c r="BY504" i="10"/>
  <c r="CA504" i="10"/>
  <c r="CC504" i="10" s="1"/>
  <c r="E504" i="10"/>
  <c r="AI564" i="10" l="1"/>
  <c r="AY564" i="10" s="1"/>
  <c r="BW564" i="10" s="1"/>
  <c r="X564" i="10"/>
  <c r="AU564" i="10" s="1"/>
  <c r="BS564" i="10" s="1"/>
  <c r="S564" i="10"/>
  <c r="AS564" i="10" s="1"/>
  <c r="BQ564" i="10" s="1"/>
  <c r="O564" i="10"/>
  <c r="AQ564" i="10" s="1"/>
  <c r="BO564" i="10" s="1"/>
  <c r="M564" i="10"/>
  <c r="AP564" i="10" s="1"/>
  <c r="BN564" i="10" s="1"/>
  <c r="K564" i="10"/>
  <c r="AO564" i="10" s="1"/>
  <c r="BM564" i="10" s="1"/>
  <c r="AB526" i="10"/>
  <c r="AW526" i="10" s="1"/>
  <c r="BU526" i="10" s="1"/>
  <c r="X526" i="10"/>
  <c r="AU526" i="10" s="1"/>
  <c r="BS526" i="10" s="1"/>
  <c r="H526" i="10"/>
  <c r="AB547" i="10"/>
  <c r="AW547" i="10" s="1"/>
  <c r="BU547" i="10" s="1"/>
  <c r="X547" i="10"/>
  <c r="AU547" i="10" s="1"/>
  <c r="BS547" i="10" s="1"/>
  <c r="H547" i="10"/>
  <c r="AI371" i="10"/>
  <c r="AY371" i="10" s="1"/>
  <c r="BW371" i="10" s="1"/>
  <c r="X371" i="10"/>
  <c r="AU371" i="10" s="1"/>
  <c r="BS371" i="10" s="1"/>
  <c r="R371" i="10"/>
  <c r="S371" i="10" s="1"/>
  <c r="AS371" i="10" s="1"/>
  <c r="BQ371" i="10" s="1"/>
  <c r="N371" i="10"/>
  <c r="I371" i="10"/>
  <c r="AN371" i="10" s="1"/>
  <c r="BL371" i="10" s="1"/>
  <c r="AI474" i="10"/>
  <c r="AY474" i="10" s="1"/>
  <c r="BW474" i="10" s="1"/>
  <c r="X474" i="10"/>
  <c r="AU474" i="10" s="1"/>
  <c r="BS474" i="10" s="1"/>
  <c r="S474" i="10"/>
  <c r="AS474" i="10" s="1"/>
  <c r="BQ474" i="10" s="1"/>
  <c r="Q474" i="10"/>
  <c r="AR474" i="10" s="1"/>
  <c r="BP474" i="10" s="1"/>
  <c r="O474" i="10"/>
  <c r="AQ474" i="10" s="1"/>
  <c r="BO474" i="10" s="1"/>
  <c r="I474" i="10"/>
  <c r="AN474" i="10" s="1"/>
  <c r="BL474" i="10" s="1"/>
  <c r="AI366" i="10"/>
  <c r="X366" i="10"/>
  <c r="AU366" i="10" s="1"/>
  <c r="BS366" i="10" s="1"/>
  <c r="R366" i="10"/>
  <c r="O366" i="10"/>
  <c r="AQ366" i="10" s="1"/>
  <c r="BO366" i="10" s="1"/>
  <c r="I366" i="10"/>
  <c r="X368" i="10"/>
  <c r="AU368" i="10" s="1"/>
  <c r="BS368" i="10" s="1"/>
  <c r="U368" i="10"/>
  <c r="AT368" i="10" s="1"/>
  <c r="BR368" i="10" s="1"/>
  <c r="H368" i="10"/>
  <c r="AN366" i="10" l="1"/>
  <c r="BL366" i="10" s="1"/>
  <c r="AY366" i="10"/>
  <c r="BW366" i="10" s="1"/>
  <c r="S366" i="10"/>
  <c r="AS366" i="10" s="1"/>
  <c r="BQ366" i="10" s="1"/>
  <c r="R511" i="10"/>
  <c r="O371" i="10"/>
  <c r="AQ371" i="10" s="1"/>
  <c r="BO371" i="10" s="1"/>
  <c r="AB549" i="10"/>
  <c r="AW549" i="10" s="1"/>
  <c r="BU549" i="10" s="1"/>
  <c r="AK368" i="10"/>
  <c r="H474" i="10"/>
  <c r="AJ474" i="10" s="1"/>
  <c r="H564" i="10"/>
  <c r="AJ526" i="10"/>
  <c r="AK526" i="10"/>
  <c r="AJ547" i="10"/>
  <c r="AK547" i="10"/>
  <c r="AJ368" i="10"/>
  <c r="H366" i="10" l="1"/>
  <c r="AK366" i="10" s="1"/>
  <c r="H371" i="10"/>
  <c r="AK371" i="10" s="1"/>
  <c r="AK564" i="10"/>
  <c r="AK474" i="10"/>
  <c r="G547" i="10"/>
  <c r="CA547" i="10" s="1"/>
  <c r="CC547" i="10" s="1"/>
  <c r="AJ564" i="10"/>
  <c r="G526" i="10"/>
  <c r="CA526" i="10" s="1"/>
  <c r="CC526" i="10" s="1"/>
  <c r="AJ371" i="10"/>
  <c r="AJ366" i="10"/>
  <c r="G368" i="10"/>
  <c r="CA368" i="10" s="1"/>
  <c r="CC368" i="10" s="1"/>
  <c r="BZ368" i="10" l="1"/>
  <c r="G474" i="10"/>
  <c r="BZ474" i="10" s="1"/>
  <c r="BY526" i="10"/>
  <c r="BZ547" i="10"/>
  <c r="BY547" i="10"/>
  <c r="BY368" i="10"/>
  <c r="BZ526" i="10"/>
  <c r="L545" i="9"/>
  <c r="G564" i="10"/>
  <c r="CA564" i="10" s="1"/>
  <c r="CC564" i="10" s="1"/>
  <c r="G371" i="10"/>
  <c r="CA371" i="10" s="1"/>
  <c r="CC371" i="10" s="1"/>
  <c r="G366" i="10"/>
  <c r="CA366" i="10" s="1"/>
  <c r="CC366" i="10" s="1"/>
  <c r="BY371" i="10" l="1"/>
  <c r="BZ371" i="10"/>
  <c r="CA474" i="10"/>
  <c r="CC474" i="10" s="1"/>
  <c r="BY474" i="10"/>
  <c r="BZ366" i="10"/>
  <c r="BY564" i="10"/>
  <c r="BZ564" i="10"/>
  <c r="BY366" i="10"/>
  <c r="J701" i="9"/>
  <c r="K701" i="9"/>
  <c r="M701" i="9"/>
  <c r="N701" i="9"/>
  <c r="O701" i="9"/>
  <c r="Q701" i="9"/>
  <c r="R701" i="9"/>
  <c r="I701" i="9"/>
  <c r="Y703" i="10"/>
  <c r="Z703" i="10"/>
  <c r="AA703" i="10"/>
  <c r="AB703" i="10"/>
  <c r="AC703" i="10"/>
  <c r="AD703" i="10"/>
  <c r="AE703" i="10"/>
  <c r="AF703" i="10"/>
  <c r="AG703" i="10"/>
  <c r="AH703" i="10"/>
  <c r="AI703" i="10"/>
  <c r="AY703" i="10" s="1"/>
  <c r="BW703" i="10" s="1"/>
  <c r="AL703" i="10"/>
  <c r="W703" i="10"/>
  <c r="I703" i="10"/>
  <c r="J703" i="10"/>
  <c r="K703" i="10"/>
  <c r="L703" i="10"/>
  <c r="M703" i="10"/>
  <c r="N703" i="10"/>
  <c r="O703" i="10"/>
  <c r="P703" i="10"/>
  <c r="Q703" i="10"/>
  <c r="R703" i="10"/>
  <c r="S703" i="10"/>
  <c r="T703" i="10"/>
  <c r="U703" i="10"/>
  <c r="AN703" i="10" l="1"/>
  <c r="BL703" i="10" s="1"/>
  <c r="AT703" i="10"/>
  <c r="BR703" i="10" s="1"/>
  <c r="AS703" i="10"/>
  <c r="BQ703" i="10" s="1"/>
  <c r="AR703" i="10"/>
  <c r="BP703" i="10" s="1"/>
  <c r="AQ703" i="10"/>
  <c r="BO703" i="10" s="1"/>
  <c r="AP703" i="10"/>
  <c r="BN703" i="10" s="1"/>
  <c r="AO703" i="10"/>
  <c r="BM703" i="10" s="1"/>
  <c r="AX703" i="10"/>
  <c r="BV703" i="10" s="1"/>
  <c r="AW703" i="10"/>
  <c r="BU703" i="10" s="1"/>
  <c r="AV703" i="10"/>
  <c r="BT703" i="10" s="1"/>
  <c r="M679" i="9"/>
  <c r="N679" i="9"/>
  <c r="O679" i="9"/>
  <c r="Q679" i="9"/>
  <c r="R679" i="9"/>
  <c r="K679" i="9"/>
  <c r="J679" i="9"/>
  <c r="I679" i="9"/>
  <c r="Z681" i="10"/>
  <c r="AA681" i="10"/>
  <c r="AB681" i="10"/>
  <c r="AC681" i="10"/>
  <c r="AD681" i="10"/>
  <c r="AE681" i="10"/>
  <c r="AF681" i="10"/>
  <c r="AG681" i="10"/>
  <c r="AH681" i="10"/>
  <c r="AI681" i="10"/>
  <c r="AL681" i="10"/>
  <c r="Y681" i="10"/>
  <c r="W681" i="10"/>
  <c r="U681" i="10"/>
  <c r="T681" i="10"/>
  <c r="I681" i="10"/>
  <c r="J681" i="10"/>
  <c r="K681" i="10"/>
  <c r="L681" i="10"/>
  <c r="M681" i="10"/>
  <c r="N681" i="10"/>
  <c r="O681" i="10"/>
  <c r="P681" i="10"/>
  <c r="Q681" i="10"/>
  <c r="R681" i="10"/>
  <c r="S681" i="10"/>
  <c r="X680" i="10"/>
  <c r="AU680" i="10" s="1"/>
  <c r="BS680" i="10" s="1"/>
  <c r="H680" i="10"/>
  <c r="X679" i="10"/>
  <c r="AU679" i="10" s="1"/>
  <c r="BS679" i="10" s="1"/>
  <c r="H679" i="10"/>
  <c r="M626" i="9"/>
  <c r="N626" i="9"/>
  <c r="O626" i="9"/>
  <c r="Q626" i="9"/>
  <c r="R626" i="9"/>
  <c r="K626" i="9"/>
  <c r="D68" i="11" s="1"/>
  <c r="J626" i="9"/>
  <c r="I626" i="9"/>
  <c r="C68" i="11" s="1"/>
  <c r="Y628" i="10"/>
  <c r="Z628" i="10"/>
  <c r="AA628" i="10"/>
  <c r="AB628" i="10"/>
  <c r="AC628" i="10"/>
  <c r="AD628" i="10"/>
  <c r="AE628" i="10"/>
  <c r="AF628" i="10"/>
  <c r="AG628" i="10"/>
  <c r="AH628" i="10"/>
  <c r="AI628" i="10"/>
  <c r="AY628" i="10" s="1"/>
  <c r="BW628" i="10" s="1"/>
  <c r="AL628" i="10"/>
  <c r="W628" i="10"/>
  <c r="I628" i="10"/>
  <c r="J628" i="10"/>
  <c r="K628" i="10"/>
  <c r="L628" i="10"/>
  <c r="M628" i="10"/>
  <c r="N628" i="10"/>
  <c r="O628" i="10"/>
  <c r="P628" i="10"/>
  <c r="Q628" i="10"/>
  <c r="R628" i="10"/>
  <c r="S628" i="10"/>
  <c r="T628" i="10"/>
  <c r="U628" i="10"/>
  <c r="X627" i="10"/>
  <c r="AU627" i="10" s="1"/>
  <c r="BS627" i="10" s="1"/>
  <c r="H627" i="10"/>
  <c r="H628" i="10" s="1"/>
  <c r="J609" i="9"/>
  <c r="K609" i="9"/>
  <c r="M609" i="9"/>
  <c r="N609" i="9"/>
  <c r="O609" i="9"/>
  <c r="Q609" i="9"/>
  <c r="R609" i="9"/>
  <c r="I609" i="9"/>
  <c r="Y611" i="10"/>
  <c r="Z611" i="10"/>
  <c r="AA611" i="10"/>
  <c r="AB611" i="10"/>
  <c r="AC611" i="10"/>
  <c r="AD611" i="10"/>
  <c r="AE611" i="10"/>
  <c r="AF611" i="10"/>
  <c r="AG611" i="10"/>
  <c r="AH611" i="10"/>
  <c r="AI611" i="10"/>
  <c r="AY611" i="10" s="1"/>
  <c r="BW611" i="10" s="1"/>
  <c r="AL611" i="10"/>
  <c r="W611" i="10"/>
  <c r="I611" i="10"/>
  <c r="J611" i="10"/>
  <c r="K611" i="10"/>
  <c r="L611" i="10"/>
  <c r="M611" i="10"/>
  <c r="N611" i="10"/>
  <c r="O611" i="10"/>
  <c r="P611" i="10"/>
  <c r="Q611" i="10"/>
  <c r="R611" i="10"/>
  <c r="S611" i="10"/>
  <c r="T611" i="10"/>
  <c r="U611" i="10"/>
  <c r="X610" i="10"/>
  <c r="AU610" i="10" s="1"/>
  <c r="BS610" i="10" s="1"/>
  <c r="H610" i="10"/>
  <c r="X507" i="10"/>
  <c r="AU507" i="10" s="1"/>
  <c r="BS507" i="10" s="1"/>
  <c r="X506" i="10"/>
  <c r="AU506" i="10" s="1"/>
  <c r="BS506" i="10" s="1"/>
  <c r="X505" i="10"/>
  <c r="AU505" i="10" s="1"/>
  <c r="BS505" i="10" s="1"/>
  <c r="H320" i="10"/>
  <c r="G320" i="10" s="1"/>
  <c r="AY226" i="10"/>
  <c r="BW226" i="10" s="1"/>
  <c r="H226" i="10"/>
  <c r="G125" i="10"/>
  <c r="AT611" i="10" l="1"/>
  <c r="BR611" i="10" s="1"/>
  <c r="AS611" i="10"/>
  <c r="BQ611" i="10" s="1"/>
  <c r="AR611" i="10"/>
  <c r="BP611" i="10" s="1"/>
  <c r="AQ611" i="10"/>
  <c r="BO611" i="10" s="1"/>
  <c r="AP611" i="10"/>
  <c r="BN611" i="10" s="1"/>
  <c r="AO611" i="10"/>
  <c r="BM611" i="10" s="1"/>
  <c r="AN611" i="10"/>
  <c r="BL611" i="10" s="1"/>
  <c r="AX611" i="10"/>
  <c r="BV611" i="10" s="1"/>
  <c r="AW611" i="10"/>
  <c r="BU611" i="10" s="1"/>
  <c r="AV611" i="10"/>
  <c r="BT611" i="10" s="1"/>
  <c r="AT628" i="10"/>
  <c r="BR628" i="10" s="1"/>
  <c r="AS628" i="10"/>
  <c r="BQ628" i="10" s="1"/>
  <c r="AR628" i="10"/>
  <c r="BP628" i="10" s="1"/>
  <c r="AQ628" i="10"/>
  <c r="BO628" i="10" s="1"/>
  <c r="AP628" i="10"/>
  <c r="BN628" i="10" s="1"/>
  <c r="AO628" i="10"/>
  <c r="BM628" i="10" s="1"/>
  <c r="AN628" i="10"/>
  <c r="BL628" i="10" s="1"/>
  <c r="AX628" i="10"/>
  <c r="BV628" i="10" s="1"/>
  <c r="AW628" i="10"/>
  <c r="BU628" i="10" s="1"/>
  <c r="AV628" i="10"/>
  <c r="BT628" i="10" s="1"/>
  <c r="AS681" i="10"/>
  <c r="BQ681" i="10" s="1"/>
  <c r="AR681" i="10"/>
  <c r="BP681" i="10" s="1"/>
  <c r="AQ681" i="10"/>
  <c r="BO681" i="10" s="1"/>
  <c r="AP681" i="10"/>
  <c r="BN681" i="10" s="1"/>
  <c r="AO681" i="10"/>
  <c r="BM681" i="10" s="1"/>
  <c r="AN681" i="10"/>
  <c r="BL681" i="10" s="1"/>
  <c r="AT681" i="10"/>
  <c r="BR681" i="10" s="1"/>
  <c r="AY681" i="10"/>
  <c r="BW681" i="10" s="1"/>
  <c r="AX681" i="10"/>
  <c r="BV681" i="10" s="1"/>
  <c r="AW681" i="10"/>
  <c r="BU681" i="10" s="1"/>
  <c r="AV681" i="10"/>
  <c r="BT681" i="10" s="1"/>
  <c r="G226" i="10"/>
  <c r="AJ506" i="10"/>
  <c r="AK505" i="10"/>
  <c r="AJ507" i="10"/>
  <c r="AJ610" i="10"/>
  <c r="AJ627" i="10"/>
  <c r="AJ679" i="10"/>
  <c r="AJ680" i="10"/>
  <c r="X628" i="10"/>
  <c r="AU628" i="10" s="1"/>
  <c r="BS628" i="10" s="1"/>
  <c r="AK680" i="10"/>
  <c r="AK679" i="10"/>
  <c r="AK627" i="10"/>
  <c r="AK610" i="10"/>
  <c r="AJ505" i="10"/>
  <c r="AK507" i="10"/>
  <c r="AK506" i="10"/>
  <c r="J709" i="9"/>
  <c r="I711" i="10" l="1"/>
  <c r="AN711" i="10" s="1"/>
  <c r="BL711" i="10" s="1"/>
  <c r="AY711" i="10"/>
  <c r="BW711" i="10" s="1"/>
  <c r="AJ628" i="10"/>
  <c r="G507" i="10"/>
  <c r="G610" i="10"/>
  <c r="G505" i="10"/>
  <c r="BZ505" i="10" s="1"/>
  <c r="G680" i="10"/>
  <c r="G679" i="10"/>
  <c r="BY679" i="10" s="1"/>
  <c r="G627" i="10"/>
  <c r="AK628" i="10"/>
  <c r="G506" i="10"/>
  <c r="CA506" i="10" s="1"/>
  <c r="CC506" i="10" s="1"/>
  <c r="J462" i="9"/>
  <c r="J99" i="9"/>
  <c r="J165" i="9" s="1"/>
  <c r="I464" i="10" l="1"/>
  <c r="AN464" i="10" s="1"/>
  <c r="BL464" i="10" s="1"/>
  <c r="AY464" i="10"/>
  <c r="BW464" i="10" s="1"/>
  <c r="G628" i="10"/>
  <c r="CA628" i="10" s="1"/>
  <c r="CC628" i="10" s="1"/>
  <c r="CA627" i="10"/>
  <c r="CC627" i="10" s="1"/>
  <c r="L678" i="9"/>
  <c r="P678" i="9" s="1"/>
  <c r="CA680" i="10"/>
  <c r="CC680" i="10" s="1"/>
  <c r="L608" i="9"/>
  <c r="P608" i="9" s="1"/>
  <c r="CA610" i="10"/>
  <c r="CC610" i="10" s="1"/>
  <c r="L505" i="9"/>
  <c r="P505" i="9" s="1"/>
  <c r="CA507" i="10"/>
  <c r="CC507" i="10" s="1"/>
  <c r="L677" i="9"/>
  <c r="P677" i="9" s="1"/>
  <c r="CA679" i="10"/>
  <c r="CC679" i="10" s="1"/>
  <c r="L503" i="9"/>
  <c r="P503" i="9" s="1"/>
  <c r="CA505" i="10"/>
  <c r="CC505" i="10" s="1"/>
  <c r="BY506" i="10"/>
  <c r="BY680" i="10"/>
  <c r="BZ627" i="10"/>
  <c r="BZ506" i="10"/>
  <c r="BY628" i="10"/>
  <c r="BY610" i="10"/>
  <c r="BZ679" i="10"/>
  <c r="BY507" i="10"/>
  <c r="BZ680" i="10"/>
  <c r="BY505" i="10"/>
  <c r="BZ610" i="10"/>
  <c r="BZ507" i="10"/>
  <c r="BY627" i="10"/>
  <c r="AN101" i="10"/>
  <c r="BL101" i="10" s="1"/>
  <c r="AY101" i="10"/>
  <c r="BW101" i="10" s="1"/>
  <c r="L625" i="9"/>
  <c r="L504" i="9"/>
  <c r="P504" i="9" s="1"/>
  <c r="I237" i="9"/>
  <c r="J237" i="9"/>
  <c r="K237" i="9"/>
  <c r="M237" i="9"/>
  <c r="N237" i="9"/>
  <c r="O237" i="9"/>
  <c r="Q237" i="9"/>
  <c r="R237" i="9"/>
  <c r="AN167" i="10"/>
  <c r="BL167" i="10" s="1"/>
  <c r="AP167" i="10"/>
  <c r="BN167" i="10" s="1"/>
  <c r="AS167" i="10"/>
  <c r="BQ167" i="10" s="1"/>
  <c r="X239" i="10"/>
  <c r="Y239" i="10"/>
  <c r="Z239" i="10"/>
  <c r="AA239" i="10"/>
  <c r="AB239" i="10"/>
  <c r="AC239" i="10"/>
  <c r="AD239" i="10"/>
  <c r="AE239" i="10"/>
  <c r="AF239" i="10"/>
  <c r="AG239" i="10"/>
  <c r="AH239" i="10"/>
  <c r="AI239" i="10"/>
  <c r="AJ239" i="10"/>
  <c r="AK239" i="10"/>
  <c r="AL239" i="10"/>
  <c r="W239" i="10"/>
  <c r="I239" i="10"/>
  <c r="J239" i="10"/>
  <c r="K239" i="10"/>
  <c r="L239" i="10"/>
  <c r="M239" i="10"/>
  <c r="N239" i="10"/>
  <c r="O239" i="10"/>
  <c r="P239" i="10"/>
  <c r="Q239" i="10"/>
  <c r="R239" i="10"/>
  <c r="S239" i="10"/>
  <c r="T239" i="10"/>
  <c r="U239" i="10"/>
  <c r="I580" i="10"/>
  <c r="J580" i="10"/>
  <c r="K580" i="10"/>
  <c r="L580" i="10"/>
  <c r="M580" i="10"/>
  <c r="N580" i="10"/>
  <c r="O580" i="10"/>
  <c r="P580" i="10"/>
  <c r="Q580" i="10"/>
  <c r="R580" i="10"/>
  <c r="S580" i="10"/>
  <c r="T580" i="10"/>
  <c r="U580" i="10"/>
  <c r="W580" i="10"/>
  <c r="Y580" i="10"/>
  <c r="Z580" i="10"/>
  <c r="AA580" i="10"/>
  <c r="AB580" i="10"/>
  <c r="AC580" i="10"/>
  <c r="AD580" i="10"/>
  <c r="AE580" i="10"/>
  <c r="AF580" i="10"/>
  <c r="AG580" i="10"/>
  <c r="AH580" i="10"/>
  <c r="AI580" i="10"/>
  <c r="AL580" i="10"/>
  <c r="L236" i="9"/>
  <c r="P236" i="9" s="1"/>
  <c r="G163" i="10"/>
  <c r="L161" i="9" s="1"/>
  <c r="P161" i="9" s="1"/>
  <c r="K162" i="10"/>
  <c r="K167" i="10" s="1"/>
  <c r="Q162" i="10"/>
  <c r="AR162" i="10" s="1"/>
  <c r="BP162" i="10" s="1"/>
  <c r="H161" i="10"/>
  <c r="G161" i="10"/>
  <c r="L159" i="9" s="1"/>
  <c r="P159" i="9" s="1"/>
  <c r="O160" i="10"/>
  <c r="O167" i="10" s="1"/>
  <c r="Q160" i="10"/>
  <c r="Q167" i="10" s="1"/>
  <c r="N437" i="10"/>
  <c r="J465" i="9"/>
  <c r="H467" i="10"/>
  <c r="R711" i="10"/>
  <c r="R713" i="10"/>
  <c r="N711" i="10"/>
  <c r="N713" i="10"/>
  <c r="X503" i="10"/>
  <c r="AU503" i="10" s="1"/>
  <c r="BS503" i="10" s="1"/>
  <c r="X502" i="10"/>
  <c r="AU502" i="10" s="1"/>
  <c r="BS502" i="10" s="1"/>
  <c r="S464" i="10"/>
  <c r="AS464" i="10" s="1"/>
  <c r="BQ464" i="10" s="1"/>
  <c r="AN467" i="10" l="1"/>
  <c r="BL467" i="10" s="1"/>
  <c r="AY467" i="10"/>
  <c r="BW467" i="10" s="1"/>
  <c r="AT580" i="10"/>
  <c r="BR580" i="10" s="1"/>
  <c r="AS580" i="10"/>
  <c r="BQ580" i="10" s="1"/>
  <c r="AR580" i="10"/>
  <c r="BP580" i="10" s="1"/>
  <c r="AQ580" i="10"/>
  <c r="BO580" i="10" s="1"/>
  <c r="AP580" i="10"/>
  <c r="BN580" i="10" s="1"/>
  <c r="AO580" i="10"/>
  <c r="BM580" i="10" s="1"/>
  <c r="AX580" i="10"/>
  <c r="BV580" i="10" s="1"/>
  <c r="AW580" i="10"/>
  <c r="BU580" i="10" s="1"/>
  <c r="AV580" i="10"/>
  <c r="BT580" i="10" s="1"/>
  <c r="BZ628" i="10"/>
  <c r="AY239" i="10"/>
  <c r="BW239" i="10" s="1"/>
  <c r="S713" i="10"/>
  <c r="AS713" i="10" s="1"/>
  <c r="BQ713" i="10" s="1"/>
  <c r="O711" i="10"/>
  <c r="AQ711" i="10" s="1"/>
  <c r="BO711" i="10" s="1"/>
  <c r="S711" i="10"/>
  <c r="AS711" i="10" s="1"/>
  <c r="BQ711" i="10" s="1"/>
  <c r="O713" i="10"/>
  <c r="AQ713" i="10" s="1"/>
  <c r="BO713" i="10" s="1"/>
  <c r="O437" i="10"/>
  <c r="AQ437" i="10" s="1"/>
  <c r="BO437" i="10" s="1"/>
  <c r="AQ167" i="10"/>
  <c r="BO167" i="10" s="1"/>
  <c r="AQ160" i="10"/>
  <c r="BO160" i="10" s="1"/>
  <c r="AO167" i="10"/>
  <c r="BM167" i="10" s="1"/>
  <c r="AO162" i="10"/>
  <c r="BM162" i="10" s="1"/>
  <c r="AR167" i="10"/>
  <c r="BP167" i="10" s="1"/>
  <c r="AR160" i="10"/>
  <c r="BP160" i="10" s="1"/>
  <c r="AN239" i="10"/>
  <c r="BL239" i="10" s="1"/>
  <c r="AT239" i="10"/>
  <c r="BR239" i="10" s="1"/>
  <c r="AS239" i="10"/>
  <c r="BQ239" i="10" s="1"/>
  <c r="AR239" i="10"/>
  <c r="BP239" i="10" s="1"/>
  <c r="AQ239" i="10"/>
  <c r="BO239" i="10" s="1"/>
  <c r="AP239" i="10"/>
  <c r="BN239" i="10" s="1"/>
  <c r="AO239" i="10"/>
  <c r="BM239" i="10" s="1"/>
  <c r="AX239" i="10"/>
  <c r="BV239" i="10" s="1"/>
  <c r="AW239" i="10"/>
  <c r="BU239" i="10" s="1"/>
  <c r="AV239" i="10"/>
  <c r="BT239" i="10" s="1"/>
  <c r="AU239" i="10"/>
  <c r="BS239" i="10" s="1"/>
  <c r="AT167" i="10"/>
  <c r="BR167" i="10" s="1"/>
  <c r="AU167" i="10"/>
  <c r="BS167" i="10" s="1"/>
  <c r="AX167" i="10"/>
  <c r="BV167" i="10" s="1"/>
  <c r="AW167" i="10"/>
  <c r="BU167" i="10" s="1"/>
  <c r="AV167" i="10"/>
  <c r="BT167" i="10" s="1"/>
  <c r="P625" i="9"/>
  <c r="P626" i="9" s="1"/>
  <c r="L626" i="9"/>
  <c r="F68" i="11" s="1"/>
  <c r="H160" i="10"/>
  <c r="H162" i="10"/>
  <c r="G162" i="10" s="1"/>
  <c r="L160" i="9" s="1"/>
  <c r="P160" i="9" s="1"/>
  <c r="H437" i="10"/>
  <c r="J464" i="10"/>
  <c r="N464" i="10"/>
  <c r="O464" i="10" s="1"/>
  <c r="AQ464" i="10" s="1"/>
  <c r="BO464" i="10" s="1"/>
  <c r="P464" i="10"/>
  <c r="AJ503" i="10"/>
  <c r="AJ502" i="10"/>
  <c r="P511" i="10" l="1"/>
  <c r="Q464" i="10"/>
  <c r="AR464" i="10" s="1"/>
  <c r="BP464" i="10" s="1"/>
  <c r="N511" i="10"/>
  <c r="J511" i="10"/>
  <c r="K464" i="10"/>
  <c r="AO464" i="10" s="1"/>
  <c r="BM464" i="10" s="1"/>
  <c r="AJ437" i="10"/>
  <c r="AK437" i="10"/>
  <c r="L502" i="9"/>
  <c r="P502" i="9" s="1"/>
  <c r="G160" i="10"/>
  <c r="AK503" i="10"/>
  <c r="AK502" i="10"/>
  <c r="J600" i="9"/>
  <c r="AK144" i="10"/>
  <c r="AJ144" i="10"/>
  <c r="AK143" i="10"/>
  <c r="AJ143" i="10"/>
  <c r="AN602" i="10" l="1"/>
  <c r="BL602" i="10" s="1"/>
  <c r="AY602" i="10"/>
  <c r="BW602" i="10" s="1"/>
  <c r="G502" i="10"/>
  <c r="G437" i="10"/>
  <c r="CA437" i="10" s="1"/>
  <c r="CC437" i="10" s="1"/>
  <c r="H464" i="10"/>
  <c r="L158" i="9"/>
  <c r="P158" i="9" s="1"/>
  <c r="G503" i="10"/>
  <c r="AL144" i="10"/>
  <c r="AL143" i="10"/>
  <c r="AL138" i="10"/>
  <c r="AK138" i="10"/>
  <c r="AK167" i="10" s="1"/>
  <c r="AJ138" i="10"/>
  <c r="AJ167" i="10" s="1"/>
  <c r="AL167" i="10" l="1"/>
  <c r="BY437" i="10"/>
  <c r="BZ437" i="10"/>
  <c r="L501" i="9"/>
  <c r="P501" i="9" s="1"/>
  <c r="CA503" i="10"/>
  <c r="CC503" i="10" s="1"/>
  <c r="BY503" i="10"/>
  <c r="L500" i="9"/>
  <c r="P500" i="9" s="1"/>
  <c r="CA502" i="10"/>
  <c r="CC502" i="10" s="1"/>
  <c r="BY502" i="10"/>
  <c r="BZ503" i="10"/>
  <c r="BZ502" i="10"/>
  <c r="AK464" i="10"/>
  <c r="AJ464" i="10"/>
  <c r="J499" i="9"/>
  <c r="AY501" i="10" l="1"/>
  <c r="BW501" i="10" s="1"/>
  <c r="AN501" i="10"/>
  <c r="BL501" i="10" s="1"/>
  <c r="G464" i="10"/>
  <c r="CA464" i="10" s="1"/>
  <c r="CC464" i="10" s="1"/>
  <c r="G501" i="10"/>
  <c r="BY501" i="10" l="1"/>
  <c r="CA501" i="10"/>
  <c r="CC501" i="10" s="1"/>
  <c r="BZ501" i="10"/>
  <c r="BZ464" i="10"/>
  <c r="BY464" i="10"/>
  <c r="L499" i="9"/>
  <c r="P499" i="9" l="1"/>
  <c r="AI585" i="10" l="1"/>
  <c r="AY585" i="10" s="1"/>
  <c r="BW585" i="10" s="1"/>
  <c r="AI584" i="10"/>
  <c r="AY584" i="10" s="1"/>
  <c r="BW584" i="10" s="1"/>
  <c r="AI583" i="10"/>
  <c r="AY583" i="10" s="1"/>
  <c r="BW583" i="10" s="1"/>
  <c r="AI582" i="10"/>
  <c r="AY582" i="10" s="1"/>
  <c r="BW582" i="10" s="1"/>
  <c r="AI391" i="10"/>
  <c r="AI601" i="10"/>
  <c r="AY601" i="10" s="1"/>
  <c r="BW601" i="10" s="1"/>
  <c r="AI571" i="10"/>
  <c r="AY571" i="10" s="1"/>
  <c r="BW571" i="10" s="1"/>
  <c r="AI489" i="10"/>
  <c r="AY489" i="10" s="1"/>
  <c r="BW489" i="10" s="1"/>
  <c r="O391" i="10"/>
  <c r="AQ391" i="10" s="1"/>
  <c r="BO391" i="10" s="1"/>
  <c r="AY391" i="10" l="1"/>
  <c r="BW391" i="10" s="1"/>
  <c r="AI511" i="10"/>
  <c r="AI573" i="10"/>
  <c r="AY573" i="10" s="1"/>
  <c r="BW573" i="10" s="1"/>
  <c r="S601" i="10"/>
  <c r="AS601" i="10" s="1"/>
  <c r="BQ601" i="10" s="1"/>
  <c r="S571" i="10"/>
  <c r="S489" i="10"/>
  <c r="Q489" i="10"/>
  <c r="O601" i="10"/>
  <c r="AQ601" i="10" s="1"/>
  <c r="BO601" i="10" s="1"/>
  <c r="O571" i="10"/>
  <c r="AQ571" i="10" s="1"/>
  <c r="BO571" i="10" s="1"/>
  <c r="O388" i="10"/>
  <c r="M601" i="10"/>
  <c r="AP601" i="10" s="1"/>
  <c r="BN601" i="10" s="1"/>
  <c r="M585" i="10"/>
  <c r="AP585" i="10" s="1"/>
  <c r="BN585" i="10" s="1"/>
  <c r="M584" i="10"/>
  <c r="AP584" i="10" s="1"/>
  <c r="BN584" i="10" s="1"/>
  <c r="M583" i="10"/>
  <c r="AP583" i="10" s="1"/>
  <c r="BN583" i="10" s="1"/>
  <c r="M582" i="10"/>
  <c r="AP582" i="10" s="1"/>
  <c r="BN582" i="10" s="1"/>
  <c r="M571" i="10"/>
  <c r="AP571" i="10" s="1"/>
  <c r="BN571" i="10" s="1"/>
  <c r="M489" i="10"/>
  <c r="K601" i="10"/>
  <c r="AO601" i="10" s="1"/>
  <c r="BM601" i="10" s="1"/>
  <c r="K571" i="10"/>
  <c r="AO571" i="10" s="1"/>
  <c r="BM571" i="10" s="1"/>
  <c r="K489" i="10"/>
  <c r="AO489" i="10" s="1"/>
  <c r="BM489" i="10" s="1"/>
  <c r="K388" i="10"/>
  <c r="I655" i="10"/>
  <c r="AN655" i="10" s="1"/>
  <c r="BL655" i="10" s="1"/>
  <c r="I601" i="10"/>
  <c r="AN601" i="10" s="1"/>
  <c r="BL601" i="10" s="1"/>
  <c r="I571" i="10"/>
  <c r="I489" i="10"/>
  <c r="AN489" i="10" s="1"/>
  <c r="BL489" i="10" s="1"/>
  <c r="I391" i="10"/>
  <c r="AB655" i="10"/>
  <c r="AW655" i="10" s="1"/>
  <c r="BU655" i="10" s="1"/>
  <c r="AB551" i="10"/>
  <c r="AW551" i="10" s="1"/>
  <c r="BU551" i="10" s="1"/>
  <c r="X718" i="10"/>
  <c r="AU718" i="10" s="1"/>
  <c r="BS718" i="10" s="1"/>
  <c r="X715" i="10"/>
  <c r="AU715" i="10" s="1"/>
  <c r="BS715" i="10" s="1"/>
  <c r="X714" i="10"/>
  <c r="AU714" i="10" s="1"/>
  <c r="BS714" i="10" s="1"/>
  <c r="X712" i="10"/>
  <c r="AU712" i="10" s="1"/>
  <c r="BS712" i="10" s="1"/>
  <c r="X710" i="10"/>
  <c r="AU710" i="10" s="1"/>
  <c r="BS710" i="10" s="1"/>
  <c r="X709" i="10"/>
  <c r="AU709" i="10" s="1"/>
  <c r="BS709" i="10" s="1"/>
  <c r="X708" i="10"/>
  <c r="AU708" i="10" s="1"/>
  <c r="BS708" i="10" s="1"/>
  <c r="X702" i="10"/>
  <c r="AU702" i="10" s="1"/>
  <c r="BS702" i="10" s="1"/>
  <c r="X701" i="10"/>
  <c r="AU701" i="10" s="1"/>
  <c r="BS701" i="10" s="1"/>
  <c r="X694" i="10"/>
  <c r="AU694" i="10" s="1"/>
  <c r="BS694" i="10" s="1"/>
  <c r="X678" i="10"/>
  <c r="AU678" i="10" s="1"/>
  <c r="BS678" i="10" s="1"/>
  <c r="X675" i="10"/>
  <c r="AU675" i="10" s="1"/>
  <c r="BS675" i="10" s="1"/>
  <c r="X674" i="10"/>
  <c r="AU674" i="10" s="1"/>
  <c r="BS674" i="10" s="1"/>
  <c r="X673" i="10"/>
  <c r="AU673" i="10" s="1"/>
  <c r="BS673" i="10" s="1"/>
  <c r="X670" i="10"/>
  <c r="AU670" i="10" s="1"/>
  <c r="BS670" i="10" s="1"/>
  <c r="X666" i="10"/>
  <c r="AU666" i="10" s="1"/>
  <c r="BS666" i="10" s="1"/>
  <c r="X663" i="10"/>
  <c r="AU663" i="10" s="1"/>
  <c r="BS663" i="10" s="1"/>
  <c r="X662" i="10"/>
  <c r="AU662" i="10" s="1"/>
  <c r="BS662" i="10" s="1"/>
  <c r="X643" i="10"/>
  <c r="AU643" i="10" s="1"/>
  <c r="BS643" i="10" s="1"/>
  <c r="X642" i="10"/>
  <c r="AU642" i="10" s="1"/>
  <c r="BS642" i="10" s="1"/>
  <c r="X633" i="10"/>
  <c r="AU633" i="10" s="1"/>
  <c r="BS633" i="10" s="1"/>
  <c r="X616" i="10"/>
  <c r="AU616" i="10" s="1"/>
  <c r="BS616" i="10" s="1"/>
  <c r="X613" i="10"/>
  <c r="AU613" i="10" s="1"/>
  <c r="BS613" i="10" s="1"/>
  <c r="X609" i="10"/>
  <c r="AU609" i="10" s="1"/>
  <c r="BS609" i="10" s="1"/>
  <c r="X605" i="10"/>
  <c r="AU605" i="10" s="1"/>
  <c r="BS605" i="10" s="1"/>
  <c r="X602" i="10"/>
  <c r="AU602" i="10" s="1"/>
  <c r="BS602" i="10" s="1"/>
  <c r="X600" i="10"/>
  <c r="AU600" i="10" s="1"/>
  <c r="BS600" i="10" s="1"/>
  <c r="X595" i="10"/>
  <c r="AU595" i="10" s="1"/>
  <c r="BS595" i="10" s="1"/>
  <c r="X589" i="10"/>
  <c r="AU589" i="10" s="1"/>
  <c r="BS589" i="10" s="1"/>
  <c r="X575" i="10"/>
  <c r="AU575" i="10" s="1"/>
  <c r="BS575" i="10" s="1"/>
  <c r="X565" i="10"/>
  <c r="AU565" i="10" s="1"/>
  <c r="BS565" i="10" s="1"/>
  <c r="X562" i="10"/>
  <c r="AU562" i="10" s="1"/>
  <c r="BS562" i="10" s="1"/>
  <c r="X556" i="10"/>
  <c r="AU556" i="10" s="1"/>
  <c r="BS556" i="10" s="1"/>
  <c r="X555" i="10"/>
  <c r="AU555" i="10" s="1"/>
  <c r="BS555" i="10" s="1"/>
  <c r="X552" i="10"/>
  <c r="AU552" i="10" s="1"/>
  <c r="BS552" i="10" s="1"/>
  <c r="X546" i="10"/>
  <c r="AU546" i="10" s="1"/>
  <c r="BS546" i="10" s="1"/>
  <c r="X545" i="10"/>
  <c r="AU545" i="10" s="1"/>
  <c r="BS545" i="10" s="1"/>
  <c r="X544" i="10"/>
  <c r="AU544" i="10" s="1"/>
  <c r="BS544" i="10" s="1"/>
  <c r="X539" i="10"/>
  <c r="AU539" i="10" s="1"/>
  <c r="BS539" i="10" s="1"/>
  <c r="X536" i="10"/>
  <c r="AU536" i="10" s="1"/>
  <c r="BS536" i="10" s="1"/>
  <c r="X519" i="10"/>
  <c r="AU519" i="10" s="1"/>
  <c r="BS519" i="10" s="1"/>
  <c r="X518" i="10"/>
  <c r="AU518" i="10" s="1"/>
  <c r="BS518" i="10" s="1"/>
  <c r="X517" i="10"/>
  <c r="AU517" i="10" s="1"/>
  <c r="BS517" i="10" s="1"/>
  <c r="X513" i="10"/>
  <c r="AU513" i="10" s="1"/>
  <c r="BS513" i="10" s="1"/>
  <c r="X497" i="10"/>
  <c r="AU497" i="10" s="1"/>
  <c r="BS497" i="10" s="1"/>
  <c r="X496" i="10"/>
  <c r="AU496" i="10" s="1"/>
  <c r="BS496" i="10" s="1"/>
  <c r="X486" i="10"/>
  <c r="AU486" i="10" s="1"/>
  <c r="BS486" i="10" s="1"/>
  <c r="X484" i="10"/>
  <c r="AU484" i="10" s="1"/>
  <c r="BS484" i="10" s="1"/>
  <c r="X483" i="10"/>
  <c r="AU483" i="10" s="1"/>
  <c r="BS483" i="10" s="1"/>
  <c r="X482" i="10"/>
  <c r="AU482" i="10" s="1"/>
  <c r="BS482" i="10" s="1"/>
  <c r="X475" i="10"/>
  <c r="AU475" i="10" s="1"/>
  <c r="BS475" i="10" s="1"/>
  <c r="X473" i="10"/>
  <c r="AU473" i="10" s="1"/>
  <c r="BS473" i="10" s="1"/>
  <c r="X472" i="10"/>
  <c r="AU472" i="10" s="1"/>
  <c r="BS472" i="10" s="1"/>
  <c r="X470" i="10"/>
  <c r="AU470" i="10" s="1"/>
  <c r="BS470" i="10" s="1"/>
  <c r="X463" i="10"/>
  <c r="AU463" i="10" s="1"/>
  <c r="BS463" i="10" s="1"/>
  <c r="X458" i="10"/>
  <c r="AU458" i="10" s="1"/>
  <c r="BS458" i="10" s="1"/>
  <c r="X455" i="10"/>
  <c r="AU455" i="10" s="1"/>
  <c r="BS455" i="10" s="1"/>
  <c r="X438" i="10"/>
  <c r="AU438" i="10" s="1"/>
  <c r="BS438" i="10" s="1"/>
  <c r="X420" i="10"/>
  <c r="AU420" i="10" s="1"/>
  <c r="BS420" i="10" s="1"/>
  <c r="X419" i="10"/>
  <c r="AU419" i="10" s="1"/>
  <c r="BS419" i="10" s="1"/>
  <c r="X418" i="10"/>
  <c r="AU418" i="10" s="1"/>
  <c r="BS418" i="10" s="1"/>
  <c r="X417" i="10"/>
  <c r="AU417" i="10" s="1"/>
  <c r="BS417" i="10" s="1"/>
  <c r="X415" i="10"/>
  <c r="AU415" i="10" s="1"/>
  <c r="BS415" i="10" s="1"/>
  <c r="X413" i="10"/>
  <c r="AU413" i="10" s="1"/>
  <c r="BS413" i="10" s="1"/>
  <c r="X412" i="10"/>
  <c r="AU412" i="10" s="1"/>
  <c r="BS412" i="10" s="1"/>
  <c r="X408" i="10"/>
  <c r="AU408" i="10" s="1"/>
  <c r="BS408" i="10" s="1"/>
  <c r="X698" i="10"/>
  <c r="AU698" i="10" s="1"/>
  <c r="BS698" i="10" s="1"/>
  <c r="X683" i="10"/>
  <c r="AU683" i="10" s="1"/>
  <c r="BS683" i="10" s="1"/>
  <c r="X647" i="10"/>
  <c r="AU647" i="10" s="1"/>
  <c r="BS647" i="10" s="1"/>
  <c r="X639" i="10"/>
  <c r="AU639" i="10" s="1"/>
  <c r="BS639" i="10" s="1"/>
  <c r="X623" i="10"/>
  <c r="AU623" i="10" s="1"/>
  <c r="BS623" i="10" s="1"/>
  <c r="X622" i="10"/>
  <c r="AU622" i="10" s="1"/>
  <c r="BS622" i="10" s="1"/>
  <c r="X606" i="10"/>
  <c r="AU606" i="10" s="1"/>
  <c r="BS606" i="10" s="1"/>
  <c r="X604" i="10"/>
  <c r="AU604" i="10" s="1"/>
  <c r="BS604" i="10" s="1"/>
  <c r="X603" i="10"/>
  <c r="AU603" i="10" s="1"/>
  <c r="BS603" i="10" s="1"/>
  <c r="X599" i="10"/>
  <c r="AU599" i="10" s="1"/>
  <c r="BS599" i="10" s="1"/>
  <c r="X598" i="10"/>
  <c r="AU598" i="10" s="1"/>
  <c r="BS598" i="10" s="1"/>
  <c r="X592" i="10"/>
  <c r="AU592" i="10" s="1"/>
  <c r="BS592" i="10" s="1"/>
  <c r="X569" i="10"/>
  <c r="AU569" i="10" s="1"/>
  <c r="BS569" i="10" s="1"/>
  <c r="X568" i="10"/>
  <c r="AU568" i="10" s="1"/>
  <c r="BS568" i="10" s="1"/>
  <c r="X567" i="10"/>
  <c r="AU567" i="10" s="1"/>
  <c r="BS567" i="10" s="1"/>
  <c r="X561" i="10"/>
  <c r="AU561" i="10" s="1"/>
  <c r="BS561" i="10" s="1"/>
  <c r="X559" i="10"/>
  <c r="X541" i="10"/>
  <c r="AU541" i="10" s="1"/>
  <c r="BS541" i="10" s="1"/>
  <c r="X540" i="10"/>
  <c r="AU540" i="10" s="1"/>
  <c r="BS540" i="10" s="1"/>
  <c r="X532" i="10"/>
  <c r="AU532" i="10" s="1"/>
  <c r="BS532" i="10" s="1"/>
  <c r="X529" i="10"/>
  <c r="AU529" i="10" s="1"/>
  <c r="BS529" i="10" s="1"/>
  <c r="X528" i="10"/>
  <c r="AU528" i="10" s="1"/>
  <c r="BS528" i="10" s="1"/>
  <c r="X527" i="10"/>
  <c r="AU527" i="10" s="1"/>
  <c r="BS527" i="10" s="1"/>
  <c r="X516" i="10"/>
  <c r="AU516" i="10" s="1"/>
  <c r="BS516" i="10" s="1"/>
  <c r="X514" i="10"/>
  <c r="AU514" i="10" s="1"/>
  <c r="BS514" i="10" s="1"/>
  <c r="X500" i="10"/>
  <c r="AU500" i="10" s="1"/>
  <c r="BS500" i="10" s="1"/>
  <c r="X495" i="10"/>
  <c r="AU495" i="10" s="1"/>
  <c r="BS495" i="10" s="1"/>
  <c r="X494" i="10"/>
  <c r="AU494" i="10" s="1"/>
  <c r="BS494" i="10" s="1"/>
  <c r="X490" i="10"/>
  <c r="AU490" i="10" s="1"/>
  <c r="BS490" i="10" s="1"/>
  <c r="X488" i="10"/>
  <c r="AU488" i="10" s="1"/>
  <c r="BS488" i="10" s="1"/>
  <c r="X480" i="10"/>
  <c r="AU480" i="10" s="1"/>
  <c r="BS480" i="10" s="1"/>
  <c r="X477" i="10"/>
  <c r="AU477" i="10" s="1"/>
  <c r="BS477" i="10" s="1"/>
  <c r="X476" i="10"/>
  <c r="AU476" i="10" s="1"/>
  <c r="BS476" i="10" s="1"/>
  <c r="X471" i="10"/>
  <c r="AU471" i="10" s="1"/>
  <c r="BS471" i="10" s="1"/>
  <c r="X469" i="10"/>
  <c r="AU469" i="10" s="1"/>
  <c r="BS469" i="10" s="1"/>
  <c r="X468" i="10"/>
  <c r="AU468" i="10" s="1"/>
  <c r="BS468" i="10" s="1"/>
  <c r="X467" i="10"/>
  <c r="AU467" i="10" s="1"/>
  <c r="BS467" i="10" s="1"/>
  <c r="X461" i="10"/>
  <c r="AU461" i="10" s="1"/>
  <c r="BS461" i="10" s="1"/>
  <c r="X460" i="10"/>
  <c r="AU460" i="10" s="1"/>
  <c r="BS460" i="10" s="1"/>
  <c r="X454" i="10"/>
  <c r="AU454" i="10" s="1"/>
  <c r="BS454" i="10" s="1"/>
  <c r="X453" i="10"/>
  <c r="AU453" i="10" s="1"/>
  <c r="BS453" i="10" s="1"/>
  <c r="X452" i="10"/>
  <c r="AU452" i="10" s="1"/>
  <c r="BS452" i="10" s="1"/>
  <c r="X450" i="10"/>
  <c r="AU450" i="10" s="1"/>
  <c r="BS450" i="10" s="1"/>
  <c r="X449" i="10"/>
  <c r="AU449" i="10" s="1"/>
  <c r="BS449" i="10" s="1"/>
  <c r="X448" i="10"/>
  <c r="AU448" i="10" s="1"/>
  <c r="BS448" i="10" s="1"/>
  <c r="X447" i="10"/>
  <c r="AU447" i="10" s="1"/>
  <c r="BS447" i="10" s="1"/>
  <c r="X446" i="10"/>
  <c r="AU446" i="10" s="1"/>
  <c r="BS446" i="10" s="1"/>
  <c r="X444" i="10"/>
  <c r="AU444" i="10" s="1"/>
  <c r="BS444" i="10" s="1"/>
  <c r="X440" i="10"/>
  <c r="AU440" i="10" s="1"/>
  <c r="BS440" i="10" s="1"/>
  <c r="X439" i="10"/>
  <c r="AU439" i="10" s="1"/>
  <c r="BS439" i="10" s="1"/>
  <c r="X436" i="10"/>
  <c r="AU436" i="10" s="1"/>
  <c r="BS436" i="10" s="1"/>
  <c r="X434" i="10"/>
  <c r="AU434" i="10" s="1"/>
  <c r="BS434" i="10" s="1"/>
  <c r="X433" i="10"/>
  <c r="AU433" i="10" s="1"/>
  <c r="BS433" i="10" s="1"/>
  <c r="X432" i="10"/>
  <c r="AU432" i="10" s="1"/>
  <c r="BS432" i="10" s="1"/>
  <c r="X429" i="10"/>
  <c r="AU429" i="10" s="1"/>
  <c r="BS429" i="10" s="1"/>
  <c r="X428" i="10"/>
  <c r="AU428" i="10" s="1"/>
  <c r="BS428" i="10" s="1"/>
  <c r="X427" i="10"/>
  <c r="AU427" i="10" s="1"/>
  <c r="BS427" i="10" s="1"/>
  <c r="X424" i="10"/>
  <c r="AU424" i="10" s="1"/>
  <c r="BS424" i="10" s="1"/>
  <c r="X423" i="10"/>
  <c r="AU423" i="10" s="1"/>
  <c r="BS423" i="10" s="1"/>
  <c r="X421" i="10"/>
  <c r="AU421" i="10" s="1"/>
  <c r="BS421" i="10" s="1"/>
  <c r="X416" i="10"/>
  <c r="AU416" i="10" s="1"/>
  <c r="BS416" i="10" s="1"/>
  <c r="X414" i="10"/>
  <c r="AU414" i="10" s="1"/>
  <c r="BS414" i="10" s="1"/>
  <c r="X407" i="10"/>
  <c r="AU407" i="10" s="1"/>
  <c r="BS407" i="10" s="1"/>
  <c r="X386" i="10"/>
  <c r="AU386" i="10" s="1"/>
  <c r="BS386" i="10" s="1"/>
  <c r="X384" i="10"/>
  <c r="AU384" i="10" s="1"/>
  <c r="BS384" i="10" s="1"/>
  <c r="X380" i="10"/>
  <c r="AU380" i="10" s="1"/>
  <c r="BS380" i="10" s="1"/>
  <c r="X374" i="10"/>
  <c r="AU374" i="10" s="1"/>
  <c r="BS374" i="10" s="1"/>
  <c r="X373" i="10"/>
  <c r="AU373" i="10" s="1"/>
  <c r="BS373" i="10" s="1"/>
  <c r="X372" i="10"/>
  <c r="AU372" i="10" s="1"/>
  <c r="BS372" i="10" s="1"/>
  <c r="X370" i="10"/>
  <c r="AU370" i="10" s="1"/>
  <c r="BS370" i="10" s="1"/>
  <c r="X367" i="10"/>
  <c r="AU367" i="10" s="1"/>
  <c r="BS367" i="10" s="1"/>
  <c r="U451" i="10"/>
  <c r="AT451" i="10" s="1"/>
  <c r="BR451" i="10" s="1"/>
  <c r="AN391" i="10" l="1"/>
  <c r="BL391" i="10" s="1"/>
  <c r="I511" i="10"/>
  <c r="AN571" i="10"/>
  <c r="BL571" i="10" s="1"/>
  <c r="I573" i="10"/>
  <c r="AN573" i="10" s="1"/>
  <c r="BL573" i="10" s="1"/>
  <c r="X573" i="10"/>
  <c r="AU573" i="10" s="1"/>
  <c r="BS573" i="10" s="1"/>
  <c r="AU559" i="10"/>
  <c r="BS559" i="10" s="1"/>
  <c r="K511" i="10"/>
  <c r="AO511" i="10" s="1"/>
  <c r="BM511" i="10" s="1"/>
  <c r="AO388" i="10"/>
  <c r="BM388" i="10" s="1"/>
  <c r="M511" i="10"/>
  <c r="AP511" i="10" s="1"/>
  <c r="BN511" i="10" s="1"/>
  <c r="AP489" i="10"/>
  <c r="BN489" i="10" s="1"/>
  <c r="Q511" i="10"/>
  <c r="AR511" i="10" s="1"/>
  <c r="BP511" i="10" s="1"/>
  <c r="AR489" i="10"/>
  <c r="BP489" i="10" s="1"/>
  <c r="S573" i="10"/>
  <c r="AS573" i="10" s="1"/>
  <c r="BQ573" i="10" s="1"/>
  <c r="AS571" i="10"/>
  <c r="BQ571" i="10" s="1"/>
  <c r="O511" i="10"/>
  <c r="AQ511" i="10" s="1"/>
  <c r="BO511" i="10" s="1"/>
  <c r="AQ388" i="10"/>
  <c r="BO388" i="10" s="1"/>
  <c r="S511" i="10"/>
  <c r="AS511" i="10" s="1"/>
  <c r="BQ511" i="10" s="1"/>
  <c r="AS489" i="10"/>
  <c r="BQ489" i="10" s="1"/>
  <c r="X511" i="10"/>
  <c r="AU511" i="10" s="1"/>
  <c r="BS511" i="10" s="1"/>
  <c r="X549" i="10"/>
  <c r="AU549" i="10" s="1"/>
  <c r="BS549" i="10" s="1"/>
  <c r="X523" i="10"/>
  <c r="AU523" i="10" s="1"/>
  <c r="BS523" i="10" s="1"/>
  <c r="AB523" i="10"/>
  <c r="AW523" i="10" s="1"/>
  <c r="BU523" i="10" s="1"/>
  <c r="K573" i="10"/>
  <c r="AO573" i="10" s="1"/>
  <c r="BM573" i="10" s="1"/>
  <c r="O573" i="10"/>
  <c r="AQ573" i="10" s="1"/>
  <c r="BO573" i="10" s="1"/>
  <c r="M573" i="10"/>
  <c r="AP573" i="10" s="1"/>
  <c r="BN573" i="10" s="1"/>
  <c r="X611" i="10"/>
  <c r="AU611" i="10" s="1"/>
  <c r="BS611" i="10" s="1"/>
  <c r="X681" i="10"/>
  <c r="AU681" i="10" s="1"/>
  <c r="BS681" i="10" s="1"/>
  <c r="X580" i="10"/>
  <c r="AU580" i="10" s="1"/>
  <c r="BS580" i="10" s="1"/>
  <c r="X703" i="10"/>
  <c r="AU703" i="10" s="1"/>
  <c r="BS703" i="10" s="1"/>
  <c r="AJ451" i="10"/>
  <c r="AK451" i="10" l="1"/>
  <c r="H301" i="10"/>
  <c r="H300" i="10"/>
  <c r="H232" i="10"/>
  <c r="H228" i="10"/>
  <c r="H178" i="10"/>
  <c r="H172" i="10"/>
  <c r="H156" i="10"/>
  <c r="H153" i="10"/>
  <c r="H139" i="10"/>
  <c r="H133" i="10"/>
  <c r="H132" i="10"/>
  <c r="H130" i="10"/>
  <c r="H81" i="10"/>
  <c r="H66" i="10"/>
  <c r="H63" i="10"/>
  <c r="H241" i="10"/>
  <c r="AI241" i="10"/>
  <c r="AY241" i="10" s="1"/>
  <c r="BW241" i="10" s="1"/>
  <c r="U492" i="10"/>
  <c r="AT492" i="10" s="1"/>
  <c r="BR492" i="10" s="1"/>
  <c r="U491" i="10"/>
  <c r="AT491" i="10" s="1"/>
  <c r="BR491" i="10" s="1"/>
  <c r="H585" i="10"/>
  <c r="H584" i="10"/>
  <c r="H583" i="10"/>
  <c r="H582" i="10"/>
  <c r="H388" i="10"/>
  <c r="AJ388" i="10" s="1"/>
  <c r="CB363" i="10"/>
  <c r="CB174" i="10"/>
  <c r="CB29" i="10"/>
  <c r="U511" i="10" l="1"/>
  <c r="AT511" i="10" s="1"/>
  <c r="BR511" i="10" s="1"/>
  <c r="G241" i="10"/>
  <c r="H571" i="10"/>
  <c r="AK571" i="10" s="1"/>
  <c r="H601" i="10"/>
  <c r="H391" i="10"/>
  <c r="H489" i="10"/>
  <c r="H586" i="10"/>
  <c r="H242" i="10"/>
  <c r="AK551" i="10"/>
  <c r="AJ551" i="10"/>
  <c r="G451" i="10"/>
  <c r="E324" i="5"/>
  <c r="N321" i="7" s="1"/>
  <c r="H69" i="10"/>
  <c r="G69" i="10" s="1"/>
  <c r="J551" i="9"/>
  <c r="L656" i="10"/>
  <c r="L655" i="10"/>
  <c r="L654" i="10"/>
  <c r="J646" i="9"/>
  <c r="K646" i="9"/>
  <c r="M646" i="9"/>
  <c r="N646" i="9"/>
  <c r="O646" i="9"/>
  <c r="Q646" i="9"/>
  <c r="R646" i="9"/>
  <c r="Y648" i="10"/>
  <c r="Z648" i="10"/>
  <c r="AA648" i="10"/>
  <c r="AB648" i="10"/>
  <c r="AC648" i="10"/>
  <c r="AD648" i="10"/>
  <c r="AE648" i="10"/>
  <c r="AF648" i="10"/>
  <c r="AG648" i="10"/>
  <c r="AH648" i="10"/>
  <c r="AI648" i="10"/>
  <c r="AY648" i="10" s="1"/>
  <c r="BW648" i="10" s="1"/>
  <c r="AL648" i="10"/>
  <c r="W648" i="10"/>
  <c r="U648" i="10"/>
  <c r="I648" i="10"/>
  <c r="AN648" i="10" s="1"/>
  <c r="BL648" i="10" s="1"/>
  <c r="J648" i="10"/>
  <c r="K648" i="10"/>
  <c r="L648" i="10"/>
  <c r="M648" i="10"/>
  <c r="N648" i="10"/>
  <c r="O648" i="10"/>
  <c r="P648" i="10"/>
  <c r="Q648" i="10"/>
  <c r="R648" i="10"/>
  <c r="S648" i="10"/>
  <c r="H647" i="10"/>
  <c r="AJ647" i="10"/>
  <c r="AS648" i="10" l="1"/>
  <c r="BQ648" i="10" s="1"/>
  <c r="AR648" i="10"/>
  <c r="BP648" i="10" s="1"/>
  <c r="AQ648" i="10"/>
  <c r="BO648" i="10" s="1"/>
  <c r="AP648" i="10"/>
  <c r="BN648" i="10" s="1"/>
  <c r="AO648" i="10"/>
  <c r="BM648" i="10" s="1"/>
  <c r="CA451" i="10"/>
  <c r="CC451" i="10" s="1"/>
  <c r="BY451" i="10"/>
  <c r="AX648" i="10"/>
  <c r="BV648" i="10" s="1"/>
  <c r="AW648" i="10"/>
  <c r="BU648" i="10" s="1"/>
  <c r="AV648" i="10"/>
  <c r="BT648" i="10" s="1"/>
  <c r="BZ451" i="10"/>
  <c r="AJ391" i="10"/>
  <c r="M655" i="10"/>
  <c r="AP655" i="10" s="1"/>
  <c r="BN655" i="10" s="1"/>
  <c r="M654" i="10"/>
  <c r="AP654" i="10" s="1"/>
  <c r="BN654" i="10" s="1"/>
  <c r="M656" i="10"/>
  <c r="AP656" i="10" s="1"/>
  <c r="BN656" i="10" s="1"/>
  <c r="AJ571" i="10"/>
  <c r="G551" i="10"/>
  <c r="CA551" i="10" s="1"/>
  <c r="CC551" i="10" s="1"/>
  <c r="AK647" i="10"/>
  <c r="G647" i="10" l="1"/>
  <c r="BY551" i="10"/>
  <c r="BZ551" i="10"/>
  <c r="H654" i="10"/>
  <c r="H656" i="10"/>
  <c r="H655" i="10"/>
  <c r="J555" i="9"/>
  <c r="K555" i="9"/>
  <c r="D55" i="11" s="1"/>
  <c r="M555" i="9"/>
  <c r="N555" i="9"/>
  <c r="O555" i="9"/>
  <c r="Q555" i="9"/>
  <c r="R555" i="9"/>
  <c r="I555" i="9"/>
  <c r="C55" i="11" s="1"/>
  <c r="Y557" i="10"/>
  <c r="Z557" i="10"/>
  <c r="AA557" i="10"/>
  <c r="AB557" i="10"/>
  <c r="AC557" i="10"/>
  <c r="AD557" i="10"/>
  <c r="AE557" i="10"/>
  <c r="AF557" i="10"/>
  <c r="AG557" i="10"/>
  <c r="AH557" i="10"/>
  <c r="AI557" i="10"/>
  <c r="AY557" i="10" s="1"/>
  <c r="BW557" i="10" s="1"/>
  <c r="AL557" i="10"/>
  <c r="W557" i="10"/>
  <c r="I557" i="10"/>
  <c r="J557" i="10"/>
  <c r="K557" i="10"/>
  <c r="L557" i="10"/>
  <c r="M557" i="10"/>
  <c r="N557" i="10"/>
  <c r="O557" i="10"/>
  <c r="P557" i="10"/>
  <c r="Q557" i="10"/>
  <c r="R557" i="10"/>
  <c r="S557" i="10"/>
  <c r="T557" i="10"/>
  <c r="U557" i="10"/>
  <c r="AJ556" i="10"/>
  <c r="H556" i="10"/>
  <c r="H555" i="10"/>
  <c r="I644" i="9"/>
  <c r="I646" i="9" s="1"/>
  <c r="BG363" i="10"/>
  <c r="BS363" i="10" s="1"/>
  <c r="CB19" i="10"/>
  <c r="CB18" i="10"/>
  <c r="CB17" i="10"/>
  <c r="AK491" i="10"/>
  <c r="AK492" i="10"/>
  <c r="AK718" i="10"/>
  <c r="AK714" i="10"/>
  <c r="AK712" i="10"/>
  <c r="AK710" i="10"/>
  <c r="AK708" i="10"/>
  <c r="AK702" i="10"/>
  <c r="AK701" i="10"/>
  <c r="AK683" i="10"/>
  <c r="AK675" i="10"/>
  <c r="AK673" i="10"/>
  <c r="AK663" i="10"/>
  <c r="X648" i="10"/>
  <c r="AU648" i="10" s="1"/>
  <c r="BS648" i="10" s="1"/>
  <c r="AK643" i="10"/>
  <c r="AK639" i="10"/>
  <c r="AK633" i="10"/>
  <c r="AK622" i="10"/>
  <c r="AK616" i="10"/>
  <c r="AK609" i="10"/>
  <c r="AK605" i="10"/>
  <c r="AK603" i="10"/>
  <c r="AK600" i="10"/>
  <c r="AK598" i="10"/>
  <c r="AK592" i="10"/>
  <c r="AK568" i="10"/>
  <c r="AK562" i="10"/>
  <c r="AK552" i="10"/>
  <c r="AK545" i="10"/>
  <c r="AK541" i="10"/>
  <c r="AK539" i="10"/>
  <c r="AK529" i="10"/>
  <c r="AK527" i="10"/>
  <c r="AK518" i="10"/>
  <c r="AK516" i="10"/>
  <c r="AK514" i="10"/>
  <c r="AK500" i="10"/>
  <c r="AK496" i="10"/>
  <c r="AK494" i="10"/>
  <c r="AK490" i="10"/>
  <c r="AK488" i="10"/>
  <c r="AK486" i="10"/>
  <c r="AK484" i="10"/>
  <c r="AJ483" i="10"/>
  <c r="AK482" i="10"/>
  <c r="AK480" i="10"/>
  <c r="AJ477" i="10"/>
  <c r="AK476" i="10"/>
  <c r="AJ475" i="10"/>
  <c r="AJ473" i="10"/>
  <c r="AK472" i="10"/>
  <c r="AJ471" i="10"/>
  <c r="AK470" i="10"/>
  <c r="AJ469" i="10"/>
  <c r="AJ467" i="10"/>
  <c r="AJ463" i="10"/>
  <c r="AJ461" i="10"/>
  <c r="AK458" i="10"/>
  <c r="AJ455" i="10"/>
  <c r="AK454" i="10"/>
  <c r="AJ453" i="10"/>
  <c r="AK450" i="10"/>
  <c r="AJ449" i="10"/>
  <c r="AJ447" i="10"/>
  <c r="AK446" i="10"/>
  <c r="AJ439" i="10"/>
  <c r="AK438" i="10"/>
  <c r="AK434" i="10"/>
  <c r="AJ433" i="10"/>
  <c r="AJ429" i="10"/>
  <c r="AJ427" i="10"/>
  <c r="AJ423" i="10"/>
  <c r="AJ421" i="10"/>
  <c r="AJ419" i="10"/>
  <c r="AK418" i="10"/>
  <c r="AJ417" i="10"/>
  <c r="AJ415" i="10"/>
  <c r="AK414" i="10"/>
  <c r="AJ413" i="10"/>
  <c r="AJ407" i="10"/>
  <c r="AK384" i="10"/>
  <c r="AK380" i="10"/>
  <c r="AJ373" i="10"/>
  <c r="AK372" i="10"/>
  <c r="AJ367" i="10"/>
  <c r="AN557" i="10" l="1"/>
  <c r="BL557" i="10" s="1"/>
  <c r="AT557" i="10"/>
  <c r="BR557" i="10" s="1"/>
  <c r="AS557" i="10"/>
  <c r="BQ557" i="10" s="1"/>
  <c r="AR557" i="10"/>
  <c r="BP557" i="10" s="1"/>
  <c r="AQ557" i="10"/>
  <c r="BO557" i="10" s="1"/>
  <c r="AP557" i="10"/>
  <c r="BN557" i="10" s="1"/>
  <c r="AO557" i="10"/>
  <c r="BM557" i="10" s="1"/>
  <c r="AX557" i="10"/>
  <c r="BV557" i="10" s="1"/>
  <c r="AW557" i="10"/>
  <c r="BU557" i="10" s="1"/>
  <c r="AV557" i="10"/>
  <c r="BT557" i="10" s="1"/>
  <c r="AK611" i="10"/>
  <c r="L645" i="9"/>
  <c r="P645" i="9" s="1"/>
  <c r="CA647" i="10"/>
  <c r="CC647" i="10" s="1"/>
  <c r="BY647" i="10"/>
  <c r="BZ647" i="10"/>
  <c r="H657" i="10"/>
  <c r="AK703" i="10"/>
  <c r="H557" i="10"/>
  <c r="X557" i="10"/>
  <c r="AU557" i="10" s="1"/>
  <c r="BS557" i="10" s="1"/>
  <c r="AK555" i="10"/>
  <c r="AK556" i="10"/>
  <c r="AJ555" i="10"/>
  <c r="AJ491" i="10"/>
  <c r="AJ492" i="10"/>
  <c r="AJ494" i="10"/>
  <c r="G498" i="10"/>
  <c r="AJ514" i="10"/>
  <c r="AJ518" i="10"/>
  <c r="AJ527" i="10"/>
  <c r="G531" i="10"/>
  <c r="G535" i="10"/>
  <c r="AJ541" i="10"/>
  <c r="G560" i="10"/>
  <c r="AJ568" i="10"/>
  <c r="AJ592" i="10"/>
  <c r="AJ600" i="10"/>
  <c r="AJ605" i="10"/>
  <c r="AJ616" i="10"/>
  <c r="AJ622" i="10"/>
  <c r="AJ633" i="10"/>
  <c r="G637" i="10"/>
  <c r="AJ643" i="10"/>
  <c r="G659" i="10"/>
  <c r="G667" i="10"/>
  <c r="AJ675" i="10"/>
  <c r="G689" i="10"/>
  <c r="AJ701" i="10"/>
  <c r="AJ708" i="10"/>
  <c r="AJ712" i="10"/>
  <c r="AJ718" i="10"/>
  <c r="AJ490" i="10"/>
  <c r="AJ496" i="10"/>
  <c r="AJ500" i="10"/>
  <c r="AJ516" i="10"/>
  <c r="G525" i="10"/>
  <c r="AJ529" i="10"/>
  <c r="G533" i="10"/>
  <c r="AJ539" i="10"/>
  <c r="AJ545" i="10"/>
  <c r="AJ552" i="10"/>
  <c r="AJ562" i="10"/>
  <c r="G566" i="10"/>
  <c r="G570" i="10"/>
  <c r="G588" i="10"/>
  <c r="AJ598" i="10"/>
  <c r="AJ603" i="10"/>
  <c r="AJ609" i="10"/>
  <c r="G620" i="10"/>
  <c r="G624" i="10"/>
  <c r="G635" i="10"/>
  <c r="AJ639" i="10"/>
  <c r="G650" i="10"/>
  <c r="AJ663" i="10"/>
  <c r="AJ673" i="10"/>
  <c r="AJ683" i="10"/>
  <c r="G693" i="10"/>
  <c r="G697" i="10"/>
  <c r="AJ702" i="10"/>
  <c r="AJ710" i="10"/>
  <c r="AJ714" i="10"/>
  <c r="AK495" i="10"/>
  <c r="AK497" i="10"/>
  <c r="AK513" i="10"/>
  <c r="AK517" i="10"/>
  <c r="AK519" i="10"/>
  <c r="AK528" i="10"/>
  <c r="AK532" i="10"/>
  <c r="AK536" i="10"/>
  <c r="AK540" i="10"/>
  <c r="AK544" i="10"/>
  <c r="AK546" i="10"/>
  <c r="AK559" i="10"/>
  <c r="AK561" i="10"/>
  <c r="AK565" i="10"/>
  <c r="AK567" i="10"/>
  <c r="AK569" i="10"/>
  <c r="AK575" i="10"/>
  <c r="AK580" i="10"/>
  <c r="AK589" i="10"/>
  <c r="AK595" i="10"/>
  <c r="AK599" i="10"/>
  <c r="AK602" i="10"/>
  <c r="AK604" i="10"/>
  <c r="AK606" i="10"/>
  <c r="AK613" i="10"/>
  <c r="AK623" i="10"/>
  <c r="AK642" i="10"/>
  <c r="AK648" i="10"/>
  <c r="AK662" i="10"/>
  <c r="AK666" i="10"/>
  <c r="AK670" i="10"/>
  <c r="AK674" i="10"/>
  <c r="AK678" i="10"/>
  <c r="AK694" i="10"/>
  <c r="AK698" i="10"/>
  <c r="AK709" i="10"/>
  <c r="AK715" i="10"/>
  <c r="AK471" i="10"/>
  <c r="AK473" i="10"/>
  <c r="AK475" i="10"/>
  <c r="AK477" i="10"/>
  <c r="G479" i="10"/>
  <c r="G481" i="10"/>
  <c r="AK483" i="10"/>
  <c r="G485" i="10"/>
  <c r="G487" i="10"/>
  <c r="AJ370" i="10"/>
  <c r="AJ372" i="10"/>
  <c r="AJ374" i="10"/>
  <c r="G376" i="10"/>
  <c r="AJ380" i="10"/>
  <c r="AJ384" i="10"/>
  <c r="AJ386" i="10"/>
  <c r="G389" i="10"/>
  <c r="G394" i="10"/>
  <c r="G398" i="10"/>
  <c r="G402" i="10"/>
  <c r="G406" i="10"/>
  <c r="AJ408" i="10"/>
  <c r="G410" i="10"/>
  <c r="AJ412" i="10"/>
  <c r="AJ414" i="10"/>
  <c r="AJ416" i="10"/>
  <c r="AJ418" i="10"/>
  <c r="AJ420" i="10"/>
  <c r="G422" i="10"/>
  <c r="AJ424" i="10"/>
  <c r="G426" i="10"/>
  <c r="AJ428" i="10"/>
  <c r="G430" i="10"/>
  <c r="AJ432" i="10"/>
  <c r="AJ434" i="10"/>
  <c r="AJ436" i="10"/>
  <c r="AJ438" i="10"/>
  <c r="AJ440" i="10"/>
  <c r="G442" i="10"/>
  <c r="AJ444" i="10"/>
  <c r="AJ446" i="10"/>
  <c r="AJ448" i="10"/>
  <c r="AJ450" i="10"/>
  <c r="AJ452" i="10"/>
  <c r="AJ454" i="10"/>
  <c r="AJ458" i="10"/>
  <c r="AJ460" i="10"/>
  <c r="G462" i="10"/>
  <c r="G466" i="10"/>
  <c r="AJ468" i="10"/>
  <c r="AJ470" i="10"/>
  <c r="AK367" i="10"/>
  <c r="G369" i="10"/>
  <c r="AK370" i="10"/>
  <c r="AK373" i="10"/>
  <c r="AK374" i="10"/>
  <c r="G375" i="10"/>
  <c r="G377" i="10"/>
  <c r="G379" i="10"/>
  <c r="G381" i="10"/>
  <c r="G383" i="10"/>
  <c r="G385" i="10"/>
  <c r="AK386" i="10"/>
  <c r="G387" i="10"/>
  <c r="G390" i="10"/>
  <c r="G393" i="10"/>
  <c r="G395" i="10"/>
  <c r="G397" i="10"/>
  <c r="G399" i="10"/>
  <c r="G401" i="10"/>
  <c r="G403" i="10"/>
  <c r="G405" i="10"/>
  <c r="AK407" i="10"/>
  <c r="AK408" i="10"/>
  <c r="G409" i="10"/>
  <c r="G411" i="10"/>
  <c r="AK412" i="10"/>
  <c r="AK413" i="10"/>
  <c r="AK415" i="10"/>
  <c r="AK416" i="10"/>
  <c r="AK417" i="10"/>
  <c r="AK419" i="10"/>
  <c r="AK420" i="10"/>
  <c r="AK421" i="10"/>
  <c r="AK423" i="10"/>
  <c r="AK424" i="10"/>
  <c r="G425" i="10"/>
  <c r="AK427" i="10"/>
  <c r="AK428" i="10"/>
  <c r="AK429" i="10"/>
  <c r="G431" i="10"/>
  <c r="AK432" i="10"/>
  <c r="AK433" i="10"/>
  <c r="G435" i="10"/>
  <c r="AK436" i="10"/>
  <c r="AK439" i="10"/>
  <c r="AK440" i="10"/>
  <c r="G441" i="10"/>
  <c r="G443" i="10"/>
  <c r="AK444" i="10"/>
  <c r="G445" i="10"/>
  <c r="AK447" i="10"/>
  <c r="AK448" i="10"/>
  <c r="AK449" i="10"/>
  <c r="AK452" i="10"/>
  <c r="AK453" i="10"/>
  <c r="AK455" i="10"/>
  <c r="G457" i="10"/>
  <c r="G459" i="10"/>
  <c r="AK460" i="10"/>
  <c r="AK461" i="10"/>
  <c r="AK463" i="10"/>
  <c r="G465" i="10"/>
  <c r="AK467" i="10"/>
  <c r="AK468" i="10"/>
  <c r="AK469" i="10"/>
  <c r="AJ472" i="10"/>
  <c r="AJ476" i="10"/>
  <c r="G478" i="10"/>
  <c r="AJ480" i="10"/>
  <c r="AJ482" i="10"/>
  <c r="AJ484" i="10"/>
  <c r="AJ486" i="10"/>
  <c r="AJ488" i="10"/>
  <c r="AJ495" i="10"/>
  <c r="AJ497" i="10"/>
  <c r="AJ513" i="10"/>
  <c r="AJ517" i="10"/>
  <c r="AJ519" i="10"/>
  <c r="AJ528" i="10"/>
  <c r="AJ532" i="10"/>
  <c r="AJ536" i="10"/>
  <c r="AJ540" i="10"/>
  <c r="AJ544" i="10"/>
  <c r="AJ546" i="10"/>
  <c r="AJ559" i="10"/>
  <c r="AJ561" i="10"/>
  <c r="AJ565" i="10"/>
  <c r="AJ567" i="10"/>
  <c r="AJ569" i="10"/>
  <c r="AJ575" i="10"/>
  <c r="AJ589" i="10"/>
  <c r="AJ595" i="10"/>
  <c r="AJ599" i="10"/>
  <c r="AJ602" i="10"/>
  <c r="AJ604" i="10"/>
  <c r="AJ606" i="10"/>
  <c r="AJ613" i="10"/>
  <c r="AJ623" i="10"/>
  <c r="AJ642" i="10"/>
  <c r="AJ662" i="10"/>
  <c r="AJ666" i="10"/>
  <c r="AJ670" i="10"/>
  <c r="AJ674" i="10"/>
  <c r="AJ678" i="10"/>
  <c r="AJ694" i="10"/>
  <c r="AJ698" i="10"/>
  <c r="AJ709" i="10"/>
  <c r="AJ715" i="10"/>
  <c r="AJ681" i="10" l="1"/>
  <c r="G486" i="10"/>
  <c r="G482" i="10"/>
  <c r="BY478" i="10"/>
  <c r="CA478" i="10"/>
  <c r="CC478" i="10" s="1"/>
  <c r="BZ478" i="10"/>
  <c r="G472" i="10"/>
  <c r="BY472" i="10" s="1"/>
  <c r="BZ465" i="10"/>
  <c r="CA465" i="10"/>
  <c r="CC465" i="10" s="1"/>
  <c r="BY465" i="10"/>
  <c r="G461" i="10"/>
  <c r="BZ459" i="10"/>
  <c r="CA459" i="10"/>
  <c r="CC459" i="10" s="1"/>
  <c r="BY459" i="10"/>
  <c r="G455" i="10"/>
  <c r="BZ455" i="10" s="1"/>
  <c r="BZ445" i="10"/>
  <c r="BY445" i="10"/>
  <c r="CA445" i="10"/>
  <c r="CC445" i="10" s="1"/>
  <c r="BZ443" i="10"/>
  <c r="BY443" i="10"/>
  <c r="CA443" i="10"/>
  <c r="CC443" i="10" s="1"/>
  <c r="G433" i="10"/>
  <c r="BZ433" i="10" s="1"/>
  <c r="BZ431" i="10"/>
  <c r="CA431" i="10"/>
  <c r="CC431" i="10" s="1"/>
  <c r="BY431" i="10"/>
  <c r="BZ425" i="10"/>
  <c r="CA425" i="10"/>
  <c r="CC425" i="10" s="1"/>
  <c r="BY425" i="10"/>
  <c r="G423" i="10"/>
  <c r="BZ423" i="10" s="1"/>
  <c r="G417" i="10"/>
  <c r="BZ417" i="10" s="1"/>
  <c r="G415" i="10"/>
  <c r="BZ415" i="10" s="1"/>
  <c r="BY409" i="10"/>
  <c r="CA409" i="10"/>
  <c r="CC409" i="10" s="1"/>
  <c r="BZ409" i="10"/>
  <c r="G407" i="10"/>
  <c r="BY403" i="10"/>
  <c r="CA403" i="10"/>
  <c r="CC403" i="10" s="1"/>
  <c r="BZ403" i="10"/>
  <c r="BZ399" i="10"/>
  <c r="BY399" i="10"/>
  <c r="CA399" i="10"/>
  <c r="CC399" i="10" s="1"/>
  <c r="BZ395" i="10"/>
  <c r="BY395" i="10"/>
  <c r="CA395" i="10"/>
  <c r="CC395" i="10" s="1"/>
  <c r="BY390" i="10"/>
  <c r="CA390" i="10"/>
  <c r="CC390" i="10" s="1"/>
  <c r="BZ390" i="10"/>
  <c r="BZ383" i="10"/>
  <c r="BY383" i="10"/>
  <c r="CA383" i="10"/>
  <c r="CC383" i="10" s="1"/>
  <c r="BY379" i="10"/>
  <c r="CA379" i="10"/>
  <c r="CC379" i="10" s="1"/>
  <c r="BZ379" i="10"/>
  <c r="BZ375" i="10"/>
  <c r="BY375" i="10"/>
  <c r="CA375" i="10"/>
  <c r="CC375" i="10" s="1"/>
  <c r="G373" i="10"/>
  <c r="BZ373" i="10" s="1"/>
  <c r="BY369" i="10"/>
  <c r="CA369" i="10"/>
  <c r="CC369" i="10" s="1"/>
  <c r="BZ369" i="10"/>
  <c r="G470" i="10"/>
  <c r="BY466" i="10"/>
  <c r="CA466" i="10"/>
  <c r="CC466" i="10" s="1"/>
  <c r="BZ466" i="10"/>
  <c r="G454" i="10"/>
  <c r="BY454" i="10" s="1"/>
  <c r="G450" i="10"/>
  <c r="BY450" i="10" s="1"/>
  <c r="G446" i="10"/>
  <c r="BY446" i="10" s="1"/>
  <c r="BY442" i="10"/>
  <c r="CA442" i="10"/>
  <c r="CC442" i="10" s="1"/>
  <c r="BZ442" i="10"/>
  <c r="G438" i="10"/>
  <c r="G434" i="10"/>
  <c r="BY430" i="10"/>
  <c r="CA430" i="10"/>
  <c r="CC430" i="10" s="1"/>
  <c r="BZ430" i="10"/>
  <c r="BY426" i="10"/>
  <c r="CA426" i="10"/>
  <c r="CC426" i="10" s="1"/>
  <c r="BZ426" i="10"/>
  <c r="BY422" i="10"/>
  <c r="CA422" i="10"/>
  <c r="CC422" i="10" s="1"/>
  <c r="BZ422" i="10"/>
  <c r="G418" i="10"/>
  <c r="BY418" i="10" s="1"/>
  <c r="G414" i="10"/>
  <c r="BY414" i="10" s="1"/>
  <c r="BZ410" i="10"/>
  <c r="BY410" i="10"/>
  <c r="CA410" i="10"/>
  <c r="CC410" i="10" s="1"/>
  <c r="BZ406" i="10"/>
  <c r="BY406" i="10"/>
  <c r="CA406" i="10"/>
  <c r="CC406" i="10" s="1"/>
  <c r="BY398" i="10"/>
  <c r="CA398" i="10"/>
  <c r="CC398" i="10" s="1"/>
  <c r="BZ398" i="10"/>
  <c r="BZ389" i="10"/>
  <c r="BY389" i="10"/>
  <c r="CA389" i="10"/>
  <c r="CC389" i="10" s="1"/>
  <c r="G384" i="10"/>
  <c r="BY384" i="10" s="1"/>
  <c r="BY376" i="10"/>
  <c r="CA376" i="10"/>
  <c r="CC376" i="10" s="1"/>
  <c r="BZ376" i="10"/>
  <c r="G372" i="10"/>
  <c r="BY487" i="10"/>
  <c r="CA487" i="10"/>
  <c r="CC487" i="10" s="1"/>
  <c r="BZ487" i="10"/>
  <c r="G483" i="10"/>
  <c r="BZ483" i="10" s="1"/>
  <c r="BZ479" i="10"/>
  <c r="CA479" i="10"/>
  <c r="CC479" i="10" s="1"/>
  <c r="BY479" i="10"/>
  <c r="G475" i="10"/>
  <c r="G471" i="10"/>
  <c r="G714" i="10"/>
  <c r="G702" i="10"/>
  <c r="BZ693" i="10"/>
  <c r="BY693" i="10"/>
  <c r="CA693" i="10"/>
  <c r="CC693" i="10" s="1"/>
  <c r="G673" i="10"/>
  <c r="BY673" i="10" s="1"/>
  <c r="BY650" i="10"/>
  <c r="CA650" i="10"/>
  <c r="CC650" i="10" s="1"/>
  <c r="BZ650" i="10"/>
  <c r="BZ635" i="10"/>
  <c r="BY635" i="10"/>
  <c r="CA635" i="10"/>
  <c r="CC635" i="10" s="1"/>
  <c r="BZ620" i="10"/>
  <c r="BY620" i="10"/>
  <c r="CA620" i="10"/>
  <c r="CC620" i="10" s="1"/>
  <c r="G603" i="10"/>
  <c r="BZ588" i="10"/>
  <c r="BY588" i="10"/>
  <c r="CA588" i="10"/>
  <c r="CC588" i="10" s="1"/>
  <c r="BY566" i="10"/>
  <c r="CA566" i="10"/>
  <c r="CC566" i="10" s="1"/>
  <c r="BZ566" i="10"/>
  <c r="G552" i="10"/>
  <c r="G539" i="10"/>
  <c r="G529" i="10"/>
  <c r="G516" i="10"/>
  <c r="G496" i="10"/>
  <c r="G718" i="10"/>
  <c r="G708" i="10"/>
  <c r="BZ689" i="10"/>
  <c r="BY689" i="10"/>
  <c r="CA689" i="10"/>
  <c r="CC689" i="10" s="1"/>
  <c r="BZ667" i="10"/>
  <c r="CA667" i="10"/>
  <c r="CC667" i="10" s="1"/>
  <c r="BY667" i="10"/>
  <c r="G643" i="10"/>
  <c r="G633" i="10"/>
  <c r="G616" i="10"/>
  <c r="G600" i="10"/>
  <c r="G568" i="10"/>
  <c r="G541" i="10"/>
  <c r="BZ531" i="10"/>
  <c r="BY531" i="10"/>
  <c r="CA531" i="10"/>
  <c r="CC531" i="10" s="1"/>
  <c r="G518" i="10"/>
  <c r="BY518" i="10" s="1"/>
  <c r="BZ498" i="10"/>
  <c r="BY498" i="10"/>
  <c r="CA498" i="10"/>
  <c r="CC498" i="10" s="1"/>
  <c r="G492" i="10"/>
  <c r="AJ557" i="10"/>
  <c r="G488" i="10"/>
  <c r="G484" i="10"/>
  <c r="G480" i="10"/>
  <c r="G476" i="10"/>
  <c r="G469" i="10"/>
  <c r="G467" i="10"/>
  <c r="G463" i="10"/>
  <c r="BZ457" i="10"/>
  <c r="CA457" i="10"/>
  <c r="CC457" i="10" s="1"/>
  <c r="BY457" i="10"/>
  <c r="G453" i="10"/>
  <c r="BZ453" i="10" s="1"/>
  <c r="G449" i="10"/>
  <c r="BZ449" i="10" s="1"/>
  <c r="G447" i="10"/>
  <c r="BZ447" i="10" s="1"/>
  <c r="BZ441" i="10"/>
  <c r="CA441" i="10"/>
  <c r="CC441" i="10" s="1"/>
  <c r="BY441" i="10"/>
  <c r="G439" i="10"/>
  <c r="BZ435" i="10"/>
  <c r="BY435" i="10"/>
  <c r="CA435" i="10"/>
  <c r="CC435" i="10" s="1"/>
  <c r="G429" i="10"/>
  <c r="BZ429" i="10" s="1"/>
  <c r="G427" i="10"/>
  <c r="BZ427" i="10" s="1"/>
  <c r="G421" i="10"/>
  <c r="BZ421" i="10" s="1"/>
  <c r="G419" i="10"/>
  <c r="BZ419" i="10" s="1"/>
  <c r="G413" i="10"/>
  <c r="BZ413" i="10" s="1"/>
  <c r="BY411" i="10"/>
  <c r="CA411" i="10"/>
  <c r="CC411" i="10" s="1"/>
  <c r="BZ411" i="10"/>
  <c r="BY405" i="10"/>
  <c r="CA405" i="10"/>
  <c r="CC405" i="10" s="1"/>
  <c r="BZ405" i="10"/>
  <c r="BY401" i="10"/>
  <c r="CA401" i="10"/>
  <c r="CC401" i="10" s="1"/>
  <c r="BZ401" i="10"/>
  <c r="BZ397" i="10"/>
  <c r="BY397" i="10"/>
  <c r="CA397" i="10"/>
  <c r="CC397" i="10" s="1"/>
  <c r="BZ393" i="10"/>
  <c r="BY393" i="10"/>
  <c r="CA393" i="10"/>
  <c r="CC393" i="10" s="1"/>
  <c r="BZ387" i="10"/>
  <c r="BY387" i="10"/>
  <c r="CA387" i="10"/>
  <c r="CC387" i="10" s="1"/>
  <c r="BZ385" i="10"/>
  <c r="BY385" i="10"/>
  <c r="CA385" i="10"/>
  <c r="CC385" i="10" s="1"/>
  <c r="BZ381" i="10"/>
  <c r="BY381" i="10"/>
  <c r="CA381" i="10"/>
  <c r="CC381" i="10" s="1"/>
  <c r="BZ377" i="10"/>
  <c r="BY377" i="10"/>
  <c r="CA377" i="10"/>
  <c r="CC377" i="10" s="1"/>
  <c r="BY462" i="10"/>
  <c r="CA462" i="10"/>
  <c r="CC462" i="10" s="1"/>
  <c r="BZ462" i="10"/>
  <c r="G458" i="10"/>
  <c r="BY458" i="10" s="1"/>
  <c r="BZ402" i="10"/>
  <c r="BY402" i="10"/>
  <c r="CA402" i="10"/>
  <c r="CC402" i="10" s="1"/>
  <c r="BY394" i="10"/>
  <c r="CA394" i="10"/>
  <c r="CC394" i="10" s="1"/>
  <c r="BZ394" i="10"/>
  <c r="G380" i="10"/>
  <c r="BY380" i="10" s="1"/>
  <c r="BZ485" i="10"/>
  <c r="BY485" i="10"/>
  <c r="CA485" i="10"/>
  <c r="CC485" i="10" s="1"/>
  <c r="BZ481" i="10"/>
  <c r="CA481" i="10"/>
  <c r="CC481" i="10" s="1"/>
  <c r="BY481" i="10"/>
  <c r="G477" i="10"/>
  <c r="BZ477" i="10" s="1"/>
  <c r="G473" i="10"/>
  <c r="BZ473" i="10" s="1"/>
  <c r="AK681" i="10"/>
  <c r="G710" i="10"/>
  <c r="BY710" i="10" s="1"/>
  <c r="BZ697" i="10"/>
  <c r="BY697" i="10"/>
  <c r="CA697" i="10"/>
  <c r="CC697" i="10" s="1"/>
  <c r="G683" i="10"/>
  <c r="G663" i="10"/>
  <c r="G639" i="10"/>
  <c r="BZ624" i="10"/>
  <c r="BY624" i="10"/>
  <c r="CA624" i="10"/>
  <c r="CC624" i="10" s="1"/>
  <c r="G598" i="10"/>
  <c r="BY598" i="10" s="1"/>
  <c r="BZ570" i="10"/>
  <c r="CA570" i="10"/>
  <c r="CC570" i="10" s="1"/>
  <c r="BY570" i="10"/>
  <c r="G562" i="10"/>
  <c r="G545" i="10"/>
  <c r="BZ533" i="10"/>
  <c r="CA533" i="10"/>
  <c r="CC533" i="10" s="1"/>
  <c r="BY533" i="10"/>
  <c r="BZ525" i="10"/>
  <c r="CA525" i="10"/>
  <c r="CC525" i="10" s="1"/>
  <c r="BY525" i="10"/>
  <c r="G500" i="10"/>
  <c r="G490" i="10"/>
  <c r="G712" i="10"/>
  <c r="G675" i="10"/>
  <c r="BZ659" i="10"/>
  <c r="BY659" i="10"/>
  <c r="CA659" i="10"/>
  <c r="CC659" i="10" s="1"/>
  <c r="BZ637" i="10"/>
  <c r="CA637" i="10"/>
  <c r="CC637" i="10" s="1"/>
  <c r="BY637" i="10"/>
  <c r="G622" i="10"/>
  <c r="G605" i="10"/>
  <c r="G592" i="10"/>
  <c r="BZ560" i="10"/>
  <c r="BY560" i="10"/>
  <c r="CA560" i="10"/>
  <c r="CC560" i="10" s="1"/>
  <c r="BZ535" i="10"/>
  <c r="BY535" i="10"/>
  <c r="CA535" i="10"/>
  <c r="CC535" i="10" s="1"/>
  <c r="G527" i="10"/>
  <c r="G514" i="10"/>
  <c r="G494" i="10"/>
  <c r="G491" i="10"/>
  <c r="G556" i="10"/>
  <c r="L554" i="9" s="1"/>
  <c r="P554" i="9" s="1"/>
  <c r="G367" i="10"/>
  <c r="AK523" i="10"/>
  <c r="AJ523" i="10"/>
  <c r="AJ549" i="10"/>
  <c r="AK549" i="10"/>
  <c r="AJ573" i="10"/>
  <c r="AK573" i="10"/>
  <c r="G609" i="10"/>
  <c r="AJ611" i="10"/>
  <c r="G701" i="10"/>
  <c r="BY701" i="10" s="1"/>
  <c r="AJ703" i="10"/>
  <c r="G578" i="10"/>
  <c r="AJ580" i="10"/>
  <c r="G709" i="10"/>
  <c r="CA709" i="10" s="1"/>
  <c r="CC709" i="10" s="1"/>
  <c r="G690" i="10"/>
  <c r="G678" i="10"/>
  <c r="BZ678" i="10" s="1"/>
  <c r="G662" i="10"/>
  <c r="CA662" i="10" s="1"/>
  <c r="CC662" i="10" s="1"/>
  <c r="G638" i="10"/>
  <c r="G623" i="10"/>
  <c r="CA623" i="10" s="1"/>
  <c r="CC623" i="10" s="1"/>
  <c r="G619" i="10"/>
  <c r="G606" i="10"/>
  <c r="CA606" i="10" s="1"/>
  <c r="CC606" i="10" s="1"/>
  <c r="G595" i="10"/>
  <c r="CA595" i="10" s="1"/>
  <c r="CC595" i="10" s="1"/>
  <c r="G579" i="10"/>
  <c r="G569" i="10"/>
  <c r="CA569" i="10" s="1"/>
  <c r="CC569" i="10" s="1"/>
  <c r="G561" i="10"/>
  <c r="CA561" i="10" s="1"/>
  <c r="CC561" i="10" s="1"/>
  <c r="G544" i="10"/>
  <c r="CA544" i="10" s="1"/>
  <c r="CC544" i="10" s="1"/>
  <c r="G532" i="10"/>
  <c r="CA532" i="10" s="1"/>
  <c r="CC532" i="10" s="1"/>
  <c r="G528" i="10"/>
  <c r="CA528" i="10" s="1"/>
  <c r="CC528" i="10" s="1"/>
  <c r="G519" i="10"/>
  <c r="CA519" i="10" s="1"/>
  <c r="CC519" i="10" s="1"/>
  <c r="G499" i="10"/>
  <c r="G495" i="10"/>
  <c r="CA495" i="10" s="1"/>
  <c r="CC495" i="10" s="1"/>
  <c r="G715" i="10"/>
  <c r="CA715" i="10" s="1"/>
  <c r="CC715" i="10" s="1"/>
  <c r="G705" i="10"/>
  <c r="G698" i="10"/>
  <c r="CA698" i="10" s="1"/>
  <c r="CC698" i="10" s="1"/>
  <c r="G694" i="10"/>
  <c r="CA694" i="10" s="1"/>
  <c r="CC694" i="10" s="1"/>
  <c r="G686" i="10"/>
  <c r="G674" i="10"/>
  <c r="CA674" i="10" s="1"/>
  <c r="CC674" i="10" s="1"/>
  <c r="G666" i="10"/>
  <c r="CA666" i="10" s="1"/>
  <c r="CC666" i="10" s="1"/>
  <c r="G651" i="10"/>
  <c r="G642" i="10"/>
  <c r="CA642" i="10" s="1"/>
  <c r="CC642" i="10" s="1"/>
  <c r="G636" i="10"/>
  <c r="G630" i="10"/>
  <c r="G621" i="10"/>
  <c r="G613" i="10"/>
  <c r="CA613" i="10" s="1"/>
  <c r="CC613" i="10" s="1"/>
  <c r="G604" i="10"/>
  <c r="CA604" i="10" s="1"/>
  <c r="CC604" i="10" s="1"/>
  <c r="G599" i="10"/>
  <c r="CA599" i="10" s="1"/>
  <c r="CC599" i="10" s="1"/>
  <c r="G589" i="10"/>
  <c r="CA589" i="10" s="1"/>
  <c r="CC589" i="10" s="1"/>
  <c r="G575" i="10"/>
  <c r="CA575" i="10" s="1"/>
  <c r="CC575" i="10" s="1"/>
  <c r="G567" i="10"/>
  <c r="CA567" i="10" s="1"/>
  <c r="CC567" i="10" s="1"/>
  <c r="G563" i="10"/>
  <c r="G559" i="10"/>
  <c r="CA559" i="10" s="1"/>
  <c r="CC559" i="10" s="1"/>
  <c r="G546" i="10"/>
  <c r="CA546" i="10" s="1"/>
  <c r="CC546" i="10" s="1"/>
  <c r="G540" i="10"/>
  <c r="CA540" i="10" s="1"/>
  <c r="CC540" i="10" s="1"/>
  <c r="G534" i="10"/>
  <c r="G517" i="10"/>
  <c r="CA517" i="10" s="1"/>
  <c r="CC517" i="10" s="1"/>
  <c r="G513" i="10"/>
  <c r="CA513" i="10" s="1"/>
  <c r="CC513" i="10" s="1"/>
  <c r="G497" i="10"/>
  <c r="CA497" i="10" s="1"/>
  <c r="CC497" i="10" s="1"/>
  <c r="G493" i="10"/>
  <c r="G555" i="10"/>
  <c r="CA555" i="10" s="1"/>
  <c r="CC555" i="10" s="1"/>
  <c r="G646" i="10"/>
  <c r="AJ648" i="10"/>
  <c r="AK557" i="10"/>
  <c r="G520" i="10"/>
  <c r="G670" i="10"/>
  <c r="CA670" i="10" s="1"/>
  <c r="CC670" i="10" s="1"/>
  <c r="G634" i="10"/>
  <c r="G602" i="10"/>
  <c r="CA602" i="10" s="1"/>
  <c r="CC602" i="10" s="1"/>
  <c r="G565" i="10"/>
  <c r="CA565" i="10" s="1"/>
  <c r="CC565" i="10" s="1"/>
  <c r="G536" i="10"/>
  <c r="CA536" i="10" s="1"/>
  <c r="CC536" i="10" s="1"/>
  <c r="G515" i="10"/>
  <c r="G468" i="10"/>
  <c r="CA468" i="10" s="1"/>
  <c r="CC468" i="10" s="1"/>
  <c r="G460" i="10"/>
  <c r="CA460" i="10" s="1"/>
  <c r="CC460" i="10" s="1"/>
  <c r="G452" i="10"/>
  <c r="CA452" i="10" s="1"/>
  <c r="CC452" i="10" s="1"/>
  <c r="G444" i="10"/>
  <c r="CA444" i="10" s="1"/>
  <c r="CC444" i="10" s="1"/>
  <c r="G436" i="10"/>
  <c r="CA436" i="10" s="1"/>
  <c r="CC436" i="10" s="1"/>
  <c r="G428" i="10"/>
  <c r="CA428" i="10" s="1"/>
  <c r="CC428" i="10" s="1"/>
  <c r="G420" i="10"/>
  <c r="CA420" i="10" s="1"/>
  <c r="CC420" i="10" s="1"/>
  <c r="G412" i="10"/>
  <c r="CA412" i="10" s="1"/>
  <c r="CC412" i="10" s="1"/>
  <c r="G404" i="10"/>
  <c r="G386" i="10"/>
  <c r="CA386" i="10" s="1"/>
  <c r="CC386" i="10" s="1"/>
  <c r="G378" i="10"/>
  <c r="G370" i="10"/>
  <c r="CA370" i="10" s="1"/>
  <c r="CC370" i="10" s="1"/>
  <c r="G456" i="10"/>
  <c r="G448" i="10"/>
  <c r="CA448" i="10" s="1"/>
  <c r="CC448" i="10" s="1"/>
  <c r="G440" i="10"/>
  <c r="CA440" i="10" s="1"/>
  <c r="CC440" i="10" s="1"/>
  <c r="G432" i="10"/>
  <c r="CA432" i="10" s="1"/>
  <c r="CC432" i="10" s="1"/>
  <c r="G424" i="10"/>
  <c r="CA424" i="10" s="1"/>
  <c r="CC424" i="10" s="1"/>
  <c r="G416" i="10"/>
  <c r="CA416" i="10" s="1"/>
  <c r="CC416" i="10" s="1"/>
  <c r="G408" i="10"/>
  <c r="CA408" i="10" s="1"/>
  <c r="CC408" i="10" s="1"/>
  <c r="G392" i="10"/>
  <c r="G382" i="10"/>
  <c r="G374" i="10"/>
  <c r="CA374" i="10" s="1"/>
  <c r="CC374" i="10" s="1"/>
  <c r="BZ599" i="10" l="1"/>
  <c r="BZ698" i="10"/>
  <c r="BY386" i="10"/>
  <c r="BY428" i="10"/>
  <c r="BZ374" i="10"/>
  <c r="BZ432" i="10"/>
  <c r="BY569" i="10"/>
  <c r="BY613" i="10"/>
  <c r="BZ528" i="10"/>
  <c r="BZ565" i="10"/>
  <c r="BY460" i="10"/>
  <c r="BZ428" i="10"/>
  <c r="BY715" i="10"/>
  <c r="BZ575" i="10"/>
  <c r="BZ613" i="10"/>
  <c r="BY370" i="10"/>
  <c r="BY412" i="10"/>
  <c r="BY444" i="10"/>
  <c r="BZ416" i="10"/>
  <c r="BZ460" i="10"/>
  <c r="BY599" i="10"/>
  <c r="BY666" i="10"/>
  <c r="BZ544" i="10"/>
  <c r="BZ666" i="10"/>
  <c r="BZ412" i="10"/>
  <c r="BY575" i="10"/>
  <c r="CA622" i="10"/>
  <c r="CC622" i="10" s="1"/>
  <c r="BZ622" i="10"/>
  <c r="BY382" i="10"/>
  <c r="CA382" i="10"/>
  <c r="CC382" i="10" s="1"/>
  <c r="BZ382" i="10"/>
  <c r="BY456" i="10"/>
  <c r="CA456" i="10"/>
  <c r="CC456" i="10" s="1"/>
  <c r="BZ456" i="10"/>
  <c r="BY378" i="10"/>
  <c r="CA378" i="10"/>
  <c r="CC378" i="10" s="1"/>
  <c r="BZ378" i="10"/>
  <c r="BZ404" i="10"/>
  <c r="BY404" i="10"/>
  <c r="CA404" i="10"/>
  <c r="CC404" i="10" s="1"/>
  <c r="G648" i="10"/>
  <c r="BY648" i="10" s="1"/>
  <c r="BY646" i="10"/>
  <c r="CA646" i="10"/>
  <c r="CC646" i="10" s="1"/>
  <c r="BZ646" i="10"/>
  <c r="BY621" i="10"/>
  <c r="CA621" i="10"/>
  <c r="CC621" i="10" s="1"/>
  <c r="BZ621" i="10"/>
  <c r="BY636" i="10"/>
  <c r="CA636" i="10"/>
  <c r="CC636" i="10" s="1"/>
  <c r="BZ636" i="10"/>
  <c r="BZ651" i="10"/>
  <c r="BY651" i="10"/>
  <c r="CA651" i="10"/>
  <c r="CC651" i="10" s="1"/>
  <c r="BZ705" i="10"/>
  <c r="BY705" i="10"/>
  <c r="CA705" i="10"/>
  <c r="CC705" i="10" s="1"/>
  <c r="L577" i="9"/>
  <c r="BY579" i="10"/>
  <c r="CA579" i="10"/>
  <c r="CC579" i="10" s="1"/>
  <c r="BZ579" i="10"/>
  <c r="BY690" i="10"/>
  <c r="CA690" i="10"/>
  <c r="CC690" i="10" s="1"/>
  <c r="BZ690" i="10"/>
  <c r="CA367" i="10"/>
  <c r="CC367" i="10" s="1"/>
  <c r="BY367" i="10"/>
  <c r="CA556" i="10"/>
  <c r="CC556" i="10" s="1"/>
  <c r="BY556" i="10"/>
  <c r="CA491" i="10"/>
  <c r="CC491" i="10" s="1"/>
  <c r="BZ491" i="10"/>
  <c r="CA494" i="10"/>
  <c r="CC494" i="10" s="1"/>
  <c r="BZ494" i="10"/>
  <c r="CA514" i="10"/>
  <c r="CC514" i="10" s="1"/>
  <c r="BZ514" i="10"/>
  <c r="CA527" i="10"/>
  <c r="CC527" i="10" s="1"/>
  <c r="BZ527" i="10"/>
  <c r="CA592" i="10"/>
  <c r="CC592" i="10" s="1"/>
  <c r="BZ592" i="10"/>
  <c r="CA605" i="10"/>
  <c r="CC605" i="10" s="1"/>
  <c r="BZ605" i="10"/>
  <c r="CA675" i="10"/>
  <c r="CC675" i="10" s="1"/>
  <c r="BZ675" i="10"/>
  <c r="CA712" i="10"/>
  <c r="CC712" i="10" s="1"/>
  <c r="BZ712" i="10"/>
  <c r="CA490" i="10"/>
  <c r="CC490" i="10" s="1"/>
  <c r="BZ490" i="10"/>
  <c r="CA500" i="10"/>
  <c r="CC500" i="10" s="1"/>
  <c r="BZ500" i="10"/>
  <c r="CA545" i="10"/>
  <c r="CC545" i="10" s="1"/>
  <c r="BZ545" i="10"/>
  <c r="CA562" i="10"/>
  <c r="CC562" i="10" s="1"/>
  <c r="BZ562" i="10"/>
  <c r="CA639" i="10"/>
  <c r="CC639" i="10" s="1"/>
  <c r="BZ639" i="10"/>
  <c r="CA663" i="10"/>
  <c r="CC663" i="10" s="1"/>
  <c r="BZ663" i="10"/>
  <c r="CA683" i="10"/>
  <c r="CC683" i="10" s="1"/>
  <c r="BZ683" i="10"/>
  <c r="CA439" i="10"/>
  <c r="CC439" i="10" s="1"/>
  <c r="BY439" i="10"/>
  <c r="CA463" i="10"/>
  <c r="CC463" i="10" s="1"/>
  <c r="BY463" i="10"/>
  <c r="CA467" i="10"/>
  <c r="CC467" i="10" s="1"/>
  <c r="BY467" i="10"/>
  <c r="CA469" i="10"/>
  <c r="CC469" i="10" s="1"/>
  <c r="BY469" i="10"/>
  <c r="CA476" i="10"/>
  <c r="CC476" i="10" s="1"/>
  <c r="BZ476" i="10"/>
  <c r="CA480" i="10"/>
  <c r="CC480" i="10" s="1"/>
  <c r="BZ480" i="10"/>
  <c r="CA484" i="10"/>
  <c r="CC484" i="10" s="1"/>
  <c r="BZ484" i="10"/>
  <c r="CA488" i="10"/>
  <c r="CC488" i="10" s="1"/>
  <c r="BZ488" i="10"/>
  <c r="CA492" i="10"/>
  <c r="CC492" i="10" s="1"/>
  <c r="BZ492" i="10"/>
  <c r="CA541" i="10"/>
  <c r="CC541" i="10" s="1"/>
  <c r="BZ541" i="10"/>
  <c r="CA568" i="10"/>
  <c r="CC568" i="10" s="1"/>
  <c r="BZ568" i="10"/>
  <c r="CA600" i="10"/>
  <c r="CC600" i="10" s="1"/>
  <c r="BZ600" i="10"/>
  <c r="CA616" i="10"/>
  <c r="CC616" i="10" s="1"/>
  <c r="BZ616" i="10"/>
  <c r="CA633" i="10"/>
  <c r="CC633" i="10" s="1"/>
  <c r="BZ633" i="10"/>
  <c r="CA643" i="10"/>
  <c r="CC643" i="10" s="1"/>
  <c r="BZ643" i="10"/>
  <c r="CA708" i="10"/>
  <c r="CC708" i="10" s="1"/>
  <c r="BZ708" i="10"/>
  <c r="CA718" i="10"/>
  <c r="CC718" i="10" s="1"/>
  <c r="BZ718" i="10"/>
  <c r="CA496" i="10"/>
  <c r="CC496" i="10" s="1"/>
  <c r="BZ496" i="10"/>
  <c r="CA516" i="10"/>
  <c r="CC516" i="10" s="1"/>
  <c r="BZ516" i="10"/>
  <c r="CA529" i="10"/>
  <c r="CC529" i="10" s="1"/>
  <c r="BZ529" i="10"/>
  <c r="CA539" i="10"/>
  <c r="CC539" i="10" s="1"/>
  <c r="BZ539" i="10"/>
  <c r="G553" i="10"/>
  <c r="CA552" i="10"/>
  <c r="CC552" i="10" s="1"/>
  <c r="BZ552" i="10"/>
  <c r="CA603" i="10"/>
  <c r="CC603" i="10" s="1"/>
  <c r="BZ603" i="10"/>
  <c r="CA702" i="10"/>
  <c r="CC702" i="10" s="1"/>
  <c r="BZ702" i="10"/>
  <c r="CA714" i="10"/>
  <c r="CC714" i="10" s="1"/>
  <c r="BZ714" i="10"/>
  <c r="CA471" i="10"/>
  <c r="CC471" i="10" s="1"/>
  <c r="BY471" i="10"/>
  <c r="CA475" i="10"/>
  <c r="CC475" i="10" s="1"/>
  <c r="BY475" i="10"/>
  <c r="CA372" i="10"/>
  <c r="CC372" i="10" s="1"/>
  <c r="BZ372" i="10"/>
  <c r="CA434" i="10"/>
  <c r="CC434" i="10" s="1"/>
  <c r="BZ434" i="10"/>
  <c r="CA438" i="10"/>
  <c r="CC438" i="10" s="1"/>
  <c r="BZ438" i="10"/>
  <c r="CA470" i="10"/>
  <c r="CC470" i="10" s="1"/>
  <c r="BZ470" i="10"/>
  <c r="CA407" i="10"/>
  <c r="CC407" i="10" s="1"/>
  <c r="BY407" i="10"/>
  <c r="CA461" i="10"/>
  <c r="CC461" i="10" s="1"/>
  <c r="BY461" i="10"/>
  <c r="CA482" i="10"/>
  <c r="CC482" i="10" s="1"/>
  <c r="BZ482" i="10"/>
  <c r="CA486" i="10"/>
  <c r="CC486" i="10" s="1"/>
  <c r="BZ486" i="10"/>
  <c r="BY392" i="10"/>
  <c r="CA392" i="10"/>
  <c r="CC392" i="10" s="1"/>
  <c r="BZ392" i="10"/>
  <c r="BY515" i="10"/>
  <c r="CA515" i="10"/>
  <c r="CC515" i="10" s="1"/>
  <c r="BZ515" i="10"/>
  <c r="BY634" i="10"/>
  <c r="CA634" i="10"/>
  <c r="CC634" i="10" s="1"/>
  <c r="BZ634" i="10"/>
  <c r="BZ520" i="10"/>
  <c r="CA520" i="10"/>
  <c r="CC520" i="10" s="1"/>
  <c r="BY520" i="10"/>
  <c r="BY493" i="10"/>
  <c r="CA493" i="10"/>
  <c r="CC493" i="10" s="1"/>
  <c r="BZ493" i="10"/>
  <c r="BY534" i="10"/>
  <c r="CA534" i="10"/>
  <c r="CC534" i="10" s="1"/>
  <c r="BZ534" i="10"/>
  <c r="BY563" i="10"/>
  <c r="CA563" i="10"/>
  <c r="CC563" i="10" s="1"/>
  <c r="BZ563" i="10"/>
  <c r="BZ630" i="10"/>
  <c r="CA630" i="10"/>
  <c r="CC630" i="10" s="1"/>
  <c r="BY630" i="10"/>
  <c r="BY686" i="10"/>
  <c r="CA686" i="10"/>
  <c r="CC686" i="10" s="1"/>
  <c r="BZ686" i="10"/>
  <c r="BY499" i="10"/>
  <c r="CA499" i="10"/>
  <c r="CC499" i="10" s="1"/>
  <c r="BZ499" i="10"/>
  <c r="BY619" i="10"/>
  <c r="CA619" i="10"/>
  <c r="CC619" i="10" s="1"/>
  <c r="BZ619" i="10"/>
  <c r="BY638" i="10"/>
  <c r="CA638" i="10"/>
  <c r="CC638" i="10" s="1"/>
  <c r="BZ638" i="10"/>
  <c r="G681" i="10"/>
  <c r="CA681" i="10" s="1"/>
  <c r="CC681" i="10" s="1"/>
  <c r="CA678" i="10"/>
  <c r="CC678" i="10" s="1"/>
  <c r="BZ578" i="10"/>
  <c r="BY578" i="10"/>
  <c r="CA578" i="10"/>
  <c r="CC578" i="10" s="1"/>
  <c r="G703" i="10"/>
  <c r="CA701" i="10"/>
  <c r="CC701" i="10" s="1"/>
  <c r="BZ701" i="10"/>
  <c r="G611" i="10"/>
  <c r="CA609" i="10"/>
  <c r="CC609" i="10" s="1"/>
  <c r="BZ609" i="10"/>
  <c r="CA598" i="10"/>
  <c r="CC598" i="10" s="1"/>
  <c r="BZ598" i="10"/>
  <c r="CA710" i="10"/>
  <c r="CC710" i="10" s="1"/>
  <c r="BZ710" i="10"/>
  <c r="CA473" i="10"/>
  <c r="CC473" i="10" s="1"/>
  <c r="BY473" i="10"/>
  <c r="CA477" i="10"/>
  <c r="CC477" i="10" s="1"/>
  <c r="BY477" i="10"/>
  <c r="CA380" i="10"/>
  <c r="CC380" i="10" s="1"/>
  <c r="BZ380" i="10"/>
  <c r="CA458" i="10"/>
  <c r="CC458" i="10" s="1"/>
  <c r="BZ458" i="10"/>
  <c r="CA413" i="10"/>
  <c r="CC413" i="10" s="1"/>
  <c r="BY413" i="10"/>
  <c r="CA419" i="10"/>
  <c r="CC419" i="10" s="1"/>
  <c r="BY419" i="10"/>
  <c r="CA421" i="10"/>
  <c r="CC421" i="10" s="1"/>
  <c r="BY421" i="10"/>
  <c r="CA427" i="10"/>
  <c r="CC427" i="10" s="1"/>
  <c r="BY427" i="10"/>
  <c r="CA429" i="10"/>
  <c r="CC429" i="10" s="1"/>
  <c r="BY429" i="10"/>
  <c r="CA447" i="10"/>
  <c r="CC447" i="10" s="1"/>
  <c r="BY447" i="10"/>
  <c r="CA449" i="10"/>
  <c r="CC449" i="10" s="1"/>
  <c r="BY449" i="10"/>
  <c r="CA453" i="10"/>
  <c r="CC453" i="10" s="1"/>
  <c r="BY453" i="10"/>
  <c r="CA518" i="10"/>
  <c r="CC518" i="10" s="1"/>
  <c r="BZ518" i="10"/>
  <c r="CA673" i="10"/>
  <c r="CC673" i="10" s="1"/>
  <c r="BZ673" i="10"/>
  <c r="CA483" i="10"/>
  <c r="CC483" i="10" s="1"/>
  <c r="BY483" i="10"/>
  <c r="CA384" i="10"/>
  <c r="CC384" i="10" s="1"/>
  <c r="BZ384" i="10"/>
  <c r="CA414" i="10"/>
  <c r="CC414" i="10" s="1"/>
  <c r="BZ414" i="10"/>
  <c r="CA418" i="10"/>
  <c r="CC418" i="10" s="1"/>
  <c r="BZ418" i="10"/>
  <c r="CA446" i="10"/>
  <c r="CC446" i="10" s="1"/>
  <c r="BZ446" i="10"/>
  <c r="CA450" i="10"/>
  <c r="CC450" i="10" s="1"/>
  <c r="BZ450" i="10"/>
  <c r="CA454" i="10"/>
  <c r="CC454" i="10" s="1"/>
  <c r="BZ454" i="10"/>
  <c r="CA373" i="10"/>
  <c r="CC373" i="10" s="1"/>
  <c r="BY373" i="10"/>
  <c r="CA415" i="10"/>
  <c r="CC415" i="10" s="1"/>
  <c r="BY415" i="10"/>
  <c r="CA417" i="10"/>
  <c r="CC417" i="10" s="1"/>
  <c r="BY417" i="10"/>
  <c r="CA423" i="10"/>
  <c r="CC423" i="10" s="1"/>
  <c r="BY423" i="10"/>
  <c r="CA433" i="10"/>
  <c r="CC433" i="10" s="1"/>
  <c r="BY433" i="10"/>
  <c r="CA455" i="10"/>
  <c r="CC455" i="10" s="1"/>
  <c r="BY455" i="10"/>
  <c r="CA472" i="10"/>
  <c r="CC472" i="10" s="1"/>
  <c r="BZ472" i="10"/>
  <c r="BY703" i="10"/>
  <c r="BY611" i="10"/>
  <c r="BZ495" i="10"/>
  <c r="BZ519" i="10"/>
  <c r="BZ540" i="10"/>
  <c r="BZ561" i="10"/>
  <c r="BZ662" i="10"/>
  <c r="BY420" i="10"/>
  <c r="BY436" i="10"/>
  <c r="BY452" i="10"/>
  <c r="BZ367" i="10"/>
  <c r="BY517" i="10"/>
  <c r="BY536" i="10"/>
  <c r="BY559" i="10"/>
  <c r="BY694" i="10"/>
  <c r="BZ497" i="10"/>
  <c r="BZ602" i="10"/>
  <c r="BZ623" i="10"/>
  <c r="BZ694" i="10"/>
  <c r="BZ440" i="10"/>
  <c r="BZ452" i="10"/>
  <c r="BY495" i="10"/>
  <c r="BY519" i="10"/>
  <c r="BY540" i="10"/>
  <c r="BY561" i="10"/>
  <c r="BY602" i="10"/>
  <c r="BY623" i="10"/>
  <c r="BY670" i="10"/>
  <c r="BY609" i="10"/>
  <c r="BZ513" i="10"/>
  <c r="BZ532" i="10"/>
  <c r="BZ546" i="10"/>
  <c r="BZ567" i="10"/>
  <c r="BZ589" i="10"/>
  <c r="BZ604" i="10"/>
  <c r="BZ642" i="10"/>
  <c r="BZ670" i="10"/>
  <c r="BZ715" i="10"/>
  <c r="BY374" i="10"/>
  <c r="BY408" i="10"/>
  <c r="BY416" i="10"/>
  <c r="BY424" i="10"/>
  <c r="BY432" i="10"/>
  <c r="BY440" i="10"/>
  <c r="BY448" i="10"/>
  <c r="BY468" i="10"/>
  <c r="BZ370" i="10"/>
  <c r="BZ408" i="10"/>
  <c r="BZ424" i="10"/>
  <c r="BZ444" i="10"/>
  <c r="BY497" i="10"/>
  <c r="BY528" i="10"/>
  <c r="BY544" i="10"/>
  <c r="BY565" i="10"/>
  <c r="BY589" i="10"/>
  <c r="BY604" i="10"/>
  <c r="BY642" i="10"/>
  <c r="BY674" i="10"/>
  <c r="BY709" i="10"/>
  <c r="BZ555" i="10"/>
  <c r="BZ517" i="10"/>
  <c r="BZ536" i="10"/>
  <c r="BZ559" i="10"/>
  <c r="BZ569" i="10"/>
  <c r="BZ595" i="10"/>
  <c r="BZ606" i="10"/>
  <c r="BZ674" i="10"/>
  <c r="BZ709" i="10"/>
  <c r="BZ386" i="10"/>
  <c r="BZ420" i="10"/>
  <c r="BZ436" i="10"/>
  <c r="BZ448" i="10"/>
  <c r="BZ468" i="10"/>
  <c r="BY513" i="10"/>
  <c r="BY532" i="10"/>
  <c r="BY546" i="10"/>
  <c r="BY567" i="10"/>
  <c r="BY595" i="10"/>
  <c r="BY606" i="10"/>
  <c r="BY662" i="10"/>
  <c r="BY698" i="10"/>
  <c r="BZ556" i="10"/>
  <c r="BY491" i="10"/>
  <c r="BY494" i="10"/>
  <c r="BY514" i="10"/>
  <c r="BY527" i="10"/>
  <c r="BY592" i="10"/>
  <c r="BY605" i="10"/>
  <c r="BY622" i="10"/>
  <c r="BY675" i="10"/>
  <c r="BY712" i="10"/>
  <c r="BY490" i="10"/>
  <c r="BY500" i="10"/>
  <c r="BY545" i="10"/>
  <c r="BY562" i="10"/>
  <c r="BY639" i="10"/>
  <c r="BY663" i="10"/>
  <c r="BY683" i="10"/>
  <c r="BZ439" i="10"/>
  <c r="BZ463" i="10"/>
  <c r="BZ467" i="10"/>
  <c r="BZ469" i="10"/>
  <c r="BY476" i="10"/>
  <c r="BY480" i="10"/>
  <c r="BY484" i="10"/>
  <c r="BY488" i="10"/>
  <c r="BY555" i="10"/>
  <c r="BY492" i="10"/>
  <c r="BY541" i="10"/>
  <c r="BY568" i="10"/>
  <c r="BY600" i="10"/>
  <c r="BY616" i="10"/>
  <c r="BY633" i="10"/>
  <c r="BY643" i="10"/>
  <c r="BY708" i="10"/>
  <c r="BY718" i="10"/>
  <c r="BY496" i="10"/>
  <c r="BY516" i="10"/>
  <c r="BY529" i="10"/>
  <c r="BY539" i="10"/>
  <c r="BY552" i="10"/>
  <c r="BY603" i="10"/>
  <c r="BY702" i="10"/>
  <c r="BY714" i="10"/>
  <c r="BZ471" i="10"/>
  <c r="BZ475" i="10"/>
  <c r="BY372" i="10"/>
  <c r="BY434" i="10"/>
  <c r="BY438" i="10"/>
  <c r="BY470" i="10"/>
  <c r="BZ407" i="10"/>
  <c r="BZ461" i="10"/>
  <c r="BY482" i="10"/>
  <c r="BY486" i="10"/>
  <c r="BY678" i="10"/>
  <c r="G523" i="10"/>
  <c r="CA523" i="10" s="1"/>
  <c r="CC523" i="10" s="1"/>
  <c r="L573" i="9"/>
  <c r="G576" i="10"/>
  <c r="L576" i="9"/>
  <c r="G580" i="10"/>
  <c r="L553" i="9"/>
  <c r="L555" i="9" s="1"/>
  <c r="F55" i="11" s="1"/>
  <c r="G557" i="10"/>
  <c r="CA557" i="10" s="1"/>
  <c r="CC557" i="10" s="1"/>
  <c r="G549" i="10"/>
  <c r="CA549" i="10" s="1"/>
  <c r="CC549" i="10" s="1"/>
  <c r="J618" i="9"/>
  <c r="J697" i="9"/>
  <c r="K697" i="9"/>
  <c r="M697" i="9"/>
  <c r="N697" i="9"/>
  <c r="O697" i="9"/>
  <c r="Q697" i="9"/>
  <c r="R697" i="9"/>
  <c r="I697" i="9"/>
  <c r="J699" i="10"/>
  <c r="L699" i="10"/>
  <c r="M699" i="10"/>
  <c r="N699" i="10"/>
  <c r="O699" i="10"/>
  <c r="P699" i="10"/>
  <c r="Q699" i="10"/>
  <c r="R699" i="10"/>
  <c r="S699" i="10"/>
  <c r="T699" i="10"/>
  <c r="U699" i="10"/>
  <c r="V699" i="10"/>
  <c r="W699" i="10"/>
  <c r="Y699" i="10"/>
  <c r="Z699" i="10"/>
  <c r="AA699" i="10"/>
  <c r="AB699" i="10"/>
  <c r="AC699" i="10"/>
  <c r="AD699" i="10"/>
  <c r="AE699" i="10"/>
  <c r="AF699" i="10"/>
  <c r="AG699" i="10"/>
  <c r="AH699" i="10"/>
  <c r="AI699" i="10"/>
  <c r="AL699" i="10"/>
  <c r="J638" i="9"/>
  <c r="K638" i="9"/>
  <c r="M638" i="9"/>
  <c r="N638" i="9"/>
  <c r="O638" i="9"/>
  <c r="Q638" i="9"/>
  <c r="R638" i="9"/>
  <c r="I638" i="9"/>
  <c r="I640" i="10"/>
  <c r="AN640" i="10" s="1"/>
  <c r="BL640" i="10" s="1"/>
  <c r="J640" i="10"/>
  <c r="K640" i="10"/>
  <c r="L640" i="10"/>
  <c r="M640" i="10"/>
  <c r="N640" i="10"/>
  <c r="O640" i="10"/>
  <c r="P640" i="10"/>
  <c r="Q640" i="10"/>
  <c r="R640" i="10"/>
  <c r="S640" i="10"/>
  <c r="T640" i="10"/>
  <c r="U640" i="10"/>
  <c r="V640" i="10"/>
  <c r="W640" i="10"/>
  <c r="Y640" i="10"/>
  <c r="Z640" i="10"/>
  <c r="AA640" i="10"/>
  <c r="AB640" i="10"/>
  <c r="AC640" i="10"/>
  <c r="AD640" i="10"/>
  <c r="AE640" i="10"/>
  <c r="AF640" i="10"/>
  <c r="AG640" i="10"/>
  <c r="AH640" i="10"/>
  <c r="AI640" i="10"/>
  <c r="AL640" i="10"/>
  <c r="H639" i="10"/>
  <c r="H520" i="10"/>
  <c r="CB323" i="10"/>
  <c r="X173" i="10"/>
  <c r="AU173" i="10" s="1"/>
  <c r="BS173" i="10" s="1"/>
  <c r="AY699" i="10" l="1"/>
  <c r="BW699" i="10" s="1"/>
  <c r="AN620" i="10"/>
  <c r="BL620" i="10" s="1"/>
  <c r="AY620" i="10"/>
  <c r="BW620" i="10" s="1"/>
  <c r="AY640" i="10"/>
  <c r="BW640" i="10" s="1"/>
  <c r="AX699" i="10"/>
  <c r="BV699" i="10" s="1"/>
  <c r="AW699" i="10"/>
  <c r="BU699" i="10" s="1"/>
  <c r="AV699" i="10"/>
  <c r="BT699" i="10" s="1"/>
  <c r="AT699" i="10"/>
  <c r="BR699" i="10" s="1"/>
  <c r="AS699" i="10"/>
  <c r="BQ699" i="10" s="1"/>
  <c r="AR699" i="10"/>
  <c r="BP699" i="10" s="1"/>
  <c r="AQ699" i="10"/>
  <c r="BO699" i="10" s="1"/>
  <c r="AP699" i="10"/>
  <c r="BN699" i="10" s="1"/>
  <c r="P553" i="9"/>
  <c r="P555" i="9" s="1"/>
  <c r="BZ681" i="10"/>
  <c r="BY549" i="10"/>
  <c r="BZ549" i="10"/>
  <c r="BG640" i="10"/>
  <c r="CB640" i="10"/>
  <c r="CA580" i="10"/>
  <c r="CC580" i="10" s="1"/>
  <c r="BZ580" i="10"/>
  <c r="CA611" i="10"/>
  <c r="CC611" i="10" s="1"/>
  <c r="BZ611" i="10"/>
  <c r="CA648" i="10"/>
  <c r="CC648" i="10" s="1"/>
  <c r="BZ648" i="10"/>
  <c r="BG699" i="10"/>
  <c r="CB699" i="10"/>
  <c r="CA703" i="10"/>
  <c r="CC703" i="10" s="1"/>
  <c r="BZ703" i="10"/>
  <c r="BY557" i="10"/>
  <c r="BY580" i="10"/>
  <c r="AX640" i="10"/>
  <c r="BV640" i="10" s="1"/>
  <c r="AW640" i="10"/>
  <c r="BU640" i="10" s="1"/>
  <c r="AV640" i="10"/>
  <c r="BT640" i="10" s="1"/>
  <c r="AT640" i="10"/>
  <c r="BR640" i="10" s="1"/>
  <c r="AS640" i="10"/>
  <c r="BQ640" i="10" s="1"/>
  <c r="AR640" i="10"/>
  <c r="BP640" i="10" s="1"/>
  <c r="AQ640" i="10"/>
  <c r="BO640" i="10" s="1"/>
  <c r="AP640" i="10"/>
  <c r="BN640" i="10" s="1"/>
  <c r="AO640" i="10"/>
  <c r="BM640" i="10" s="1"/>
  <c r="BZ523" i="10"/>
  <c r="BY681" i="10"/>
  <c r="BY523" i="10"/>
  <c r="BZ557" i="10"/>
  <c r="L696" i="9"/>
  <c r="L497" i="9"/>
  <c r="P497" i="9" s="1"/>
  <c r="L498" i="9"/>
  <c r="P498" i="9" s="1"/>
  <c r="G640" i="10" l="1"/>
  <c r="CA640" i="10" s="1"/>
  <c r="CC640" i="10" s="1"/>
  <c r="L637" i="9"/>
  <c r="P637" i="9" s="1"/>
  <c r="P696" i="9"/>
  <c r="L518" i="9"/>
  <c r="P518" i="9" s="1"/>
  <c r="AI130" i="10"/>
  <c r="AY130" i="10" s="1"/>
  <c r="BW130" i="10" s="1"/>
  <c r="T24" i="7"/>
  <c r="R322" i="9"/>
  <c r="Q322" i="9"/>
  <c r="O322" i="9"/>
  <c r="N322" i="9"/>
  <c r="M322" i="9"/>
  <c r="K322" i="9"/>
  <c r="D40" i="11" s="1"/>
  <c r="J322" i="9"/>
  <c r="I322" i="9"/>
  <c r="C40" i="11" s="1"/>
  <c r="AG324" i="10"/>
  <c r="AH324" i="10"/>
  <c r="AI324" i="10"/>
  <c r="AY324" i="10" s="1"/>
  <c r="BW324" i="10" s="1"/>
  <c r="AL324" i="10"/>
  <c r="AF324" i="10"/>
  <c r="AE324" i="10"/>
  <c r="AD324" i="10"/>
  <c r="AC324" i="10"/>
  <c r="AB324" i="10"/>
  <c r="AA324" i="10"/>
  <c r="Z324" i="10"/>
  <c r="Y324" i="10"/>
  <c r="W324" i="10"/>
  <c r="U324" i="10"/>
  <c r="T324" i="10"/>
  <c r="S324" i="10"/>
  <c r="R324" i="10"/>
  <c r="Q324" i="10"/>
  <c r="P324" i="10"/>
  <c r="O324" i="10"/>
  <c r="N324" i="10"/>
  <c r="M324" i="10"/>
  <c r="L324" i="10"/>
  <c r="K324" i="10"/>
  <c r="J324" i="10"/>
  <c r="I324" i="10"/>
  <c r="H323" i="10"/>
  <c r="G323" i="10" s="1"/>
  <c r="H322" i="10"/>
  <c r="G322" i="10" s="1"/>
  <c r="L320" i="9" s="1"/>
  <c r="P320" i="9" s="1"/>
  <c r="AN324" i="10" l="1"/>
  <c r="BL324" i="10" s="1"/>
  <c r="AV324" i="10"/>
  <c r="BT324" i="10" s="1"/>
  <c r="AW324" i="10"/>
  <c r="BU324" i="10" s="1"/>
  <c r="AO324" i="10"/>
  <c r="BM324" i="10" s="1"/>
  <c r="AP324" i="10"/>
  <c r="BN324" i="10" s="1"/>
  <c r="AQ324" i="10"/>
  <c r="BO324" i="10" s="1"/>
  <c r="AR324" i="10"/>
  <c r="BP324" i="10" s="1"/>
  <c r="AS324" i="10"/>
  <c r="BQ324" i="10" s="1"/>
  <c r="AT324" i="10"/>
  <c r="BR324" i="10" s="1"/>
  <c r="AX324" i="10"/>
  <c r="BV324" i="10" s="1"/>
  <c r="AJ324" i="10"/>
  <c r="X324" i="10"/>
  <c r="AU324" i="10" s="1"/>
  <c r="BS324" i="10" s="1"/>
  <c r="AK324" i="10"/>
  <c r="BY323" i="10"/>
  <c r="BZ323" i="10" l="1"/>
  <c r="L321" i="9"/>
  <c r="P321" i="9" s="1"/>
  <c r="CA323" i="10"/>
  <c r="CC323" i="10" s="1"/>
  <c r="E33" i="5"/>
  <c r="C167" i="10" l="1"/>
  <c r="C174" i="10"/>
  <c r="C189" i="10"/>
  <c r="C194" i="10"/>
  <c r="C203" i="10"/>
  <c r="C208" i="10"/>
  <c r="C214" i="10"/>
  <c r="C230" i="10"/>
  <c r="C234" i="10"/>
  <c r="C239" i="10"/>
  <c r="C242" i="10"/>
  <c r="C245" i="10"/>
  <c r="C248" i="10"/>
  <c r="C251" i="10"/>
  <c r="C264" i="10"/>
  <c r="C267" i="10"/>
  <c r="C270" i="10"/>
  <c r="C272" i="10"/>
  <c r="C275" i="10"/>
  <c r="C279" i="10"/>
  <c r="C287" i="10"/>
  <c r="C290" i="10"/>
  <c r="C292" i="10" s="1"/>
  <c r="C295" i="10"/>
  <c r="C298" i="10"/>
  <c r="C303" i="10"/>
  <c r="C306" i="10"/>
  <c r="C310" i="10"/>
  <c r="C314" i="10"/>
  <c r="C318" i="10"/>
  <c r="C324" i="10"/>
  <c r="C327" i="10"/>
  <c r="C330" i="10"/>
  <c r="C333" i="10"/>
  <c r="C338" i="10"/>
  <c r="C347" i="10"/>
  <c r="C350" i="10"/>
  <c r="C362" i="10"/>
  <c r="C511" i="10"/>
  <c r="C523" i="10"/>
  <c r="C537" i="10"/>
  <c r="C542" i="10"/>
  <c r="C549" i="10"/>
  <c r="C553" i="10"/>
  <c r="C557" i="10" s="1"/>
  <c r="C573" i="10"/>
  <c r="C576" i="10"/>
  <c r="C580" i="10"/>
  <c r="C586" i="10"/>
  <c r="C590" i="10"/>
  <c r="C593" i="10"/>
  <c r="C596" i="10"/>
  <c r="C607" i="10"/>
  <c r="C611" i="10"/>
  <c r="C614" i="10"/>
  <c r="C617" i="10"/>
  <c r="C625" i="10"/>
  <c r="C631" i="10"/>
  <c r="C640" i="10"/>
  <c r="C644" i="10"/>
  <c r="C648" i="10"/>
  <c r="C652" i="10"/>
  <c r="C657" i="10"/>
  <c r="C660" i="10"/>
  <c r="C664" i="10"/>
  <c r="C668" i="10"/>
  <c r="C671" i="10"/>
  <c r="C676" i="10"/>
  <c r="C681" i="10"/>
  <c r="C684" i="10"/>
  <c r="C687" i="10"/>
  <c r="C691" i="10"/>
  <c r="C699" i="10"/>
  <c r="C703" i="10"/>
  <c r="C706" i="10"/>
  <c r="C716" i="10"/>
  <c r="C719" i="10"/>
  <c r="AP17" i="10"/>
  <c r="AO17" i="10"/>
  <c r="AN17" i="10"/>
  <c r="BL17" i="10" s="1"/>
  <c r="C276" i="10" l="1"/>
  <c r="C364" i="10"/>
  <c r="C15" i="10"/>
  <c r="CB202" i="10"/>
  <c r="C13" i="10" l="1"/>
  <c r="K201" i="9"/>
  <c r="M201" i="9"/>
  <c r="N201" i="9"/>
  <c r="O201" i="9"/>
  <c r="Q201" i="9"/>
  <c r="R201" i="9"/>
  <c r="I201" i="9"/>
  <c r="AC203" i="10"/>
  <c r="Z203" i="10"/>
  <c r="Y203" i="10"/>
  <c r="W203" i="10"/>
  <c r="AA203" i="10"/>
  <c r="AB203" i="10"/>
  <c r="AD203" i="10"/>
  <c r="AE203" i="10"/>
  <c r="AF203" i="10"/>
  <c r="AG203" i="10"/>
  <c r="AH203" i="10"/>
  <c r="AI203" i="10"/>
  <c r="AJ203" i="10"/>
  <c r="AK203" i="10"/>
  <c r="AL203" i="10"/>
  <c r="U203" i="10"/>
  <c r="AT203" i="10" s="1"/>
  <c r="BR203" i="10" s="1"/>
  <c r="I203" i="10"/>
  <c r="J203" i="10"/>
  <c r="K203" i="10"/>
  <c r="L203" i="10"/>
  <c r="M203" i="10"/>
  <c r="N203" i="10"/>
  <c r="O203" i="10"/>
  <c r="P203" i="10"/>
  <c r="Q203" i="10"/>
  <c r="R203" i="10"/>
  <c r="S203" i="10"/>
  <c r="H202" i="10"/>
  <c r="G202" i="10" s="1"/>
  <c r="J496" i="9"/>
  <c r="AY498" i="10" l="1"/>
  <c r="BW498" i="10" s="1"/>
  <c r="AN498" i="10"/>
  <c r="BL498" i="10" s="1"/>
  <c r="AS203" i="10"/>
  <c r="BQ203" i="10" s="1"/>
  <c r="AR203" i="10"/>
  <c r="BP203" i="10" s="1"/>
  <c r="AQ203" i="10"/>
  <c r="BO203" i="10" s="1"/>
  <c r="AP203" i="10"/>
  <c r="BN203" i="10" s="1"/>
  <c r="AO203" i="10"/>
  <c r="BM203" i="10" s="1"/>
  <c r="AX203" i="10"/>
  <c r="BV203" i="10" s="1"/>
  <c r="AW203" i="10"/>
  <c r="BU203" i="10" s="1"/>
  <c r="AV203" i="10"/>
  <c r="BT203" i="10" s="1"/>
  <c r="CA202" i="10"/>
  <c r="CC202" i="10" s="1"/>
  <c r="X203" i="10"/>
  <c r="AU203" i="10" s="1"/>
  <c r="BS203" i="10" s="1"/>
  <c r="BZ202" i="10" l="1"/>
  <c r="L200" i="9"/>
  <c r="P200" i="9" s="1"/>
  <c r="BY202" i="10"/>
  <c r="L496" i="9"/>
  <c r="P496" i="9" s="1"/>
  <c r="H124" i="10" l="1"/>
  <c r="AI259" i="10" l="1"/>
  <c r="AY259" i="10" s="1"/>
  <c r="BW259" i="10" s="1"/>
  <c r="M259" i="10"/>
  <c r="AI124" i="10"/>
  <c r="AI109" i="10"/>
  <c r="H109" i="10"/>
  <c r="AY109" i="10" l="1"/>
  <c r="BW109" i="10" s="1"/>
  <c r="H259" i="10"/>
  <c r="AP259" i="10"/>
  <c r="BN259" i="10" s="1"/>
  <c r="AM124" i="10"/>
  <c r="AY124" i="10"/>
  <c r="BW124" i="10" s="1"/>
  <c r="AK391" i="10"/>
  <c r="G124" i="10"/>
  <c r="CB226" i="10"/>
  <c r="CA263" i="10"/>
  <c r="CC263" i="10" s="1"/>
  <c r="CB144" i="10"/>
  <c r="CB143" i="10"/>
  <c r="CB138" i="10"/>
  <c r="CA69" i="10"/>
  <c r="CA168" i="10"/>
  <c r="CA173" i="10"/>
  <c r="CA175" i="10"/>
  <c r="CA190" i="10"/>
  <c r="CA195" i="10"/>
  <c r="CA204" i="10"/>
  <c r="CA209" i="10"/>
  <c r="CA215" i="10"/>
  <c r="CA231" i="10"/>
  <c r="CA235" i="10"/>
  <c r="CA240" i="10"/>
  <c r="CA241" i="10"/>
  <c r="CA243" i="10"/>
  <c r="CA246" i="10"/>
  <c r="CA249" i="10"/>
  <c r="CA252" i="10"/>
  <c r="CA265" i="10"/>
  <c r="CA268" i="10"/>
  <c r="CA271" i="10"/>
  <c r="CA277" i="10"/>
  <c r="CA280" i="10"/>
  <c r="CA288" i="10"/>
  <c r="CA293" i="10"/>
  <c r="CA296" i="10"/>
  <c r="CA299" i="10"/>
  <c r="CA304" i="10"/>
  <c r="CA307" i="10"/>
  <c r="CA311" i="10"/>
  <c r="CA315" i="10"/>
  <c r="CA319" i="10"/>
  <c r="CA325" i="10"/>
  <c r="CA328" i="10"/>
  <c r="CA331" i="10"/>
  <c r="CA334" i="10"/>
  <c r="CA339" i="10"/>
  <c r="CA348" i="10"/>
  <c r="CA351" i="10"/>
  <c r="CA363" i="10"/>
  <c r="CD370" i="10"/>
  <c r="CD382" i="10"/>
  <c r="CD384" i="10"/>
  <c r="CD386" i="10"/>
  <c r="CD387" i="10"/>
  <c r="CD392" i="10"/>
  <c r="CD402" i="10"/>
  <c r="CD407" i="10"/>
  <c r="CD425" i="10"/>
  <c r="CD434" i="10"/>
  <c r="CD446" i="10"/>
  <c r="CD450" i="10"/>
  <c r="CD454" i="10"/>
  <c r="CD456" i="10"/>
  <c r="CD461" i="10"/>
  <c r="CD464" i="10"/>
  <c r="CD472" i="10"/>
  <c r="CD476" i="10"/>
  <c r="CD513" i="10"/>
  <c r="CD517" i="10"/>
  <c r="CD518" i="10"/>
  <c r="CD536" i="10"/>
  <c r="CD540" i="10"/>
  <c r="CD559" i="10"/>
  <c r="CD560" i="10"/>
  <c r="CD561" i="10"/>
  <c r="CD563" i="10"/>
  <c r="CD569" i="10"/>
  <c r="CD595" i="10"/>
  <c r="CD598" i="10"/>
  <c r="CD599" i="10"/>
  <c r="CD603" i="10"/>
  <c r="CD604" i="10"/>
  <c r="CD606" i="10"/>
  <c r="CD619" i="10"/>
  <c r="CD622" i="10"/>
  <c r="CD633" i="10"/>
  <c r="CD634" i="10"/>
  <c r="CD635" i="10"/>
  <c r="CD637" i="10"/>
  <c r="CD642" i="10"/>
  <c r="CD666" i="10"/>
  <c r="CD674" i="10"/>
  <c r="CD678" i="10"/>
  <c r="CD683" i="10"/>
  <c r="CD689" i="10"/>
  <c r="CD694" i="10"/>
  <c r="CD714" i="10"/>
  <c r="CD718" i="10"/>
  <c r="CB20" i="10"/>
  <c r="CB21" i="10"/>
  <c r="CB22" i="10"/>
  <c r="CB23" i="10"/>
  <c r="CB24" i="10"/>
  <c r="CB25" i="10"/>
  <c r="CB26" i="10"/>
  <c r="CB27" i="10"/>
  <c r="CB28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CB99" i="10"/>
  <c r="CB100" i="10"/>
  <c r="CB101" i="10"/>
  <c r="CB102" i="10"/>
  <c r="CB103" i="10"/>
  <c r="CB104" i="10"/>
  <c r="CB105" i="10"/>
  <c r="CB106" i="10"/>
  <c r="CB107" i="10"/>
  <c r="CB108" i="10"/>
  <c r="CB109" i="10"/>
  <c r="CB110" i="10"/>
  <c r="CB111" i="10"/>
  <c r="CB112" i="10"/>
  <c r="CB113" i="10"/>
  <c r="CB114" i="10"/>
  <c r="CB115" i="10"/>
  <c r="CB116" i="10"/>
  <c r="CB117" i="10"/>
  <c r="CB118" i="10"/>
  <c r="CB119" i="10"/>
  <c r="CB120" i="10"/>
  <c r="CB121" i="10"/>
  <c r="CB122" i="10"/>
  <c r="CB123" i="10"/>
  <c r="CB124" i="10"/>
  <c r="CB125" i="10"/>
  <c r="CB126" i="10"/>
  <c r="CB127" i="10"/>
  <c r="CB129" i="10"/>
  <c r="CB130" i="10"/>
  <c r="CB131" i="10"/>
  <c r="CB132" i="10"/>
  <c r="CB133" i="10"/>
  <c r="CB139" i="10"/>
  <c r="CB140" i="10"/>
  <c r="CB141" i="10"/>
  <c r="CB145" i="10"/>
  <c r="CB146" i="10"/>
  <c r="CB147" i="10"/>
  <c r="CB148" i="10"/>
  <c r="CB149" i="10"/>
  <c r="CB150" i="10"/>
  <c r="CB151" i="10"/>
  <c r="CB152" i="10"/>
  <c r="CB153" i="10"/>
  <c r="CB154" i="10"/>
  <c r="CB155" i="10"/>
  <c r="CB156" i="10"/>
  <c r="CB157" i="10"/>
  <c r="CB158" i="10"/>
  <c r="CB159" i="10"/>
  <c r="CB167" i="10"/>
  <c r="CB168" i="10"/>
  <c r="CB169" i="10"/>
  <c r="CB170" i="10"/>
  <c r="CB171" i="10"/>
  <c r="CB172" i="10"/>
  <c r="CB173" i="10"/>
  <c r="CB175" i="10"/>
  <c r="CB176" i="10"/>
  <c r="CB177" i="10"/>
  <c r="CB178" i="10"/>
  <c r="CB179" i="10"/>
  <c r="CB180" i="10"/>
  <c r="CB181" i="10"/>
  <c r="CB182" i="10"/>
  <c r="CB183" i="10"/>
  <c r="CB184" i="10"/>
  <c r="CB185" i="10"/>
  <c r="CB186" i="10"/>
  <c r="CB187" i="10"/>
  <c r="CB188" i="10"/>
  <c r="CB189" i="10"/>
  <c r="CB190" i="10"/>
  <c r="CB191" i="10"/>
  <c r="CB192" i="10"/>
  <c r="CB193" i="10"/>
  <c r="CB194" i="10"/>
  <c r="CB195" i="10"/>
  <c r="CB196" i="10"/>
  <c r="CB197" i="10"/>
  <c r="CB198" i="10"/>
  <c r="CB199" i="10"/>
  <c r="CB200" i="10"/>
  <c r="CB201" i="10"/>
  <c r="CB203" i="10"/>
  <c r="CB204" i="10"/>
  <c r="CB205" i="10"/>
  <c r="CB206" i="10"/>
  <c r="CB207" i="10"/>
  <c r="CB208" i="10"/>
  <c r="CB209" i="10"/>
  <c r="CB210" i="10"/>
  <c r="CB211" i="10"/>
  <c r="CB212" i="10"/>
  <c r="CB213" i="10"/>
  <c r="CB214" i="10"/>
  <c r="CB215" i="10"/>
  <c r="CB216" i="10"/>
  <c r="CB217" i="10"/>
  <c r="CB218" i="10"/>
  <c r="CB219" i="10"/>
  <c r="CB220" i="10"/>
  <c r="CB221" i="10"/>
  <c r="CB222" i="10"/>
  <c r="CB223" i="10"/>
  <c r="CB224" i="10"/>
  <c r="CB225" i="10"/>
  <c r="CB227" i="10"/>
  <c r="CB228" i="10"/>
  <c r="CB229" i="10"/>
  <c r="CB230" i="10"/>
  <c r="CB231" i="10"/>
  <c r="CB232" i="10"/>
  <c r="CB233" i="10"/>
  <c r="CB234" i="10"/>
  <c r="CB235" i="10"/>
  <c r="CB236" i="10"/>
  <c r="CB237" i="10"/>
  <c r="CB239" i="10"/>
  <c r="CB240" i="10"/>
  <c r="CB241" i="10"/>
  <c r="CB242" i="10"/>
  <c r="CB243" i="10"/>
  <c r="CB244" i="10"/>
  <c r="CB245" i="10"/>
  <c r="CB246" i="10"/>
  <c r="CB247" i="10"/>
  <c r="CB248" i="10"/>
  <c r="CB249" i="10"/>
  <c r="CB250" i="10"/>
  <c r="CB251" i="10"/>
  <c r="CB252" i="10"/>
  <c r="CB253" i="10"/>
  <c r="CB254" i="10"/>
  <c r="CB255" i="10"/>
  <c r="CB256" i="10"/>
  <c r="CB257" i="10"/>
  <c r="CB258" i="10"/>
  <c r="CB259" i="10"/>
  <c r="CB260" i="10"/>
  <c r="CB261" i="10"/>
  <c r="CB262" i="10"/>
  <c r="CB264" i="10"/>
  <c r="CB265" i="10"/>
  <c r="CB266" i="10"/>
  <c r="CB267" i="10"/>
  <c r="CB268" i="10"/>
  <c r="CB269" i="10"/>
  <c r="CB270" i="10"/>
  <c r="CB271" i="10"/>
  <c r="CB272" i="10"/>
  <c r="CB273" i="10"/>
  <c r="CB274" i="10"/>
  <c r="CB275" i="10"/>
  <c r="CB276" i="10"/>
  <c r="CB277" i="10"/>
  <c r="CB278" i="10"/>
  <c r="CB279" i="10"/>
  <c r="CB280" i="10"/>
  <c r="CB281" i="10"/>
  <c r="CB282" i="10"/>
  <c r="CB283" i="10"/>
  <c r="CB284" i="10"/>
  <c r="CB285" i="10"/>
  <c r="CB286" i="10"/>
  <c r="CB287" i="10"/>
  <c r="CB288" i="10"/>
  <c r="CB289" i="10"/>
  <c r="CB290" i="10"/>
  <c r="CB291" i="10"/>
  <c r="CB292" i="10"/>
  <c r="CB293" i="10"/>
  <c r="CB294" i="10"/>
  <c r="CB295" i="10"/>
  <c r="CB296" i="10"/>
  <c r="CB297" i="10"/>
  <c r="CB298" i="10"/>
  <c r="CB299" i="10"/>
  <c r="CB300" i="10"/>
  <c r="CB301" i="10"/>
  <c r="CB302" i="10"/>
  <c r="CB303" i="10"/>
  <c r="CB304" i="10"/>
  <c r="CB305" i="10"/>
  <c r="CB306" i="10"/>
  <c r="CB307" i="10"/>
  <c r="CB308" i="10"/>
  <c r="CB309" i="10"/>
  <c r="CB310" i="10"/>
  <c r="CB311" i="10"/>
  <c r="CB312" i="10"/>
  <c r="CB313" i="10"/>
  <c r="CB314" i="10"/>
  <c r="CB315" i="10"/>
  <c r="CB316" i="10"/>
  <c r="CB317" i="10"/>
  <c r="CB318" i="10"/>
  <c r="CB319" i="10"/>
  <c r="CB320" i="10"/>
  <c r="CB321" i="10"/>
  <c r="CB322" i="10"/>
  <c r="CB324" i="10"/>
  <c r="CB325" i="10"/>
  <c r="CB326" i="10"/>
  <c r="CB327" i="10"/>
  <c r="CB328" i="10"/>
  <c r="CB329" i="10"/>
  <c r="CB330" i="10"/>
  <c r="CB331" i="10"/>
  <c r="CB332" i="10"/>
  <c r="CB333" i="10"/>
  <c r="CB334" i="10"/>
  <c r="CB335" i="10"/>
  <c r="CB336" i="10"/>
  <c r="CB337" i="10"/>
  <c r="CB338" i="10"/>
  <c r="CB339" i="10"/>
  <c r="CB340" i="10"/>
  <c r="CB341" i="10"/>
  <c r="CB342" i="10"/>
  <c r="CB343" i="10"/>
  <c r="CB344" i="10"/>
  <c r="CB345" i="10"/>
  <c r="CB346" i="10"/>
  <c r="CB347" i="10"/>
  <c r="CB348" i="10"/>
  <c r="CB349" i="10"/>
  <c r="CB350" i="10"/>
  <c r="CB351" i="10"/>
  <c r="CB352" i="10"/>
  <c r="CB353" i="10"/>
  <c r="CB354" i="10"/>
  <c r="CB355" i="10"/>
  <c r="CB356" i="10"/>
  <c r="CB357" i="10"/>
  <c r="CB358" i="10"/>
  <c r="CB359" i="10"/>
  <c r="CB360" i="10"/>
  <c r="CB361" i="10"/>
  <c r="CB362" i="10"/>
  <c r="G391" i="10" l="1"/>
  <c r="BZ391" i="10" s="1"/>
  <c r="CC351" i="10"/>
  <c r="CC334" i="10"/>
  <c r="CC328" i="10"/>
  <c r="CC319" i="10"/>
  <c r="CC311" i="10"/>
  <c r="CC304" i="10"/>
  <c r="CC296" i="10"/>
  <c r="CC288" i="10"/>
  <c r="CC277" i="10"/>
  <c r="CC268" i="10"/>
  <c r="CC252" i="10"/>
  <c r="CC246" i="10"/>
  <c r="CC241" i="10"/>
  <c r="CC235" i="10"/>
  <c r="CC209" i="10"/>
  <c r="CC190" i="10"/>
  <c r="CC175" i="10"/>
  <c r="CC173" i="10"/>
  <c r="CC69" i="10"/>
  <c r="CC363" i="10"/>
  <c r="CC348" i="10"/>
  <c r="CC339" i="10"/>
  <c r="CC331" i="10"/>
  <c r="CC325" i="10"/>
  <c r="CC315" i="10"/>
  <c r="CC307" i="10"/>
  <c r="CC299" i="10"/>
  <c r="CC293" i="10"/>
  <c r="CC280" i="10"/>
  <c r="CC271" i="10"/>
  <c r="CC265" i="10"/>
  <c r="CC249" i="10"/>
  <c r="CC243" i="10"/>
  <c r="CC240" i="10"/>
  <c r="CC231" i="10"/>
  <c r="CC215" i="10"/>
  <c r="CC204" i="10"/>
  <c r="CC195" i="10"/>
  <c r="CC168" i="10"/>
  <c r="E287" i="5"/>
  <c r="T340" i="7"/>
  <c r="T133" i="7"/>
  <c r="T96" i="7"/>
  <c r="T86" i="7"/>
  <c r="T77" i="7"/>
  <c r="E343" i="5"/>
  <c r="E136" i="5"/>
  <c r="E74" i="5"/>
  <c r="CA391" i="10" l="1"/>
  <c r="CC391" i="10" s="1"/>
  <c r="BY391" i="10"/>
  <c r="Y37" i="5"/>
  <c r="X148" i="5" l="1"/>
  <c r="E189" i="5"/>
  <c r="BZ168" i="10" l="1"/>
  <c r="BZ175" i="10"/>
  <c r="BZ190" i="10"/>
  <c r="BZ195" i="10"/>
  <c r="BZ204" i="10"/>
  <c r="BZ209" i="10"/>
  <c r="BZ215" i="10"/>
  <c r="BZ231" i="10"/>
  <c r="BZ235" i="10"/>
  <c r="BZ240" i="10"/>
  <c r="BZ243" i="10"/>
  <c r="BZ246" i="10"/>
  <c r="BZ249" i="10"/>
  <c r="BZ252" i="10"/>
  <c r="BZ265" i="10"/>
  <c r="BZ268" i="10"/>
  <c r="BZ271" i="10"/>
  <c r="BZ277" i="10"/>
  <c r="BZ280" i="10"/>
  <c r="BZ288" i="10"/>
  <c r="BZ293" i="10"/>
  <c r="BZ296" i="10"/>
  <c r="BZ299" i="10"/>
  <c r="BZ304" i="10"/>
  <c r="BZ307" i="10"/>
  <c r="BZ311" i="10"/>
  <c r="BZ315" i="10"/>
  <c r="BZ319" i="10"/>
  <c r="BZ325" i="10"/>
  <c r="BZ328" i="10"/>
  <c r="BZ331" i="10"/>
  <c r="BZ334" i="10"/>
  <c r="BZ339" i="10"/>
  <c r="BZ348" i="10"/>
  <c r="BZ351" i="10"/>
  <c r="BZ363" i="10"/>
  <c r="BY168" i="10"/>
  <c r="BY175" i="10"/>
  <c r="BY190" i="10"/>
  <c r="BY195" i="10"/>
  <c r="BY204" i="10"/>
  <c r="BY209" i="10"/>
  <c r="BY215" i="10"/>
  <c r="BY231" i="10"/>
  <c r="BY235" i="10"/>
  <c r="BY240" i="10"/>
  <c r="BY243" i="10"/>
  <c r="BY246" i="10"/>
  <c r="BY249" i="10"/>
  <c r="BY252" i="10"/>
  <c r="BY265" i="10"/>
  <c r="BY268" i="10"/>
  <c r="BY271" i="10"/>
  <c r="BY277" i="10"/>
  <c r="BY280" i="10"/>
  <c r="BY288" i="10"/>
  <c r="BY293" i="10"/>
  <c r="BY296" i="10"/>
  <c r="BY299" i="10"/>
  <c r="BY304" i="10"/>
  <c r="BY307" i="10"/>
  <c r="BY311" i="10"/>
  <c r="BY315" i="10"/>
  <c r="BY319" i="10"/>
  <c r="BY325" i="10"/>
  <c r="BY328" i="10"/>
  <c r="BY331" i="10"/>
  <c r="BY334" i="10"/>
  <c r="BY339" i="10"/>
  <c r="BY348" i="10"/>
  <c r="BY351" i="10"/>
  <c r="BY363" i="10"/>
  <c r="AY17" i="10"/>
  <c r="AX17" i="10"/>
  <c r="BV17" i="10" s="1"/>
  <c r="AV17" i="10"/>
  <c r="X27" i="5"/>
  <c r="G242" i="10"/>
  <c r="G719" i="10"/>
  <c r="G172" i="10"/>
  <c r="CA172" i="10" s="1"/>
  <c r="CC172" i="10" s="1"/>
  <c r="BY172" i="10" l="1"/>
  <c r="BZ172" i="10"/>
  <c r="AI133" i="10"/>
  <c r="AY133" i="10" l="1"/>
  <c r="BW133" i="10" s="1"/>
  <c r="AI167" i="10"/>
  <c r="AY167" i="10" s="1"/>
  <c r="BW167" i="10" s="1"/>
  <c r="L664" i="9"/>
  <c r="P664" i="9" s="1"/>
  <c r="H157" i="10"/>
  <c r="G157" i="10" s="1"/>
  <c r="H158" i="10"/>
  <c r="G158" i="10" s="1"/>
  <c r="H159" i="10"/>
  <c r="G159" i="10" s="1"/>
  <c r="G66" i="10" l="1"/>
  <c r="G133" i="10"/>
  <c r="CA133" i="10" s="1"/>
  <c r="CC133" i="10" s="1"/>
  <c r="CA125" i="10"/>
  <c r="CC125" i="10" s="1"/>
  <c r="BG17" i="10"/>
  <c r="E19" i="5"/>
  <c r="N16" i="7" s="1"/>
  <c r="CA66" i="10" l="1"/>
  <c r="CC66" i="10" s="1"/>
  <c r="BY66" i="10"/>
  <c r="BZ66" i="10"/>
  <c r="L157" i="9"/>
  <c r="P157" i="9" s="1"/>
  <c r="CA159" i="10"/>
  <c r="CC159" i="10" s="1"/>
  <c r="L156" i="9"/>
  <c r="P156" i="9" s="1"/>
  <c r="CA158" i="10"/>
  <c r="CC158" i="10" s="1"/>
  <c r="L155" i="9"/>
  <c r="P155" i="9" s="1"/>
  <c r="CA157" i="10"/>
  <c r="CC157" i="10" s="1"/>
  <c r="BY158" i="10"/>
  <c r="BZ158" i="10"/>
  <c r="BY133" i="10"/>
  <c r="BZ133" i="10"/>
  <c r="BZ159" i="10"/>
  <c r="BY125" i="10"/>
  <c r="BZ125" i="10"/>
  <c r="BZ157" i="10"/>
  <c r="BY157" i="10"/>
  <c r="BY159" i="10"/>
  <c r="Y324" i="5" l="1"/>
  <c r="Y148" i="5"/>
  <c r="Y145" i="5"/>
  <c r="Y132" i="5"/>
  <c r="Y131" i="5" l="1"/>
  <c r="Y126" i="5"/>
  <c r="Y40" i="5"/>
  <c r="Y19" i="5"/>
  <c r="Y20" i="5"/>
  <c r="Y21" i="5"/>
  <c r="Y22" i="5"/>
  <c r="Y23" i="5"/>
  <c r="Y24" i="5"/>
  <c r="Y25" i="5"/>
  <c r="Y26" i="5"/>
  <c r="Y27" i="5"/>
  <c r="Z27" i="5" s="1"/>
  <c r="Y28" i="5"/>
  <c r="Y29" i="5"/>
  <c r="Y30" i="5"/>
  <c r="Y31" i="5"/>
  <c r="Y32" i="5"/>
  <c r="Y33" i="5"/>
  <c r="Y34" i="5"/>
  <c r="Y35" i="5"/>
  <c r="Y36" i="5"/>
  <c r="Y38" i="5"/>
  <c r="Y39" i="5"/>
  <c r="Y41" i="5"/>
  <c r="Y42" i="5"/>
  <c r="Y43" i="5"/>
  <c r="Y44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9" i="5"/>
  <c r="Y81" i="5"/>
  <c r="Y82" i="5"/>
  <c r="Y83" i="5"/>
  <c r="Y84" i="5"/>
  <c r="Y85" i="5"/>
  <c r="Y86" i="5"/>
  <c r="Y87" i="5"/>
  <c r="Y88" i="5"/>
  <c r="Y90" i="5"/>
  <c r="Y91" i="5"/>
  <c r="Y92" i="5"/>
  <c r="Y93" i="5"/>
  <c r="Y94" i="5"/>
  <c r="Y95" i="5"/>
  <c r="Y96" i="5"/>
  <c r="Y97" i="5"/>
  <c r="Y98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7" i="5"/>
  <c r="Y128" i="5"/>
  <c r="Y129" i="5"/>
  <c r="Y130" i="5"/>
  <c r="Y133" i="5"/>
  <c r="Y134" i="5"/>
  <c r="Y136" i="5"/>
  <c r="Y137" i="5"/>
  <c r="Y138" i="5"/>
  <c r="Y139" i="5"/>
  <c r="Y140" i="5"/>
  <c r="Y141" i="5"/>
  <c r="Y142" i="5"/>
  <c r="Y143" i="5"/>
  <c r="Y144" i="5"/>
  <c r="Y146" i="5"/>
  <c r="Y149" i="5"/>
  <c r="Y150" i="5"/>
  <c r="Y151" i="5"/>
  <c r="Y152" i="5"/>
  <c r="Y153" i="5"/>
  <c r="Y154" i="5"/>
  <c r="Y155" i="5"/>
  <c r="Y156" i="5"/>
  <c r="Y157" i="5"/>
  <c r="Y158" i="5"/>
  <c r="Y159" i="5"/>
  <c r="Y161" i="5"/>
  <c r="Y162" i="5"/>
  <c r="Y163" i="5"/>
  <c r="Y164" i="5"/>
  <c r="Y166" i="5"/>
  <c r="Y167" i="5"/>
  <c r="Y168" i="5"/>
  <c r="Y169" i="5"/>
  <c r="Y170" i="5"/>
  <c r="Y171" i="5"/>
  <c r="Y172" i="5"/>
  <c r="Y174" i="5"/>
  <c r="Y175" i="5"/>
  <c r="Y176" i="5"/>
  <c r="Y178" i="5"/>
  <c r="Y179" i="5"/>
  <c r="Y180" i="5"/>
  <c r="Y181" i="5"/>
  <c r="Y182" i="5"/>
  <c r="Y184" i="5"/>
  <c r="Y185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4" i="5"/>
  <c r="Y205" i="5"/>
  <c r="Y206" i="5"/>
  <c r="Y208" i="5"/>
  <c r="Y209" i="5"/>
  <c r="Y211" i="5"/>
  <c r="Y212" i="5"/>
  <c r="Y214" i="5"/>
  <c r="Y215" i="5"/>
  <c r="Y216" i="5"/>
  <c r="Y218" i="5"/>
  <c r="Y219" i="5"/>
  <c r="Y221" i="5"/>
  <c r="Y222" i="5"/>
  <c r="Y224" i="5"/>
  <c r="Y225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40" i="5"/>
  <c r="Y241" i="5"/>
  <c r="Y242" i="5"/>
  <c r="Y244" i="5"/>
  <c r="Y245" i="5"/>
  <c r="Y247" i="5"/>
  <c r="Y248" i="5"/>
  <c r="Y250" i="5"/>
  <c r="Y251" i="5"/>
  <c r="Y252" i="5"/>
  <c r="Y254" i="5"/>
  <c r="Y255" i="5"/>
  <c r="Y256" i="5"/>
  <c r="Y258" i="5"/>
  <c r="Y259" i="5"/>
  <c r="Y261" i="5"/>
  <c r="Y262" i="5"/>
  <c r="Y263" i="5"/>
  <c r="Y264" i="5"/>
  <c r="Y265" i="5"/>
  <c r="Y266" i="5"/>
  <c r="Y267" i="5"/>
  <c r="Y269" i="5"/>
  <c r="Y270" i="5"/>
  <c r="Y271" i="5"/>
  <c r="Y273" i="5"/>
  <c r="Y274" i="5"/>
  <c r="Y275" i="5"/>
  <c r="Y276" i="5"/>
  <c r="Y277" i="5"/>
  <c r="Y279" i="5"/>
  <c r="Y280" i="5"/>
  <c r="Y281" i="5"/>
  <c r="Y283" i="5"/>
  <c r="Y284" i="5"/>
  <c r="Y286" i="5"/>
  <c r="Y287" i="5"/>
  <c r="Y288" i="5"/>
  <c r="Y290" i="5"/>
  <c r="Y291" i="5"/>
  <c r="Y293" i="5"/>
  <c r="Y294" i="5"/>
  <c r="Y295" i="5"/>
  <c r="Y297" i="5"/>
  <c r="Y298" i="5"/>
  <c r="Y300" i="5"/>
  <c r="Y301" i="5"/>
  <c r="Y303" i="5"/>
  <c r="Y304" i="5"/>
  <c r="Y305" i="5"/>
  <c r="Y307" i="5"/>
  <c r="Y308" i="5"/>
  <c r="Y309" i="5"/>
  <c r="Y311" i="5"/>
  <c r="Y312" i="5"/>
  <c r="Y313" i="5"/>
  <c r="Y314" i="5"/>
  <c r="Y315" i="5"/>
  <c r="Y317" i="5"/>
  <c r="Y318" i="5"/>
  <c r="Y319" i="5"/>
  <c r="Y322" i="5"/>
  <c r="Y323" i="5"/>
  <c r="Y325" i="5"/>
  <c r="Y327" i="5"/>
  <c r="Y328" i="5"/>
  <c r="Y329" i="5"/>
  <c r="Y331" i="5"/>
  <c r="Y332" i="5"/>
  <c r="Y333" i="5"/>
  <c r="Y334" i="5"/>
  <c r="Y335" i="5"/>
  <c r="Y337" i="5"/>
  <c r="Y338" i="5"/>
  <c r="Y339" i="5"/>
  <c r="Y340" i="5"/>
  <c r="Y342" i="5"/>
  <c r="Y343" i="5"/>
  <c r="Y344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X137" i="5"/>
  <c r="X138" i="5"/>
  <c r="X139" i="5"/>
  <c r="X140" i="5"/>
  <c r="X141" i="5"/>
  <c r="X142" i="5"/>
  <c r="X143" i="5"/>
  <c r="X144" i="5"/>
  <c r="X145" i="5"/>
  <c r="Z145" i="5" s="1"/>
  <c r="X146" i="5"/>
  <c r="X147" i="5"/>
  <c r="Z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90" i="5"/>
  <c r="X191" i="5"/>
  <c r="X192" i="5"/>
  <c r="X193" i="5"/>
  <c r="X194" i="5"/>
  <c r="X195" i="5"/>
  <c r="X196" i="5"/>
  <c r="X197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Z324" i="5" s="1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9" i="5"/>
  <c r="X20" i="5"/>
  <c r="X21" i="5"/>
  <c r="X22" i="5"/>
  <c r="X23" i="5"/>
  <c r="X24" i="5"/>
  <c r="X25" i="5"/>
  <c r="X26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Z132" i="5" s="1"/>
  <c r="X133" i="5"/>
  <c r="X136" i="5"/>
  <c r="X19" i="5"/>
  <c r="Z19" i="5" s="1"/>
  <c r="X134" i="5"/>
  <c r="X135" i="5"/>
  <c r="V132" i="7"/>
  <c r="V144" i="7"/>
  <c r="V157" i="7"/>
  <c r="V162" i="7"/>
  <c r="V170" i="7"/>
  <c r="V174" i="7"/>
  <c r="V180" i="7"/>
  <c r="V183" i="7"/>
  <c r="V200" i="7"/>
  <c r="V204" i="7"/>
  <c r="V207" i="7"/>
  <c r="V210" i="7"/>
  <c r="V214" i="7"/>
  <c r="V217" i="7"/>
  <c r="V220" i="7"/>
  <c r="V223" i="7"/>
  <c r="V236" i="7"/>
  <c r="V240" i="7"/>
  <c r="V243" i="7"/>
  <c r="V246" i="7"/>
  <c r="V250" i="7"/>
  <c r="V254" i="7"/>
  <c r="V257" i="7"/>
  <c r="V265" i="7"/>
  <c r="V269" i="7"/>
  <c r="V275" i="7"/>
  <c r="V279" i="7"/>
  <c r="V282" i="7"/>
  <c r="V286" i="7"/>
  <c r="V289" i="7"/>
  <c r="V293" i="7"/>
  <c r="V296" i="7"/>
  <c r="V299" i="7"/>
  <c r="V303" i="7"/>
  <c r="V307" i="7"/>
  <c r="V313" i="7"/>
  <c r="V317" i="7"/>
  <c r="V320" i="7"/>
  <c r="V323" i="7"/>
  <c r="V327" i="7"/>
  <c r="V328" i="7"/>
  <c r="V329" i="7"/>
  <c r="V330" i="7"/>
  <c r="V331" i="7"/>
  <c r="V333" i="7"/>
  <c r="V338" i="7"/>
  <c r="V342" i="7"/>
  <c r="F18" i="5"/>
  <c r="G18" i="5"/>
  <c r="H18" i="5"/>
  <c r="I18" i="5"/>
  <c r="M18" i="5"/>
  <c r="N18" i="5"/>
  <c r="O18" i="5"/>
  <c r="P18" i="5"/>
  <c r="Q18" i="5"/>
  <c r="R18" i="5"/>
  <c r="S18" i="5"/>
  <c r="T18" i="5"/>
  <c r="U18" i="5"/>
  <c r="V18" i="5"/>
  <c r="L131" i="7"/>
  <c r="M131" i="7"/>
  <c r="O131" i="7"/>
  <c r="P131" i="7"/>
  <c r="Q131" i="7"/>
  <c r="J131" i="7"/>
  <c r="E133" i="5"/>
  <c r="N130" i="7" s="1"/>
  <c r="S130" i="7" s="1"/>
  <c r="V130" i="7" s="1"/>
  <c r="Z126" i="5" l="1"/>
  <c r="Z131" i="5"/>
  <c r="Z40" i="5"/>
  <c r="G63" i="10"/>
  <c r="Z356" i="5"/>
  <c r="Z354" i="5"/>
  <c r="Z352" i="5"/>
  <c r="Z350" i="5"/>
  <c r="Z348" i="5"/>
  <c r="Z346" i="5"/>
  <c r="Z343" i="5"/>
  <c r="Z340" i="5"/>
  <c r="Z338" i="5"/>
  <c r="Z335" i="5"/>
  <c r="Z333" i="5"/>
  <c r="Z331" i="5"/>
  <c r="Z328" i="5"/>
  <c r="Z325" i="5"/>
  <c r="Z323" i="5"/>
  <c r="Z319" i="5"/>
  <c r="Z317" i="5"/>
  <c r="Z314" i="5"/>
  <c r="Z312" i="5"/>
  <c r="Z309" i="5"/>
  <c r="Z307" i="5"/>
  <c r="Z304" i="5"/>
  <c r="Z301" i="5"/>
  <c r="Z298" i="5"/>
  <c r="Z295" i="5"/>
  <c r="Z293" i="5"/>
  <c r="Z290" i="5"/>
  <c r="Z287" i="5"/>
  <c r="Z284" i="5"/>
  <c r="Z281" i="5"/>
  <c r="Z279" i="5"/>
  <c r="Z276" i="5"/>
  <c r="Z274" i="5"/>
  <c r="Z271" i="5"/>
  <c r="Z269" i="5"/>
  <c r="Z266" i="5"/>
  <c r="Z264" i="5"/>
  <c r="Z262" i="5"/>
  <c r="Z259" i="5"/>
  <c r="Z256" i="5"/>
  <c r="Z254" i="5"/>
  <c r="Z251" i="5"/>
  <c r="Z248" i="5"/>
  <c r="Z245" i="5"/>
  <c r="Z242" i="5"/>
  <c r="Z240" i="5"/>
  <c r="Z237" i="5"/>
  <c r="Z235" i="5"/>
  <c r="Z233" i="5"/>
  <c r="Z231" i="5"/>
  <c r="Z229" i="5"/>
  <c r="Z227" i="5"/>
  <c r="Z224" i="5"/>
  <c r="Z221" i="5"/>
  <c r="Z218" i="5"/>
  <c r="Z215" i="5"/>
  <c r="Z212" i="5"/>
  <c r="Z209" i="5"/>
  <c r="Z206" i="5"/>
  <c r="Z204" i="5"/>
  <c r="Z201" i="5"/>
  <c r="Z199" i="5"/>
  <c r="Z197" i="5"/>
  <c r="Z195" i="5"/>
  <c r="Z193" i="5"/>
  <c r="Z191" i="5"/>
  <c r="Z187" i="5"/>
  <c r="Z184" i="5"/>
  <c r="Z181" i="5"/>
  <c r="Z179" i="5"/>
  <c r="Z176" i="5"/>
  <c r="Z174" i="5"/>
  <c r="Z171" i="5"/>
  <c r="Z169" i="5"/>
  <c r="Z167" i="5"/>
  <c r="Z164" i="5"/>
  <c r="Z162" i="5"/>
  <c r="Z159" i="5"/>
  <c r="Z157" i="5"/>
  <c r="Z155" i="5"/>
  <c r="Z153" i="5"/>
  <c r="Z151" i="5"/>
  <c r="Z149" i="5"/>
  <c r="Z146" i="5"/>
  <c r="Z144" i="5"/>
  <c r="Z142" i="5"/>
  <c r="Z140" i="5"/>
  <c r="Z138" i="5"/>
  <c r="Z136" i="5"/>
  <c r="Z133" i="5"/>
  <c r="Z129" i="5"/>
  <c r="Z127" i="5"/>
  <c r="Z125" i="5"/>
  <c r="Z123" i="5"/>
  <c r="Z121" i="5"/>
  <c r="Z119" i="5"/>
  <c r="Z117" i="5"/>
  <c r="Z115" i="5"/>
  <c r="Z113" i="5"/>
  <c r="Z111" i="5"/>
  <c r="Z109" i="5"/>
  <c r="Z107" i="5"/>
  <c r="Z105" i="5"/>
  <c r="Z103" i="5"/>
  <c r="Z101" i="5"/>
  <c r="Z98" i="5"/>
  <c r="Z96" i="5"/>
  <c r="Z92" i="5"/>
  <c r="Z90" i="5"/>
  <c r="Z87" i="5"/>
  <c r="Z85" i="5"/>
  <c r="Z83" i="5"/>
  <c r="Z81" i="5"/>
  <c r="Z77" i="5"/>
  <c r="Z75" i="5"/>
  <c r="Z73" i="5"/>
  <c r="Z71" i="5"/>
  <c r="Z69" i="5"/>
  <c r="Z67" i="5"/>
  <c r="Z65" i="5"/>
  <c r="Z63" i="5"/>
  <c r="Z61" i="5"/>
  <c r="Z59" i="5"/>
  <c r="Z57" i="5"/>
  <c r="Z55" i="5"/>
  <c r="Z53" i="5"/>
  <c r="Z51" i="5"/>
  <c r="Z49" i="5"/>
  <c r="Z47" i="5"/>
  <c r="Z44" i="5"/>
  <c r="Z42" i="5"/>
  <c r="Z38" i="5"/>
  <c r="Z35" i="5"/>
  <c r="Z33" i="5"/>
  <c r="Z31" i="5"/>
  <c r="Z29" i="5"/>
  <c r="Z25" i="5"/>
  <c r="Z23" i="5"/>
  <c r="Z21" i="5"/>
  <c r="Z359" i="5"/>
  <c r="Z357" i="5"/>
  <c r="Z355" i="5"/>
  <c r="Z353" i="5"/>
  <c r="Z351" i="5"/>
  <c r="Z349" i="5"/>
  <c r="Z347" i="5"/>
  <c r="Z344" i="5"/>
  <c r="Z342" i="5"/>
  <c r="Z339" i="5"/>
  <c r="Z337" i="5"/>
  <c r="Z334" i="5"/>
  <c r="Z332" i="5"/>
  <c r="Z329" i="5"/>
  <c r="Z327" i="5"/>
  <c r="Z322" i="5"/>
  <c r="Z318" i="5"/>
  <c r="Z315" i="5"/>
  <c r="Z313" i="5"/>
  <c r="Z311" i="5"/>
  <c r="Z308" i="5"/>
  <c r="Z305" i="5"/>
  <c r="Z303" i="5"/>
  <c r="Z300" i="5"/>
  <c r="Z297" i="5"/>
  <c r="Z294" i="5"/>
  <c r="Z291" i="5"/>
  <c r="Z288" i="5"/>
  <c r="Z286" i="5"/>
  <c r="Z283" i="5"/>
  <c r="Z280" i="5"/>
  <c r="Z277" i="5"/>
  <c r="Z275" i="5"/>
  <c r="Z273" i="5"/>
  <c r="Z270" i="5"/>
  <c r="Z267" i="5"/>
  <c r="Z265" i="5"/>
  <c r="Z263" i="5"/>
  <c r="Z261" i="5"/>
  <c r="Z258" i="5"/>
  <c r="Z255" i="5"/>
  <c r="Z252" i="5"/>
  <c r="Z250" i="5"/>
  <c r="Z247" i="5"/>
  <c r="Z244" i="5"/>
  <c r="Z241" i="5"/>
  <c r="Z238" i="5"/>
  <c r="Z236" i="5"/>
  <c r="Z234" i="5"/>
  <c r="Z232" i="5"/>
  <c r="Z230" i="5"/>
  <c r="Z228" i="5"/>
  <c r="Z225" i="5"/>
  <c r="Z222" i="5"/>
  <c r="Z219" i="5"/>
  <c r="Z216" i="5"/>
  <c r="Z214" i="5"/>
  <c r="Z211" i="5"/>
  <c r="Z208" i="5"/>
  <c r="Z205" i="5"/>
  <c r="Z202" i="5"/>
  <c r="Z200" i="5"/>
  <c r="Z196" i="5"/>
  <c r="Z194" i="5"/>
  <c r="Z192" i="5"/>
  <c r="Z190" i="5"/>
  <c r="Z188" i="5"/>
  <c r="Z185" i="5"/>
  <c r="Z182" i="5"/>
  <c r="Z180" i="5"/>
  <c r="Z178" i="5"/>
  <c r="Z175" i="5"/>
  <c r="Z172" i="5"/>
  <c r="Z170" i="5"/>
  <c r="Z168" i="5"/>
  <c r="Z166" i="5"/>
  <c r="Z163" i="5"/>
  <c r="Z161" i="5"/>
  <c r="Z158" i="5"/>
  <c r="Z156" i="5"/>
  <c r="Z154" i="5"/>
  <c r="Z152" i="5"/>
  <c r="Z150" i="5"/>
  <c r="Z143" i="5"/>
  <c r="Z141" i="5"/>
  <c r="Z139" i="5"/>
  <c r="Z137" i="5"/>
  <c r="Z134" i="5"/>
  <c r="Z130" i="5"/>
  <c r="Z128" i="5"/>
  <c r="Z124" i="5"/>
  <c r="Z122" i="5"/>
  <c r="Z120" i="5"/>
  <c r="Z118" i="5"/>
  <c r="Z116" i="5"/>
  <c r="Z114" i="5"/>
  <c r="Z112" i="5"/>
  <c r="Z110" i="5"/>
  <c r="Z108" i="5"/>
  <c r="Z106" i="5"/>
  <c r="Z104" i="5"/>
  <c r="Z102" i="5"/>
  <c r="Z100" i="5"/>
  <c r="Z97" i="5"/>
  <c r="Z95" i="5"/>
  <c r="Z93" i="5"/>
  <c r="Z91" i="5"/>
  <c r="Z88" i="5"/>
  <c r="Z86" i="5"/>
  <c r="Z84" i="5"/>
  <c r="Z82" i="5"/>
  <c r="Z79" i="5"/>
  <c r="Z76" i="5"/>
  <c r="Z74" i="5"/>
  <c r="Z72" i="5"/>
  <c r="Z70" i="5"/>
  <c r="Z68" i="5"/>
  <c r="Z66" i="5"/>
  <c r="Z64" i="5"/>
  <c r="Z62" i="5"/>
  <c r="Z60" i="5"/>
  <c r="Z58" i="5"/>
  <c r="Z56" i="5"/>
  <c r="Z54" i="5"/>
  <c r="Z52" i="5"/>
  <c r="Z50" i="5"/>
  <c r="Z48" i="5"/>
  <c r="Z46" i="5"/>
  <c r="Z43" i="5"/>
  <c r="Z41" i="5"/>
  <c r="Z39" i="5"/>
  <c r="Z36" i="5"/>
  <c r="Z34" i="5"/>
  <c r="Z32" i="5"/>
  <c r="Z30" i="5"/>
  <c r="Z28" i="5"/>
  <c r="Z26" i="5"/>
  <c r="Z24" i="5"/>
  <c r="Z22" i="5"/>
  <c r="Z20" i="5"/>
  <c r="R130" i="7"/>
  <c r="BW17" i="10"/>
  <c r="AW17" i="10"/>
  <c r="BU17" i="10" s="1"/>
  <c r="BT17" i="10"/>
  <c r="AT17" i="10"/>
  <c r="BR17" i="10" s="1"/>
  <c r="AS17" i="10"/>
  <c r="BQ17" i="10" s="1"/>
  <c r="AR17" i="10"/>
  <c r="BP17" i="10" s="1"/>
  <c r="AQ17" i="10"/>
  <c r="BO17" i="10" s="1"/>
  <c r="BN17" i="10"/>
  <c r="BM17" i="10"/>
  <c r="E211" i="5"/>
  <c r="J156" i="7" l="1"/>
  <c r="O143" i="7"/>
  <c r="P143" i="7"/>
  <c r="Q143" i="7"/>
  <c r="J143" i="7"/>
  <c r="K143" i="7"/>
  <c r="L143" i="7"/>
  <c r="M143" i="7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F135" i="5"/>
  <c r="G135" i="5"/>
  <c r="H135" i="5"/>
  <c r="I135" i="5"/>
  <c r="J135" i="5"/>
  <c r="L135" i="5"/>
  <c r="Y135" i="5" s="1"/>
  <c r="Z135" i="5" s="1"/>
  <c r="M135" i="5"/>
  <c r="N135" i="5"/>
  <c r="O135" i="5"/>
  <c r="P135" i="5"/>
  <c r="Q135" i="5"/>
  <c r="R135" i="5"/>
  <c r="S135" i="5"/>
  <c r="T135" i="5"/>
  <c r="U135" i="5"/>
  <c r="V135" i="5"/>
  <c r="Y147" i="5" l="1"/>
  <c r="Z147" i="5" s="1"/>
  <c r="E132" i="5"/>
  <c r="N129" i="7" s="1"/>
  <c r="E10" i="11"/>
  <c r="R129" i="7" l="1"/>
  <c r="S129" i="7"/>
  <c r="V129" i="7" s="1"/>
  <c r="AJ173" i="10"/>
  <c r="BY173" i="10" s="1"/>
  <c r="AK173" i="10"/>
  <c r="BZ173" i="10" s="1"/>
  <c r="J629" i="9"/>
  <c r="K629" i="9"/>
  <c r="D69" i="11" s="1"/>
  <c r="M629" i="9"/>
  <c r="N629" i="9"/>
  <c r="O629" i="9"/>
  <c r="Q629" i="9"/>
  <c r="R629" i="9"/>
  <c r="I629" i="9"/>
  <c r="C69" i="11" s="1"/>
  <c r="D70" i="11"/>
  <c r="C70" i="11"/>
  <c r="J642" i="9"/>
  <c r="K642" i="9"/>
  <c r="D71" i="11" s="1"/>
  <c r="M642" i="9"/>
  <c r="N642" i="9"/>
  <c r="O642" i="9"/>
  <c r="Q642" i="9"/>
  <c r="R642" i="9"/>
  <c r="I642" i="9"/>
  <c r="C71" i="11" s="1"/>
  <c r="D72" i="11"/>
  <c r="C72" i="11"/>
  <c r="J650" i="9"/>
  <c r="K650" i="9"/>
  <c r="D73" i="11" s="1"/>
  <c r="M650" i="9"/>
  <c r="N650" i="9"/>
  <c r="O650" i="9"/>
  <c r="Q650" i="9"/>
  <c r="R650" i="9"/>
  <c r="I650" i="9"/>
  <c r="C73" i="11" s="1"/>
  <c r="J655" i="9"/>
  <c r="K655" i="9"/>
  <c r="D74" i="11" s="1"/>
  <c r="M655" i="9"/>
  <c r="N655" i="9"/>
  <c r="O655" i="9"/>
  <c r="Q655" i="9"/>
  <c r="R655" i="9"/>
  <c r="I655" i="9"/>
  <c r="C74" i="11" s="1"/>
  <c r="J658" i="9"/>
  <c r="K658" i="9"/>
  <c r="D75" i="11" s="1"/>
  <c r="M658" i="9"/>
  <c r="N658" i="9"/>
  <c r="O658" i="9"/>
  <c r="Q658" i="9"/>
  <c r="R658" i="9"/>
  <c r="I658" i="9"/>
  <c r="C75" i="11" s="1"/>
  <c r="J662" i="9"/>
  <c r="K662" i="9"/>
  <c r="D76" i="11" s="1"/>
  <c r="M662" i="9"/>
  <c r="N662" i="9"/>
  <c r="O662" i="9"/>
  <c r="Q662" i="9"/>
  <c r="R662" i="9"/>
  <c r="J666" i="9"/>
  <c r="K666" i="9"/>
  <c r="D77" i="11" s="1"/>
  <c r="M666" i="9"/>
  <c r="N666" i="9"/>
  <c r="O666" i="9"/>
  <c r="Q666" i="9"/>
  <c r="R666" i="9"/>
  <c r="I666" i="9"/>
  <c r="C77" i="11" s="1"/>
  <c r="J669" i="9"/>
  <c r="K669" i="9"/>
  <c r="D78" i="11" s="1"/>
  <c r="M669" i="9"/>
  <c r="N669" i="9"/>
  <c r="O669" i="9"/>
  <c r="Q669" i="9"/>
  <c r="R669" i="9"/>
  <c r="I669" i="9"/>
  <c r="C78" i="11" s="1"/>
  <c r="J674" i="9"/>
  <c r="K674" i="9"/>
  <c r="D79" i="11" s="1"/>
  <c r="M674" i="9"/>
  <c r="N674" i="9"/>
  <c r="O674" i="9"/>
  <c r="Q674" i="9"/>
  <c r="R674" i="9"/>
  <c r="I674" i="9"/>
  <c r="C79" i="11" s="1"/>
  <c r="D80" i="11"/>
  <c r="C80" i="11"/>
  <c r="J682" i="9"/>
  <c r="K682" i="9"/>
  <c r="D81" i="11" s="1"/>
  <c r="M682" i="9"/>
  <c r="N682" i="9"/>
  <c r="O682" i="9"/>
  <c r="Q682" i="9"/>
  <c r="R682" i="9"/>
  <c r="I682" i="9"/>
  <c r="C81" i="11" s="1"/>
  <c r="J685" i="9"/>
  <c r="K685" i="9"/>
  <c r="D82" i="11" s="1"/>
  <c r="M685" i="9"/>
  <c r="N685" i="9"/>
  <c r="O685" i="9"/>
  <c r="Q685" i="9"/>
  <c r="R685" i="9"/>
  <c r="I685" i="9"/>
  <c r="C82" i="11" s="1"/>
  <c r="J689" i="9"/>
  <c r="K689" i="9"/>
  <c r="D83" i="11" s="1"/>
  <c r="M689" i="9"/>
  <c r="N689" i="9"/>
  <c r="O689" i="9"/>
  <c r="Q689" i="9"/>
  <c r="R689" i="9"/>
  <c r="I689" i="9"/>
  <c r="C83" i="11" s="1"/>
  <c r="D84" i="11"/>
  <c r="C84" i="11"/>
  <c r="D85" i="11"/>
  <c r="C85" i="11"/>
  <c r="J704" i="9"/>
  <c r="K704" i="9"/>
  <c r="D86" i="11" s="1"/>
  <c r="M704" i="9"/>
  <c r="N704" i="9"/>
  <c r="O704" i="9"/>
  <c r="Q704" i="9"/>
  <c r="R704" i="9"/>
  <c r="I704" i="9"/>
  <c r="C86" i="11" s="1"/>
  <c r="J714" i="9"/>
  <c r="K714" i="9"/>
  <c r="D87" i="11" s="1"/>
  <c r="M714" i="9"/>
  <c r="N714" i="9"/>
  <c r="O714" i="9"/>
  <c r="Q714" i="9"/>
  <c r="R714" i="9"/>
  <c r="I714" i="9"/>
  <c r="C87" i="11" s="1"/>
  <c r="J717" i="9"/>
  <c r="K717" i="9"/>
  <c r="D88" i="11" s="1"/>
  <c r="M717" i="9"/>
  <c r="N717" i="9"/>
  <c r="O717" i="9"/>
  <c r="Q717" i="9"/>
  <c r="R717" i="9"/>
  <c r="I717" i="9"/>
  <c r="C88" i="11" s="1"/>
  <c r="L716" i="9"/>
  <c r="P716" i="9" s="1"/>
  <c r="P717" i="9" s="1"/>
  <c r="L707" i="9"/>
  <c r="P707" i="9" s="1"/>
  <c r="L713" i="9"/>
  <c r="P713" i="9" s="1"/>
  <c r="L712" i="9"/>
  <c r="P712" i="9" s="1"/>
  <c r="L710" i="9"/>
  <c r="P710" i="9" s="1"/>
  <c r="L708" i="9"/>
  <c r="P708" i="9" s="1"/>
  <c r="L706" i="9"/>
  <c r="P706" i="9" s="1"/>
  <c r="L703" i="9"/>
  <c r="P703" i="9" s="1"/>
  <c r="P704" i="9" s="1"/>
  <c r="L700" i="9"/>
  <c r="P700" i="9" s="1"/>
  <c r="L699" i="9"/>
  <c r="L692" i="9"/>
  <c r="P692" i="9" s="1"/>
  <c r="L695" i="9"/>
  <c r="P695" i="9" s="1"/>
  <c r="L691" i="9"/>
  <c r="L688" i="9"/>
  <c r="P688" i="9" s="1"/>
  <c r="L687" i="9"/>
  <c r="P687" i="9" s="1"/>
  <c r="L684" i="9"/>
  <c r="P684" i="9" s="1"/>
  <c r="P685" i="9" s="1"/>
  <c r="L676" i="9"/>
  <c r="L681" i="9"/>
  <c r="P681" i="9" s="1"/>
  <c r="P682" i="9" s="1"/>
  <c r="L673" i="9"/>
  <c r="P673" i="9" s="1"/>
  <c r="L672" i="9"/>
  <c r="P672" i="9" s="1"/>
  <c r="L671" i="9"/>
  <c r="P671" i="9" s="1"/>
  <c r="L668" i="9"/>
  <c r="P668" i="9" s="1"/>
  <c r="P669" i="9" s="1"/>
  <c r="L665" i="9"/>
  <c r="P665" i="9" s="1"/>
  <c r="L661" i="9"/>
  <c r="P661" i="9" s="1"/>
  <c r="L660" i="9"/>
  <c r="P660" i="9" s="1"/>
  <c r="L657" i="9"/>
  <c r="P657" i="9" s="1"/>
  <c r="P658" i="9" s="1"/>
  <c r="L649" i="9"/>
  <c r="P649" i="9" s="1"/>
  <c r="L648" i="9"/>
  <c r="P648" i="9" s="1"/>
  <c r="L644" i="9"/>
  <c r="L641" i="9"/>
  <c r="P641" i="9" s="1"/>
  <c r="L640" i="9"/>
  <c r="P640" i="9" s="1"/>
  <c r="L632" i="9"/>
  <c r="P632" i="9" s="1"/>
  <c r="L633" i="9"/>
  <c r="P633" i="9" s="1"/>
  <c r="L634" i="9"/>
  <c r="P634" i="9" s="1"/>
  <c r="L635" i="9"/>
  <c r="P635" i="9" s="1"/>
  <c r="L636" i="9"/>
  <c r="P636" i="9" s="1"/>
  <c r="L631" i="9"/>
  <c r="L628" i="9"/>
  <c r="P628" i="9" s="1"/>
  <c r="P629" i="9" s="1"/>
  <c r="I631" i="10"/>
  <c r="J631" i="10"/>
  <c r="K631" i="10"/>
  <c r="L631" i="10"/>
  <c r="M631" i="10"/>
  <c r="N631" i="10"/>
  <c r="O631" i="10"/>
  <c r="P631" i="10"/>
  <c r="Q631" i="10"/>
  <c r="R631" i="10"/>
  <c r="S631" i="10"/>
  <c r="T631" i="10"/>
  <c r="U631" i="10"/>
  <c r="W631" i="10"/>
  <c r="Y631" i="10"/>
  <c r="Z631" i="10"/>
  <c r="AA631" i="10"/>
  <c r="AB631" i="10"/>
  <c r="AC631" i="10"/>
  <c r="AD631" i="10"/>
  <c r="AE631" i="10"/>
  <c r="AF631" i="10"/>
  <c r="AG631" i="10"/>
  <c r="AH631" i="10"/>
  <c r="AI631" i="10"/>
  <c r="AL631" i="10"/>
  <c r="G631" i="10"/>
  <c r="I644" i="10"/>
  <c r="AN644" i="10" s="1"/>
  <c r="BL644" i="10" s="1"/>
  <c r="J644" i="10"/>
  <c r="K644" i="10"/>
  <c r="L644" i="10"/>
  <c r="M644" i="10"/>
  <c r="N644" i="10"/>
  <c r="O644" i="10"/>
  <c r="P644" i="10"/>
  <c r="Q644" i="10"/>
  <c r="R644" i="10"/>
  <c r="S644" i="10"/>
  <c r="T644" i="10"/>
  <c r="U644" i="10"/>
  <c r="W644" i="10"/>
  <c r="Y644" i="10"/>
  <c r="Z644" i="10"/>
  <c r="AA644" i="10"/>
  <c r="AB644" i="10"/>
  <c r="AC644" i="10"/>
  <c r="AD644" i="10"/>
  <c r="AE644" i="10"/>
  <c r="AF644" i="10"/>
  <c r="AG644" i="10"/>
  <c r="AH644" i="10"/>
  <c r="AI644" i="10"/>
  <c r="AY644" i="10" s="1"/>
  <c r="BW644" i="10" s="1"/>
  <c r="AL644" i="10"/>
  <c r="G644" i="10"/>
  <c r="T648" i="10"/>
  <c r="AT648" i="10" s="1"/>
  <c r="BR648" i="10" s="1"/>
  <c r="I652" i="10"/>
  <c r="AN652" i="10" s="1"/>
  <c r="BL652" i="10" s="1"/>
  <c r="J652" i="10"/>
  <c r="K652" i="10"/>
  <c r="L652" i="10"/>
  <c r="M652" i="10"/>
  <c r="N652" i="10"/>
  <c r="O652" i="10"/>
  <c r="P652" i="10"/>
  <c r="Q652" i="10"/>
  <c r="R652" i="10"/>
  <c r="S652" i="10"/>
  <c r="T652" i="10"/>
  <c r="U652" i="10"/>
  <c r="W652" i="10"/>
  <c r="Y652" i="10"/>
  <c r="Z652" i="10"/>
  <c r="AA652" i="10"/>
  <c r="AB652" i="10"/>
  <c r="AC652" i="10"/>
  <c r="AD652" i="10"/>
  <c r="AE652" i="10"/>
  <c r="AF652" i="10"/>
  <c r="AG652" i="10"/>
  <c r="AH652" i="10"/>
  <c r="AI652" i="10"/>
  <c r="AY652" i="10" s="1"/>
  <c r="BW652" i="10" s="1"/>
  <c r="AL652" i="10"/>
  <c r="G652" i="10"/>
  <c r="J657" i="10"/>
  <c r="K657" i="10"/>
  <c r="L657" i="10"/>
  <c r="N657" i="10"/>
  <c r="O657" i="10"/>
  <c r="P657" i="10"/>
  <c r="Q657" i="10"/>
  <c r="R657" i="10"/>
  <c r="S657" i="10"/>
  <c r="T657" i="10"/>
  <c r="U657" i="10"/>
  <c r="W657" i="10"/>
  <c r="X657" i="10"/>
  <c r="Y657" i="10"/>
  <c r="Z657" i="10"/>
  <c r="AA657" i="10"/>
  <c r="AC657" i="10"/>
  <c r="AD657" i="10"/>
  <c r="AE657" i="10"/>
  <c r="AF657" i="10"/>
  <c r="AG657" i="10"/>
  <c r="AH657" i="10"/>
  <c r="AI657" i="10"/>
  <c r="AL657" i="10"/>
  <c r="I660" i="10"/>
  <c r="J660" i="10"/>
  <c r="K660" i="10"/>
  <c r="L660" i="10"/>
  <c r="M660" i="10"/>
  <c r="N660" i="10"/>
  <c r="O660" i="10"/>
  <c r="P660" i="10"/>
  <c r="Q660" i="10"/>
  <c r="R660" i="10"/>
  <c r="S660" i="10"/>
  <c r="T660" i="10"/>
  <c r="U660" i="10"/>
  <c r="W660" i="10"/>
  <c r="Y660" i="10"/>
  <c r="Z660" i="10"/>
  <c r="AA660" i="10"/>
  <c r="AB660" i="10"/>
  <c r="AC660" i="10"/>
  <c r="AD660" i="10"/>
  <c r="AE660" i="10"/>
  <c r="AF660" i="10"/>
  <c r="AG660" i="10"/>
  <c r="AH660" i="10"/>
  <c r="AI660" i="10"/>
  <c r="AL660" i="10"/>
  <c r="G660" i="10"/>
  <c r="I664" i="10"/>
  <c r="AN664" i="10" s="1"/>
  <c r="BL664" i="10" s="1"/>
  <c r="J664" i="10"/>
  <c r="K664" i="10"/>
  <c r="L664" i="10"/>
  <c r="M664" i="10"/>
  <c r="N664" i="10"/>
  <c r="O664" i="10"/>
  <c r="P664" i="10"/>
  <c r="Q664" i="10"/>
  <c r="R664" i="10"/>
  <c r="S664" i="10"/>
  <c r="T664" i="10"/>
  <c r="U664" i="10"/>
  <c r="W664" i="10"/>
  <c r="Y664" i="10"/>
  <c r="Z664" i="10"/>
  <c r="AA664" i="10"/>
  <c r="AB664" i="10"/>
  <c r="AC664" i="10"/>
  <c r="AD664" i="10"/>
  <c r="AE664" i="10"/>
  <c r="AF664" i="10"/>
  <c r="AG664" i="10"/>
  <c r="AH664" i="10"/>
  <c r="AI664" i="10"/>
  <c r="AY664" i="10" s="1"/>
  <c r="BW664" i="10" s="1"/>
  <c r="AL664" i="10"/>
  <c r="G664" i="10"/>
  <c r="I668" i="10"/>
  <c r="AN668" i="10" s="1"/>
  <c r="BL668" i="10" s="1"/>
  <c r="J668" i="10"/>
  <c r="K668" i="10"/>
  <c r="L668" i="10"/>
  <c r="M668" i="10"/>
  <c r="N668" i="10"/>
  <c r="O668" i="10"/>
  <c r="P668" i="10"/>
  <c r="Q668" i="10"/>
  <c r="R668" i="10"/>
  <c r="S668" i="10"/>
  <c r="T668" i="10"/>
  <c r="U668" i="10"/>
  <c r="W668" i="10"/>
  <c r="Y668" i="10"/>
  <c r="Z668" i="10"/>
  <c r="AA668" i="10"/>
  <c r="AB668" i="10"/>
  <c r="AC668" i="10"/>
  <c r="AD668" i="10"/>
  <c r="AE668" i="10"/>
  <c r="AF668" i="10"/>
  <c r="AG668" i="10"/>
  <c r="AH668" i="10"/>
  <c r="AI668" i="10"/>
  <c r="AY668" i="10" s="1"/>
  <c r="BW668" i="10" s="1"/>
  <c r="AL668" i="10"/>
  <c r="G668" i="10"/>
  <c r="I671" i="10"/>
  <c r="AN671" i="10" s="1"/>
  <c r="BL671" i="10" s="1"/>
  <c r="J671" i="10"/>
  <c r="K671" i="10"/>
  <c r="L671" i="10"/>
  <c r="M671" i="10"/>
  <c r="N671" i="10"/>
  <c r="O671" i="10"/>
  <c r="P671" i="10"/>
  <c r="Q671" i="10"/>
  <c r="R671" i="10"/>
  <c r="S671" i="10"/>
  <c r="T671" i="10"/>
  <c r="U671" i="10"/>
  <c r="W671" i="10"/>
  <c r="Y671" i="10"/>
  <c r="Z671" i="10"/>
  <c r="AA671" i="10"/>
  <c r="AB671" i="10"/>
  <c r="AC671" i="10"/>
  <c r="AD671" i="10"/>
  <c r="AE671" i="10"/>
  <c r="AF671" i="10"/>
  <c r="AG671" i="10"/>
  <c r="AH671" i="10"/>
  <c r="AI671" i="10"/>
  <c r="AY671" i="10" s="1"/>
  <c r="BW671" i="10" s="1"/>
  <c r="AL671" i="10"/>
  <c r="G671" i="10"/>
  <c r="I676" i="10"/>
  <c r="AN676" i="10" s="1"/>
  <c r="BL676" i="10" s="1"/>
  <c r="J676" i="10"/>
  <c r="K676" i="10"/>
  <c r="L676" i="10"/>
  <c r="M676" i="10"/>
  <c r="N676" i="10"/>
  <c r="O676" i="10"/>
  <c r="P676" i="10"/>
  <c r="Q676" i="10"/>
  <c r="R676" i="10"/>
  <c r="S676" i="10"/>
  <c r="T676" i="10"/>
  <c r="U676" i="10"/>
  <c r="W676" i="10"/>
  <c r="Y676" i="10"/>
  <c r="Z676" i="10"/>
  <c r="AA676" i="10"/>
  <c r="AB676" i="10"/>
  <c r="AC676" i="10"/>
  <c r="AD676" i="10"/>
  <c r="AE676" i="10"/>
  <c r="AF676" i="10"/>
  <c r="AG676" i="10"/>
  <c r="AH676" i="10"/>
  <c r="AI676" i="10"/>
  <c r="AY676" i="10" s="1"/>
  <c r="BW676" i="10" s="1"/>
  <c r="AL676" i="10"/>
  <c r="G676" i="10"/>
  <c r="I684" i="10"/>
  <c r="AN684" i="10" s="1"/>
  <c r="BL684" i="10" s="1"/>
  <c r="J684" i="10"/>
  <c r="K684" i="10"/>
  <c r="L684" i="10"/>
  <c r="M684" i="10"/>
  <c r="N684" i="10"/>
  <c r="O684" i="10"/>
  <c r="P684" i="10"/>
  <c r="Q684" i="10"/>
  <c r="R684" i="10"/>
  <c r="S684" i="10"/>
  <c r="T684" i="10"/>
  <c r="U684" i="10"/>
  <c r="W684" i="10"/>
  <c r="Y684" i="10"/>
  <c r="Z684" i="10"/>
  <c r="AA684" i="10"/>
  <c r="AB684" i="10"/>
  <c r="AC684" i="10"/>
  <c r="AD684" i="10"/>
  <c r="AE684" i="10"/>
  <c r="AF684" i="10"/>
  <c r="AG684" i="10"/>
  <c r="AH684" i="10"/>
  <c r="AI684" i="10"/>
  <c r="AY684" i="10" s="1"/>
  <c r="BW684" i="10" s="1"/>
  <c r="AL684" i="10"/>
  <c r="G684" i="10"/>
  <c r="I687" i="10"/>
  <c r="AN687" i="10" s="1"/>
  <c r="BL687" i="10" s="1"/>
  <c r="J687" i="10"/>
  <c r="K687" i="10"/>
  <c r="L687" i="10"/>
  <c r="M687" i="10"/>
  <c r="N687" i="10"/>
  <c r="O687" i="10"/>
  <c r="P687" i="10"/>
  <c r="Q687" i="10"/>
  <c r="R687" i="10"/>
  <c r="S687" i="10"/>
  <c r="T687" i="10"/>
  <c r="U687" i="10"/>
  <c r="W687" i="10"/>
  <c r="Y687" i="10"/>
  <c r="Z687" i="10"/>
  <c r="AA687" i="10"/>
  <c r="AB687" i="10"/>
  <c r="AC687" i="10"/>
  <c r="AD687" i="10"/>
  <c r="AE687" i="10"/>
  <c r="AF687" i="10"/>
  <c r="AG687" i="10"/>
  <c r="AH687" i="10"/>
  <c r="AI687" i="10"/>
  <c r="AY687" i="10" s="1"/>
  <c r="BW687" i="10" s="1"/>
  <c r="AL687" i="10"/>
  <c r="G687" i="10"/>
  <c r="I691" i="10"/>
  <c r="AN691" i="10" s="1"/>
  <c r="BL691" i="10" s="1"/>
  <c r="J691" i="10"/>
  <c r="K691" i="10"/>
  <c r="L691" i="10"/>
  <c r="M691" i="10"/>
  <c r="N691" i="10"/>
  <c r="O691" i="10"/>
  <c r="P691" i="10"/>
  <c r="Q691" i="10"/>
  <c r="R691" i="10"/>
  <c r="S691" i="10"/>
  <c r="T691" i="10"/>
  <c r="U691" i="10"/>
  <c r="W691" i="10"/>
  <c r="Y691" i="10"/>
  <c r="Z691" i="10"/>
  <c r="AA691" i="10"/>
  <c r="AB691" i="10"/>
  <c r="AC691" i="10"/>
  <c r="AD691" i="10"/>
  <c r="AE691" i="10"/>
  <c r="AF691" i="10"/>
  <c r="AG691" i="10"/>
  <c r="AH691" i="10"/>
  <c r="AI691" i="10"/>
  <c r="AY691" i="10" s="1"/>
  <c r="BW691" i="10" s="1"/>
  <c r="AL691" i="10"/>
  <c r="G691" i="10"/>
  <c r="I706" i="10"/>
  <c r="AN706" i="10" s="1"/>
  <c r="BL706" i="10" s="1"/>
  <c r="J706" i="10"/>
  <c r="K706" i="10"/>
  <c r="L706" i="10"/>
  <c r="M706" i="10"/>
  <c r="N706" i="10"/>
  <c r="O706" i="10"/>
  <c r="P706" i="10"/>
  <c r="Q706" i="10"/>
  <c r="R706" i="10"/>
  <c r="S706" i="10"/>
  <c r="T706" i="10"/>
  <c r="U706" i="10"/>
  <c r="W706" i="10"/>
  <c r="Y706" i="10"/>
  <c r="Z706" i="10"/>
  <c r="AA706" i="10"/>
  <c r="AB706" i="10"/>
  <c r="AC706" i="10"/>
  <c r="AD706" i="10"/>
  <c r="AE706" i="10"/>
  <c r="AF706" i="10"/>
  <c r="AG706" i="10"/>
  <c r="AH706" i="10"/>
  <c r="AI706" i="10"/>
  <c r="AY706" i="10" s="1"/>
  <c r="BW706" i="10" s="1"/>
  <c r="AL706" i="10"/>
  <c r="G706" i="10"/>
  <c r="I716" i="10"/>
  <c r="AN716" i="10" s="1"/>
  <c r="BL716" i="10" s="1"/>
  <c r="J716" i="10"/>
  <c r="K716" i="10"/>
  <c r="L716" i="10"/>
  <c r="M716" i="10"/>
  <c r="N716" i="10"/>
  <c r="O716" i="10"/>
  <c r="P716" i="10"/>
  <c r="Q716" i="10"/>
  <c r="R716" i="10"/>
  <c r="S716" i="10"/>
  <c r="T716" i="10"/>
  <c r="U716" i="10"/>
  <c r="W716" i="10"/>
  <c r="Y716" i="10"/>
  <c r="Z716" i="10"/>
  <c r="AA716" i="10"/>
  <c r="AB716" i="10"/>
  <c r="AC716" i="10"/>
  <c r="AD716" i="10"/>
  <c r="AE716" i="10"/>
  <c r="AF716" i="10"/>
  <c r="AG716" i="10"/>
  <c r="AH716" i="10"/>
  <c r="AI716" i="10"/>
  <c r="AY716" i="10" s="1"/>
  <c r="BW716" i="10" s="1"/>
  <c r="AL716" i="10"/>
  <c r="I719" i="10"/>
  <c r="AN719" i="10" s="1"/>
  <c r="BL719" i="10" s="1"/>
  <c r="J719" i="10"/>
  <c r="K719" i="10"/>
  <c r="L719" i="10"/>
  <c r="M719" i="10"/>
  <c r="N719" i="10"/>
  <c r="O719" i="10"/>
  <c r="P719" i="10"/>
  <c r="Q719" i="10"/>
  <c r="R719" i="10"/>
  <c r="S719" i="10"/>
  <c r="T719" i="10"/>
  <c r="U719" i="10"/>
  <c r="W719" i="10"/>
  <c r="CA719" i="10" s="1"/>
  <c r="CC719" i="10" s="1"/>
  <c r="Y719" i="10"/>
  <c r="Z719" i="10"/>
  <c r="AA719" i="10"/>
  <c r="AB719" i="10"/>
  <c r="AC719" i="10"/>
  <c r="AD719" i="10"/>
  <c r="AE719" i="10"/>
  <c r="AF719" i="10"/>
  <c r="AG719" i="10"/>
  <c r="AH719" i="10"/>
  <c r="AI719" i="10"/>
  <c r="AY719" i="10" s="1"/>
  <c r="BW719" i="10" s="1"/>
  <c r="AL719" i="10"/>
  <c r="H718" i="10"/>
  <c r="H719" i="10" s="1"/>
  <c r="H715" i="10"/>
  <c r="H714" i="10"/>
  <c r="H713" i="10"/>
  <c r="H712" i="10"/>
  <c r="H711" i="10"/>
  <c r="H710" i="10"/>
  <c r="H709" i="10"/>
  <c r="H708" i="10"/>
  <c r="H705" i="10"/>
  <c r="H706" i="10" s="1"/>
  <c r="H702" i="10"/>
  <c r="H701" i="10"/>
  <c r="H697" i="10"/>
  <c r="H696" i="10"/>
  <c r="G696" i="10" s="1"/>
  <c r="H695" i="10"/>
  <c r="H693" i="10"/>
  <c r="H694" i="10"/>
  <c r="H690" i="10"/>
  <c r="H689" i="10"/>
  <c r="H686" i="10"/>
  <c r="H687" i="10" s="1"/>
  <c r="H683" i="10"/>
  <c r="H684" i="10" s="1"/>
  <c r="H678" i="10"/>
  <c r="H681" i="10" s="1"/>
  <c r="H675" i="10"/>
  <c r="H674" i="10"/>
  <c r="H673" i="10"/>
  <c r="H670" i="10"/>
  <c r="H671" i="10" s="1"/>
  <c r="H667" i="10"/>
  <c r="H666" i="10"/>
  <c r="H663" i="10"/>
  <c r="H662" i="10"/>
  <c r="H659" i="10"/>
  <c r="H660" i="10" s="1"/>
  <c r="H651" i="10"/>
  <c r="H650" i="10"/>
  <c r="H646" i="10"/>
  <c r="H648" i="10" s="1"/>
  <c r="H643" i="10"/>
  <c r="H642" i="10"/>
  <c r="H638" i="10"/>
  <c r="H637" i="10"/>
  <c r="H636" i="10"/>
  <c r="H635" i="10"/>
  <c r="H634" i="10"/>
  <c r="AK640" i="10"/>
  <c r="BZ640" i="10" s="1"/>
  <c r="AJ640" i="10"/>
  <c r="BY640" i="10" s="1"/>
  <c r="X640" i="10"/>
  <c r="AU640" i="10" s="1"/>
  <c r="BS640" i="10" s="1"/>
  <c r="H633" i="10"/>
  <c r="H630" i="10"/>
  <c r="H631" i="10" s="1"/>
  <c r="J588" i="9"/>
  <c r="K588" i="9"/>
  <c r="D60" i="11" s="1"/>
  <c r="M588" i="9"/>
  <c r="N588" i="9"/>
  <c r="O588" i="9"/>
  <c r="Q588" i="9"/>
  <c r="R588" i="9"/>
  <c r="I588" i="9"/>
  <c r="C60" i="11" s="1"/>
  <c r="J591" i="9"/>
  <c r="K591" i="9"/>
  <c r="D61" i="11" s="1"/>
  <c r="M591" i="9"/>
  <c r="N591" i="9"/>
  <c r="O591" i="9"/>
  <c r="Q591" i="9"/>
  <c r="R591" i="9"/>
  <c r="I591" i="9"/>
  <c r="C61" i="11" s="1"/>
  <c r="J594" i="9"/>
  <c r="K594" i="9"/>
  <c r="D62" i="11" s="1"/>
  <c r="M594" i="9"/>
  <c r="N594" i="9"/>
  <c r="O594" i="9"/>
  <c r="Q594" i="9"/>
  <c r="R594" i="9"/>
  <c r="I594" i="9"/>
  <c r="C62" i="11" s="1"/>
  <c r="J605" i="9"/>
  <c r="K605" i="9"/>
  <c r="D63" i="11" s="1"/>
  <c r="M605" i="9"/>
  <c r="N605" i="9"/>
  <c r="O605" i="9"/>
  <c r="Q605" i="9"/>
  <c r="R605" i="9"/>
  <c r="I605" i="9"/>
  <c r="C63" i="11" s="1"/>
  <c r="D64" i="11"/>
  <c r="C64" i="11"/>
  <c r="J612" i="9"/>
  <c r="K612" i="9"/>
  <c r="D65" i="11" s="1"/>
  <c r="M612" i="9"/>
  <c r="N612" i="9"/>
  <c r="O612" i="9"/>
  <c r="Q612" i="9"/>
  <c r="R612" i="9"/>
  <c r="I612" i="9"/>
  <c r="C65" i="11" s="1"/>
  <c r="J615" i="9"/>
  <c r="K615" i="9"/>
  <c r="D66" i="11" s="1"/>
  <c r="M615" i="9"/>
  <c r="N615" i="9"/>
  <c r="O615" i="9"/>
  <c r="Q615" i="9"/>
  <c r="R615" i="9"/>
  <c r="I615" i="9"/>
  <c r="C66" i="11" s="1"/>
  <c r="J623" i="9"/>
  <c r="K623" i="9"/>
  <c r="D67" i="11" s="1"/>
  <c r="M623" i="9"/>
  <c r="N623" i="9"/>
  <c r="O623" i="9"/>
  <c r="Q623" i="9"/>
  <c r="R623" i="9"/>
  <c r="I623" i="9"/>
  <c r="C67" i="11" s="1"/>
  <c r="L622" i="9"/>
  <c r="P622" i="9" s="1"/>
  <c r="L621" i="9"/>
  <c r="P621" i="9" s="1"/>
  <c r="L620" i="9"/>
  <c r="P620" i="9" s="1"/>
  <c r="L619" i="9"/>
  <c r="P619" i="9" s="1"/>
  <c r="L618" i="9"/>
  <c r="P618" i="9" s="1"/>
  <c r="L617" i="9"/>
  <c r="P617" i="9" s="1"/>
  <c r="L614" i="9"/>
  <c r="P614" i="9" s="1"/>
  <c r="P615" i="9" s="1"/>
  <c r="L611" i="9"/>
  <c r="P611" i="9" s="1"/>
  <c r="P612" i="9" s="1"/>
  <c r="L607" i="9"/>
  <c r="L597" i="9"/>
  <c r="P597" i="9" s="1"/>
  <c r="L598" i="9"/>
  <c r="P598" i="9" s="1"/>
  <c r="L600" i="9"/>
  <c r="P600" i="9" s="1"/>
  <c r="L601" i="9"/>
  <c r="P601" i="9" s="1"/>
  <c r="L602" i="9"/>
  <c r="P602" i="9" s="1"/>
  <c r="L603" i="9"/>
  <c r="P603" i="9" s="1"/>
  <c r="L604" i="9"/>
  <c r="P604" i="9" s="1"/>
  <c r="L596" i="9"/>
  <c r="P596" i="9" s="1"/>
  <c r="L593" i="9"/>
  <c r="P593" i="9" s="1"/>
  <c r="P594" i="9" s="1"/>
  <c r="L590" i="9"/>
  <c r="P590" i="9" s="1"/>
  <c r="P591" i="9" s="1"/>
  <c r="L587" i="9"/>
  <c r="P587" i="9" s="1"/>
  <c r="L586" i="9"/>
  <c r="P586" i="9" s="1"/>
  <c r="I590" i="10"/>
  <c r="J590" i="10"/>
  <c r="K590" i="10"/>
  <c r="L590" i="10"/>
  <c r="M590" i="10"/>
  <c r="N590" i="10"/>
  <c r="O590" i="10"/>
  <c r="P590" i="10"/>
  <c r="Q590" i="10"/>
  <c r="R590" i="10"/>
  <c r="S590" i="10"/>
  <c r="T590" i="10"/>
  <c r="U590" i="10"/>
  <c r="W590" i="10"/>
  <c r="Y590" i="10"/>
  <c r="Z590" i="10"/>
  <c r="AA590" i="10"/>
  <c r="AB590" i="10"/>
  <c r="AC590" i="10"/>
  <c r="AD590" i="10"/>
  <c r="AE590" i="10"/>
  <c r="AF590" i="10"/>
  <c r="AG590" i="10"/>
  <c r="AH590" i="10"/>
  <c r="AI590" i="10"/>
  <c r="AL590" i="10"/>
  <c r="G590" i="10"/>
  <c r="I593" i="10"/>
  <c r="AN593" i="10" s="1"/>
  <c r="BL593" i="10" s="1"/>
  <c r="J593" i="10"/>
  <c r="K593" i="10"/>
  <c r="L593" i="10"/>
  <c r="M593" i="10"/>
  <c r="N593" i="10"/>
  <c r="O593" i="10"/>
  <c r="P593" i="10"/>
  <c r="Q593" i="10"/>
  <c r="R593" i="10"/>
  <c r="S593" i="10"/>
  <c r="T593" i="10"/>
  <c r="U593" i="10"/>
  <c r="W593" i="10"/>
  <c r="Y593" i="10"/>
  <c r="Z593" i="10"/>
  <c r="AA593" i="10"/>
  <c r="AB593" i="10"/>
  <c r="AC593" i="10"/>
  <c r="AD593" i="10"/>
  <c r="AE593" i="10"/>
  <c r="AF593" i="10"/>
  <c r="AG593" i="10"/>
  <c r="AH593" i="10"/>
  <c r="AI593" i="10"/>
  <c r="AY593" i="10" s="1"/>
  <c r="BW593" i="10" s="1"/>
  <c r="AL593" i="10"/>
  <c r="G593" i="10"/>
  <c r="I596" i="10"/>
  <c r="J596" i="10"/>
  <c r="K596" i="10"/>
  <c r="L596" i="10"/>
  <c r="M596" i="10"/>
  <c r="N596" i="10"/>
  <c r="O596" i="10"/>
  <c r="P596" i="10"/>
  <c r="Q596" i="10"/>
  <c r="R596" i="10"/>
  <c r="S596" i="10"/>
  <c r="T596" i="10"/>
  <c r="U596" i="10"/>
  <c r="W596" i="10"/>
  <c r="Y596" i="10"/>
  <c r="Z596" i="10"/>
  <c r="AA596" i="10"/>
  <c r="AB596" i="10"/>
  <c r="AC596" i="10"/>
  <c r="AD596" i="10"/>
  <c r="AE596" i="10"/>
  <c r="AF596" i="10"/>
  <c r="AG596" i="10"/>
  <c r="AH596" i="10"/>
  <c r="AI596" i="10"/>
  <c r="AL596" i="10"/>
  <c r="G596" i="10"/>
  <c r="J607" i="10"/>
  <c r="L607" i="10"/>
  <c r="N607" i="10"/>
  <c r="P607" i="10"/>
  <c r="R607" i="10"/>
  <c r="T607" i="10"/>
  <c r="U607" i="10"/>
  <c r="W607" i="10"/>
  <c r="Y607" i="10"/>
  <c r="Z607" i="10"/>
  <c r="AA607" i="10"/>
  <c r="AB607" i="10"/>
  <c r="AC607" i="10"/>
  <c r="AD607" i="10"/>
  <c r="AE607" i="10"/>
  <c r="AF607" i="10"/>
  <c r="AG607" i="10"/>
  <c r="AH607" i="10"/>
  <c r="AL607" i="10"/>
  <c r="I614" i="10"/>
  <c r="J614" i="10"/>
  <c r="K614" i="10"/>
  <c r="L614" i="10"/>
  <c r="M614" i="10"/>
  <c r="N614" i="10"/>
  <c r="O614" i="10"/>
  <c r="P614" i="10"/>
  <c r="Q614" i="10"/>
  <c r="R614" i="10"/>
  <c r="S614" i="10"/>
  <c r="T614" i="10"/>
  <c r="U614" i="10"/>
  <c r="W614" i="10"/>
  <c r="Y614" i="10"/>
  <c r="Z614" i="10"/>
  <c r="AA614" i="10"/>
  <c r="AB614" i="10"/>
  <c r="AC614" i="10"/>
  <c r="AD614" i="10"/>
  <c r="AE614" i="10"/>
  <c r="AF614" i="10"/>
  <c r="AG614" i="10"/>
  <c r="AH614" i="10"/>
  <c r="AI614" i="10"/>
  <c r="AL614" i="10"/>
  <c r="G614" i="10"/>
  <c r="I617" i="10"/>
  <c r="AN617" i="10" s="1"/>
  <c r="BL617" i="10" s="1"/>
  <c r="J617" i="10"/>
  <c r="K617" i="10"/>
  <c r="L617" i="10"/>
  <c r="M617" i="10"/>
  <c r="N617" i="10"/>
  <c r="O617" i="10"/>
  <c r="P617" i="10"/>
  <c r="Q617" i="10"/>
  <c r="R617" i="10"/>
  <c r="S617" i="10"/>
  <c r="T617" i="10"/>
  <c r="U617" i="10"/>
  <c r="W617" i="10"/>
  <c r="Y617" i="10"/>
  <c r="Z617" i="10"/>
  <c r="AA617" i="10"/>
  <c r="AB617" i="10"/>
  <c r="AC617" i="10"/>
  <c r="AD617" i="10"/>
  <c r="AE617" i="10"/>
  <c r="AF617" i="10"/>
  <c r="AG617" i="10"/>
  <c r="AH617" i="10"/>
  <c r="AI617" i="10"/>
  <c r="AY617" i="10" s="1"/>
  <c r="BW617" i="10" s="1"/>
  <c r="AL617" i="10"/>
  <c r="G617" i="10"/>
  <c r="I625" i="10"/>
  <c r="J625" i="10"/>
  <c r="K625" i="10"/>
  <c r="L625" i="10"/>
  <c r="M625" i="10"/>
  <c r="N625" i="10"/>
  <c r="O625" i="10"/>
  <c r="P625" i="10"/>
  <c r="Q625" i="10"/>
  <c r="R625" i="10"/>
  <c r="S625" i="10"/>
  <c r="T625" i="10"/>
  <c r="U625" i="10"/>
  <c r="W625" i="10"/>
  <c r="Y625" i="10"/>
  <c r="Z625" i="10"/>
  <c r="AA625" i="10"/>
  <c r="AB625" i="10"/>
  <c r="AC625" i="10"/>
  <c r="AD625" i="10"/>
  <c r="AE625" i="10"/>
  <c r="AF625" i="10"/>
  <c r="AG625" i="10"/>
  <c r="AH625" i="10"/>
  <c r="AI625" i="10"/>
  <c r="AL625" i="10"/>
  <c r="G625" i="10"/>
  <c r="H624" i="10"/>
  <c r="H623" i="10"/>
  <c r="H622" i="10"/>
  <c r="H621" i="10"/>
  <c r="H620" i="10"/>
  <c r="H619" i="10"/>
  <c r="H616" i="10"/>
  <c r="H617" i="10" s="1"/>
  <c r="H613" i="10"/>
  <c r="H614" i="10" s="1"/>
  <c r="H609" i="10"/>
  <c r="H611" i="10" s="1"/>
  <c r="H606" i="10"/>
  <c r="H605" i="10"/>
  <c r="H604" i="10"/>
  <c r="H603" i="10"/>
  <c r="H602" i="10"/>
  <c r="H600" i="10"/>
  <c r="H599" i="10"/>
  <c r="H598" i="10"/>
  <c r="H595" i="10"/>
  <c r="H596" i="10" s="1"/>
  <c r="H592" i="10"/>
  <c r="H593" i="10" s="1"/>
  <c r="H589" i="10"/>
  <c r="H588" i="10"/>
  <c r="J574" i="9"/>
  <c r="K574" i="9"/>
  <c r="D57" i="11" s="1"/>
  <c r="M574" i="9"/>
  <c r="N574" i="9"/>
  <c r="O574" i="9"/>
  <c r="Q574" i="9"/>
  <c r="R574" i="9"/>
  <c r="I574" i="9"/>
  <c r="C57" i="11" s="1"/>
  <c r="J578" i="9"/>
  <c r="K578" i="9"/>
  <c r="D58" i="11" s="1"/>
  <c r="M578" i="9"/>
  <c r="N578" i="9"/>
  <c r="O578" i="9"/>
  <c r="Q578" i="9"/>
  <c r="R578" i="9"/>
  <c r="I578" i="9"/>
  <c r="C58" i="11" s="1"/>
  <c r="J584" i="9"/>
  <c r="K584" i="9"/>
  <c r="D59" i="11" s="1"/>
  <c r="M584" i="9"/>
  <c r="N584" i="9"/>
  <c r="O584" i="9"/>
  <c r="Q584" i="9"/>
  <c r="R584" i="9"/>
  <c r="I584" i="9"/>
  <c r="C59" i="11" s="1"/>
  <c r="P577" i="9"/>
  <c r="P576" i="9"/>
  <c r="P573" i="9"/>
  <c r="P574" i="9" s="1"/>
  <c r="I586" i="10"/>
  <c r="AN586" i="10" s="1"/>
  <c r="BL586" i="10" s="1"/>
  <c r="J586" i="10"/>
  <c r="K586" i="10"/>
  <c r="L586" i="10"/>
  <c r="N586" i="10"/>
  <c r="O586" i="10"/>
  <c r="P586" i="10"/>
  <c r="Q586" i="10"/>
  <c r="R586" i="10"/>
  <c r="S586" i="10"/>
  <c r="T586" i="10"/>
  <c r="U586" i="10"/>
  <c r="W586" i="10"/>
  <c r="X586" i="10"/>
  <c r="Y586" i="10"/>
  <c r="Z586" i="10"/>
  <c r="AA586" i="10"/>
  <c r="AB586" i="10"/>
  <c r="AC586" i="10"/>
  <c r="AD586" i="10"/>
  <c r="AE586" i="10"/>
  <c r="AF586" i="10"/>
  <c r="AG586" i="10"/>
  <c r="AH586" i="10"/>
  <c r="AL586" i="10"/>
  <c r="I576" i="10"/>
  <c r="AN576" i="10" s="1"/>
  <c r="BL576" i="10" s="1"/>
  <c r="J576" i="10"/>
  <c r="K576" i="10"/>
  <c r="L576" i="10"/>
  <c r="M576" i="10"/>
  <c r="N576" i="10"/>
  <c r="O576" i="10"/>
  <c r="P576" i="10"/>
  <c r="Q576" i="10"/>
  <c r="R576" i="10"/>
  <c r="S576" i="10"/>
  <c r="T576" i="10"/>
  <c r="U576" i="10"/>
  <c r="W576" i="10"/>
  <c r="CA576" i="10" s="1"/>
  <c r="CC576" i="10" s="1"/>
  <c r="Y576" i="10"/>
  <c r="Z576" i="10"/>
  <c r="AA576" i="10"/>
  <c r="AB576" i="10"/>
  <c r="AC576" i="10"/>
  <c r="AD576" i="10"/>
  <c r="AE576" i="10"/>
  <c r="AF576" i="10"/>
  <c r="AG576" i="10"/>
  <c r="AH576" i="10"/>
  <c r="AI576" i="10"/>
  <c r="AY576" i="10" s="1"/>
  <c r="BW576" i="10" s="1"/>
  <c r="AL576" i="10"/>
  <c r="R540" i="9"/>
  <c r="Q540" i="9"/>
  <c r="O540" i="9"/>
  <c r="N540" i="9"/>
  <c r="M540" i="9"/>
  <c r="K540" i="9"/>
  <c r="D52" i="11" s="1"/>
  <c r="J540" i="9"/>
  <c r="I540" i="9"/>
  <c r="C52" i="11" s="1"/>
  <c r="R551" i="9"/>
  <c r="D53" i="11"/>
  <c r="C53" i="11"/>
  <c r="Q551" i="9"/>
  <c r="O551" i="9"/>
  <c r="N551" i="9"/>
  <c r="M551" i="9"/>
  <c r="K551" i="9"/>
  <c r="D54" i="11" s="1"/>
  <c r="H579" i="10"/>
  <c r="H578" i="10"/>
  <c r="H575" i="10"/>
  <c r="H576" i="10" s="1"/>
  <c r="I551" i="9"/>
  <c r="C54" i="11" s="1"/>
  <c r="L550" i="9"/>
  <c r="P550" i="9" s="1"/>
  <c r="L549" i="9"/>
  <c r="P549" i="9" s="1"/>
  <c r="P545" i="9"/>
  <c r="L544" i="9"/>
  <c r="P544" i="9" s="1"/>
  <c r="L542" i="9"/>
  <c r="L539" i="9"/>
  <c r="P539" i="9" s="1"/>
  <c r="L538" i="9"/>
  <c r="P538" i="9" s="1"/>
  <c r="L537" i="9"/>
  <c r="P537" i="9" s="1"/>
  <c r="L558" i="9"/>
  <c r="P558" i="9" s="1"/>
  <c r="L559" i="9"/>
  <c r="P559" i="9" s="1"/>
  <c r="L560" i="9"/>
  <c r="P560" i="9" s="1"/>
  <c r="L561" i="9"/>
  <c r="P561" i="9" s="1"/>
  <c r="L563" i="9"/>
  <c r="P563" i="9" s="1"/>
  <c r="L564" i="9"/>
  <c r="P564" i="9" s="1"/>
  <c r="L565" i="9"/>
  <c r="P565" i="9" s="1"/>
  <c r="L566" i="9"/>
  <c r="P566" i="9" s="1"/>
  <c r="L567" i="9"/>
  <c r="P567" i="9" s="1"/>
  <c r="L568" i="9"/>
  <c r="P568" i="9" s="1"/>
  <c r="L557" i="9"/>
  <c r="D56" i="11"/>
  <c r="C56" i="11"/>
  <c r="I553" i="10"/>
  <c r="AN553" i="10" s="1"/>
  <c r="BL553" i="10" s="1"/>
  <c r="J553" i="10"/>
  <c r="K553" i="10"/>
  <c r="L553" i="10"/>
  <c r="M553" i="10"/>
  <c r="N553" i="10"/>
  <c r="O553" i="10"/>
  <c r="P553" i="10"/>
  <c r="Q553" i="10"/>
  <c r="R553" i="10"/>
  <c r="S553" i="10"/>
  <c r="T553" i="10"/>
  <c r="U553" i="10"/>
  <c r="W553" i="10"/>
  <c r="CA553" i="10" s="1"/>
  <c r="CC553" i="10" s="1"/>
  <c r="Y553" i="10"/>
  <c r="Z553" i="10"/>
  <c r="AA553" i="10"/>
  <c r="AB553" i="10"/>
  <c r="AC553" i="10"/>
  <c r="AD553" i="10"/>
  <c r="AE553" i="10"/>
  <c r="AF553" i="10"/>
  <c r="AG553" i="10"/>
  <c r="AH553" i="10"/>
  <c r="AI553" i="10"/>
  <c r="AY553" i="10" s="1"/>
  <c r="BW553" i="10" s="1"/>
  <c r="AL553" i="10"/>
  <c r="I542" i="10"/>
  <c r="AN542" i="10" s="1"/>
  <c r="BL542" i="10" s="1"/>
  <c r="J542" i="10"/>
  <c r="K542" i="10"/>
  <c r="L542" i="10"/>
  <c r="M542" i="10"/>
  <c r="N542" i="10"/>
  <c r="O542" i="10"/>
  <c r="P542" i="10"/>
  <c r="Q542" i="10"/>
  <c r="R542" i="10"/>
  <c r="S542" i="10"/>
  <c r="T542" i="10"/>
  <c r="U542" i="10"/>
  <c r="W542" i="10"/>
  <c r="Y542" i="10"/>
  <c r="Z542" i="10"/>
  <c r="AA542" i="10"/>
  <c r="AB542" i="10"/>
  <c r="AC542" i="10"/>
  <c r="AD542" i="10"/>
  <c r="AE542" i="10"/>
  <c r="AF542" i="10"/>
  <c r="AG542" i="10"/>
  <c r="AH542" i="10"/>
  <c r="AI542" i="10"/>
  <c r="AY542" i="10" s="1"/>
  <c r="BW542" i="10" s="1"/>
  <c r="AL542" i="10"/>
  <c r="G542" i="10"/>
  <c r="H561" i="10"/>
  <c r="H562" i="10"/>
  <c r="H563" i="10"/>
  <c r="H565" i="10"/>
  <c r="H566" i="10"/>
  <c r="H567" i="10"/>
  <c r="H568" i="10"/>
  <c r="H569" i="10"/>
  <c r="H570" i="10"/>
  <c r="H560" i="10"/>
  <c r="H559" i="10"/>
  <c r="H552" i="10"/>
  <c r="H551" i="10"/>
  <c r="H546" i="10"/>
  <c r="H545" i="10"/>
  <c r="H544" i="10"/>
  <c r="H541" i="10"/>
  <c r="H540" i="10"/>
  <c r="H539" i="10"/>
  <c r="L524" i="9"/>
  <c r="P524" i="9" s="1"/>
  <c r="L525" i="9"/>
  <c r="P525" i="9" s="1"/>
  <c r="L526" i="9"/>
  <c r="P526" i="9" s="1"/>
  <c r="L527" i="9"/>
  <c r="P527" i="9" s="1"/>
  <c r="L529" i="9"/>
  <c r="P529" i="9" s="1"/>
  <c r="L530" i="9"/>
  <c r="P530" i="9" s="1"/>
  <c r="L531" i="9"/>
  <c r="P531" i="9" s="1"/>
  <c r="L532" i="9"/>
  <c r="P532" i="9" s="1"/>
  <c r="L533" i="9"/>
  <c r="P533" i="9" s="1"/>
  <c r="L534" i="9"/>
  <c r="P534" i="9" s="1"/>
  <c r="L523" i="9"/>
  <c r="P523" i="9" s="1"/>
  <c r="J535" i="9"/>
  <c r="K535" i="9"/>
  <c r="M535" i="9"/>
  <c r="N535" i="9"/>
  <c r="O535" i="9"/>
  <c r="Q535" i="9"/>
  <c r="R535" i="9"/>
  <c r="I535" i="9"/>
  <c r="I537" i="10"/>
  <c r="AN537" i="10" s="1"/>
  <c r="BL537" i="10" s="1"/>
  <c r="J537" i="10"/>
  <c r="K537" i="10"/>
  <c r="L537" i="10"/>
  <c r="M537" i="10"/>
  <c r="N537" i="10"/>
  <c r="O537" i="10"/>
  <c r="P537" i="10"/>
  <c r="Q537" i="10"/>
  <c r="R537" i="10"/>
  <c r="S537" i="10"/>
  <c r="T537" i="10"/>
  <c r="U537" i="10"/>
  <c r="W537" i="10"/>
  <c r="Y537" i="10"/>
  <c r="Z537" i="10"/>
  <c r="AA537" i="10"/>
  <c r="AB537" i="10"/>
  <c r="AC537" i="10"/>
  <c r="AD537" i="10"/>
  <c r="AE537" i="10"/>
  <c r="AF537" i="10"/>
  <c r="AG537" i="10"/>
  <c r="AH537" i="10"/>
  <c r="AI537" i="10"/>
  <c r="AY537" i="10" s="1"/>
  <c r="BW537" i="10" s="1"/>
  <c r="AL537" i="10"/>
  <c r="H528" i="10"/>
  <c r="H529" i="10"/>
  <c r="H530" i="10"/>
  <c r="H531" i="10"/>
  <c r="H532" i="10"/>
  <c r="H533" i="10"/>
  <c r="H534" i="10"/>
  <c r="H535" i="10"/>
  <c r="H536" i="10"/>
  <c r="H527" i="10"/>
  <c r="H525" i="10"/>
  <c r="L512" i="9"/>
  <c r="P512" i="9" s="1"/>
  <c r="L513" i="9"/>
  <c r="P513" i="9" s="1"/>
  <c r="L514" i="9"/>
  <c r="P514" i="9" s="1"/>
  <c r="L515" i="9"/>
  <c r="P515" i="9" s="1"/>
  <c r="L516" i="9"/>
  <c r="P516" i="9" s="1"/>
  <c r="L517" i="9"/>
  <c r="P517" i="9" s="1"/>
  <c r="L511" i="9"/>
  <c r="D50" i="11"/>
  <c r="C50" i="11"/>
  <c r="H515" i="10"/>
  <c r="H516" i="10"/>
  <c r="H517" i="10"/>
  <c r="H518" i="10"/>
  <c r="H519" i="10"/>
  <c r="H514" i="10"/>
  <c r="H513" i="10"/>
  <c r="D49" i="11"/>
  <c r="C49" i="11"/>
  <c r="L365" i="9"/>
  <c r="P365" i="9" s="1"/>
  <c r="L366" i="9"/>
  <c r="P366" i="9" s="1"/>
  <c r="L367" i="9"/>
  <c r="P367" i="9" s="1"/>
  <c r="L368" i="9"/>
  <c r="P368" i="9" s="1"/>
  <c r="L370" i="9"/>
  <c r="P370" i="9" s="1"/>
  <c r="L371" i="9"/>
  <c r="P371" i="9" s="1"/>
  <c r="L372" i="9"/>
  <c r="P372" i="9" s="1"/>
  <c r="L373" i="9"/>
  <c r="P373" i="9" s="1"/>
  <c r="L374" i="9"/>
  <c r="P374" i="9" s="1"/>
  <c r="L375" i="9"/>
  <c r="P375" i="9" s="1"/>
  <c r="L376" i="9"/>
  <c r="P376" i="9" s="1"/>
  <c r="L377" i="9"/>
  <c r="P377" i="9" s="1"/>
  <c r="L378" i="9"/>
  <c r="P378" i="9" s="1"/>
  <c r="L379" i="9"/>
  <c r="P379" i="9" s="1"/>
  <c r="L380" i="9"/>
  <c r="P380" i="9" s="1"/>
  <c r="L381" i="9"/>
  <c r="P381" i="9" s="1"/>
  <c r="L382" i="9"/>
  <c r="P382" i="9" s="1"/>
  <c r="L383" i="9"/>
  <c r="P383" i="9" s="1"/>
  <c r="L384" i="9"/>
  <c r="P384" i="9" s="1"/>
  <c r="L385" i="9"/>
  <c r="P385" i="9" s="1"/>
  <c r="L387" i="9"/>
  <c r="P387" i="9" s="1"/>
  <c r="L388" i="9"/>
  <c r="P388" i="9" s="1"/>
  <c r="L390" i="9"/>
  <c r="P390" i="9" s="1"/>
  <c r="L391" i="9"/>
  <c r="P391" i="9" s="1"/>
  <c r="L392" i="9"/>
  <c r="P392" i="9" s="1"/>
  <c r="L393" i="9"/>
  <c r="P393" i="9" s="1"/>
  <c r="L395" i="9"/>
  <c r="P395" i="9" s="1"/>
  <c r="L396" i="9"/>
  <c r="P396" i="9" s="1"/>
  <c r="L397" i="9"/>
  <c r="P397" i="9" s="1"/>
  <c r="L399" i="9"/>
  <c r="P399" i="9" s="1"/>
  <c r="L400" i="9"/>
  <c r="P400" i="9" s="1"/>
  <c r="L401" i="9"/>
  <c r="P401" i="9" s="1"/>
  <c r="L402" i="9"/>
  <c r="P402" i="9" s="1"/>
  <c r="L403" i="9"/>
  <c r="P403" i="9" s="1"/>
  <c r="L404" i="9"/>
  <c r="P404" i="9" s="1"/>
  <c r="L405" i="9"/>
  <c r="P405" i="9" s="1"/>
  <c r="L406" i="9"/>
  <c r="P406" i="9" s="1"/>
  <c r="L407" i="9"/>
  <c r="P407" i="9" s="1"/>
  <c r="L408" i="9"/>
  <c r="P408" i="9" s="1"/>
  <c r="L409" i="9"/>
  <c r="P409" i="9" s="1"/>
  <c r="L410" i="9"/>
  <c r="P410" i="9" s="1"/>
  <c r="L411" i="9"/>
  <c r="P411" i="9" s="1"/>
  <c r="L412" i="9"/>
  <c r="P412" i="9" s="1"/>
  <c r="L413" i="9"/>
  <c r="P413" i="9" s="1"/>
  <c r="L414" i="9"/>
  <c r="P414" i="9" s="1"/>
  <c r="L415" i="9"/>
  <c r="P415" i="9" s="1"/>
  <c r="L416" i="9"/>
  <c r="P416" i="9" s="1"/>
  <c r="L417" i="9"/>
  <c r="P417" i="9" s="1"/>
  <c r="L418" i="9"/>
  <c r="P418" i="9" s="1"/>
  <c r="L419" i="9"/>
  <c r="P419" i="9" s="1"/>
  <c r="L420" i="9"/>
  <c r="P420" i="9" s="1"/>
  <c r="L421" i="9"/>
  <c r="P421" i="9" s="1"/>
  <c r="L422" i="9"/>
  <c r="P422" i="9" s="1"/>
  <c r="L423" i="9"/>
  <c r="P423" i="9" s="1"/>
  <c r="L424" i="9"/>
  <c r="P424" i="9" s="1"/>
  <c r="L425" i="9"/>
  <c r="P425" i="9" s="1"/>
  <c r="L426" i="9"/>
  <c r="P426" i="9" s="1"/>
  <c r="L427" i="9"/>
  <c r="P427" i="9" s="1"/>
  <c r="L428" i="9"/>
  <c r="P428" i="9" s="1"/>
  <c r="L429" i="9"/>
  <c r="P429" i="9" s="1"/>
  <c r="L430" i="9"/>
  <c r="P430" i="9" s="1"/>
  <c r="L431" i="9"/>
  <c r="P431" i="9" s="1"/>
  <c r="L432" i="9"/>
  <c r="P432" i="9" s="1"/>
  <c r="L433" i="9"/>
  <c r="P433" i="9" s="1"/>
  <c r="L434" i="9"/>
  <c r="P434" i="9" s="1"/>
  <c r="L435" i="9"/>
  <c r="P435" i="9" s="1"/>
  <c r="L436" i="9"/>
  <c r="P436" i="9" s="1"/>
  <c r="L437" i="9"/>
  <c r="P437" i="9" s="1"/>
  <c r="L438" i="9"/>
  <c r="P438" i="9" s="1"/>
  <c r="L439" i="9"/>
  <c r="P439" i="9" s="1"/>
  <c r="L440" i="9"/>
  <c r="P440" i="9" s="1"/>
  <c r="L441" i="9"/>
  <c r="P441" i="9" s="1"/>
  <c r="L442" i="9"/>
  <c r="P442" i="9" s="1"/>
  <c r="L443" i="9"/>
  <c r="P443" i="9" s="1"/>
  <c r="L444" i="9"/>
  <c r="P444" i="9" s="1"/>
  <c r="L445" i="9"/>
  <c r="P445" i="9" s="1"/>
  <c r="L446" i="9"/>
  <c r="P446" i="9" s="1"/>
  <c r="L447" i="9"/>
  <c r="P447" i="9" s="1"/>
  <c r="L448" i="9"/>
  <c r="P448" i="9" s="1"/>
  <c r="L449" i="9"/>
  <c r="P449" i="9" s="1"/>
  <c r="L450" i="9"/>
  <c r="P450" i="9" s="1"/>
  <c r="L451" i="9"/>
  <c r="P451" i="9" s="1"/>
  <c r="L452" i="9"/>
  <c r="P452" i="9" s="1"/>
  <c r="L453" i="9"/>
  <c r="P453" i="9" s="1"/>
  <c r="L454" i="9"/>
  <c r="P454" i="9" s="1"/>
  <c r="L455" i="9"/>
  <c r="P455" i="9" s="1"/>
  <c r="L456" i="9"/>
  <c r="P456" i="9" s="1"/>
  <c r="L457" i="9"/>
  <c r="P457" i="9" s="1"/>
  <c r="L458" i="9"/>
  <c r="P458" i="9" s="1"/>
  <c r="L459" i="9"/>
  <c r="P459" i="9" s="1"/>
  <c r="L460" i="9"/>
  <c r="P460" i="9" s="1"/>
  <c r="L461" i="9"/>
  <c r="P461" i="9" s="1"/>
  <c r="L462" i="9"/>
  <c r="P462" i="9" s="1"/>
  <c r="L463" i="9"/>
  <c r="P463" i="9" s="1"/>
  <c r="L464" i="9"/>
  <c r="P464" i="9" s="1"/>
  <c r="L465" i="9"/>
  <c r="P465" i="9" s="1"/>
  <c r="L466" i="9"/>
  <c r="P466" i="9" s="1"/>
  <c r="L467" i="9"/>
  <c r="P467" i="9" s="1"/>
  <c r="L468" i="9"/>
  <c r="P468" i="9" s="1"/>
  <c r="L469" i="9"/>
  <c r="P469" i="9" s="1"/>
  <c r="L470" i="9"/>
  <c r="P470" i="9" s="1"/>
  <c r="L471" i="9"/>
  <c r="P471" i="9" s="1"/>
  <c r="L473" i="9"/>
  <c r="P473" i="9" s="1"/>
  <c r="L474" i="9"/>
  <c r="P474" i="9" s="1"/>
  <c r="L475" i="9"/>
  <c r="P475" i="9" s="1"/>
  <c r="L476" i="9"/>
  <c r="P476" i="9" s="1"/>
  <c r="L477" i="9"/>
  <c r="P477" i="9" s="1"/>
  <c r="L478" i="9"/>
  <c r="P478" i="9" s="1"/>
  <c r="L479" i="9"/>
  <c r="P479" i="9" s="1"/>
  <c r="L480" i="9"/>
  <c r="P480" i="9" s="1"/>
  <c r="L481" i="9"/>
  <c r="P481" i="9" s="1"/>
  <c r="L482" i="9"/>
  <c r="P482" i="9" s="1"/>
  <c r="L483" i="9"/>
  <c r="P483" i="9" s="1"/>
  <c r="L484" i="9"/>
  <c r="P484" i="9" s="1"/>
  <c r="L485" i="9"/>
  <c r="P485" i="9" s="1"/>
  <c r="L486" i="9"/>
  <c r="P486" i="9" s="1"/>
  <c r="L488" i="9"/>
  <c r="P488" i="9" s="1"/>
  <c r="L489" i="9"/>
  <c r="P489" i="9" s="1"/>
  <c r="L490" i="9"/>
  <c r="P490" i="9" s="1"/>
  <c r="L491" i="9"/>
  <c r="P491" i="9" s="1"/>
  <c r="L492" i="9"/>
  <c r="P492" i="9" s="1"/>
  <c r="L493" i="9"/>
  <c r="P493" i="9" s="1"/>
  <c r="L494" i="9"/>
  <c r="P494" i="9" s="1"/>
  <c r="H497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9" i="10"/>
  <c r="H390" i="10"/>
  <c r="H392" i="10"/>
  <c r="H393" i="10"/>
  <c r="H394" i="10"/>
  <c r="H395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5" i="10"/>
  <c r="H466" i="10"/>
  <c r="H468" i="10"/>
  <c r="H469" i="10"/>
  <c r="H470" i="10"/>
  <c r="H471" i="10"/>
  <c r="H472" i="10"/>
  <c r="H473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90" i="10"/>
  <c r="H491" i="10"/>
  <c r="H492" i="10"/>
  <c r="H493" i="10"/>
  <c r="H494" i="10"/>
  <c r="H495" i="10"/>
  <c r="H496" i="10"/>
  <c r="H367" i="10"/>
  <c r="H369" i="10"/>
  <c r="H370" i="10"/>
  <c r="H372" i="10"/>
  <c r="H373" i="10"/>
  <c r="I287" i="10"/>
  <c r="J287" i="10"/>
  <c r="K287" i="10"/>
  <c r="L287" i="10"/>
  <c r="M287" i="10"/>
  <c r="N287" i="10"/>
  <c r="O287" i="10"/>
  <c r="P287" i="10"/>
  <c r="Q287" i="10"/>
  <c r="R287" i="10"/>
  <c r="S287" i="10"/>
  <c r="T287" i="10"/>
  <c r="U287" i="10"/>
  <c r="W287" i="10"/>
  <c r="Y287" i="10"/>
  <c r="Z287" i="10"/>
  <c r="AA287" i="10"/>
  <c r="AB287" i="10"/>
  <c r="AC287" i="10"/>
  <c r="AD287" i="10"/>
  <c r="AE287" i="10"/>
  <c r="AF287" i="10"/>
  <c r="AG287" i="10"/>
  <c r="AH287" i="10"/>
  <c r="AI287" i="10"/>
  <c r="AL287" i="10"/>
  <c r="D21" i="11"/>
  <c r="C21" i="11"/>
  <c r="J336" i="9"/>
  <c r="K336" i="9"/>
  <c r="D44" i="11" s="1"/>
  <c r="M336" i="9"/>
  <c r="N336" i="9"/>
  <c r="O336" i="9"/>
  <c r="Q336" i="9"/>
  <c r="R336" i="9"/>
  <c r="I336" i="9"/>
  <c r="C44" i="11" s="1"/>
  <c r="J345" i="9"/>
  <c r="K345" i="9"/>
  <c r="D45" i="11" s="1"/>
  <c r="M345" i="9"/>
  <c r="N345" i="9"/>
  <c r="O345" i="9"/>
  <c r="Q345" i="9"/>
  <c r="R345" i="9"/>
  <c r="I345" i="9"/>
  <c r="C45" i="11" s="1"/>
  <c r="J348" i="9"/>
  <c r="K348" i="9"/>
  <c r="D46" i="11" s="1"/>
  <c r="M348" i="9"/>
  <c r="N348" i="9"/>
  <c r="O348" i="9"/>
  <c r="Q348" i="9"/>
  <c r="R348" i="9"/>
  <c r="I348" i="9"/>
  <c r="C46" i="11" s="1"/>
  <c r="J360" i="9"/>
  <c r="K360" i="9"/>
  <c r="D47" i="11" s="1"/>
  <c r="M360" i="9"/>
  <c r="N360" i="9"/>
  <c r="O360" i="9"/>
  <c r="Q360" i="9"/>
  <c r="R360" i="9"/>
  <c r="I360" i="9"/>
  <c r="C47" i="11" s="1"/>
  <c r="I338" i="10"/>
  <c r="AN338" i="10" s="1"/>
  <c r="BL338" i="10" s="1"/>
  <c r="J338" i="10"/>
  <c r="K338" i="10"/>
  <c r="L338" i="10"/>
  <c r="M338" i="10"/>
  <c r="N338" i="10"/>
  <c r="O338" i="10"/>
  <c r="P338" i="10"/>
  <c r="Q338" i="10"/>
  <c r="R338" i="10"/>
  <c r="S338" i="10"/>
  <c r="T338" i="10"/>
  <c r="U338" i="10"/>
  <c r="W338" i="10"/>
  <c r="Y338" i="10"/>
  <c r="Z338" i="10"/>
  <c r="AA338" i="10"/>
  <c r="AB338" i="10"/>
  <c r="AC338" i="10"/>
  <c r="AD338" i="10"/>
  <c r="AE338" i="10"/>
  <c r="AF338" i="10"/>
  <c r="AG338" i="10"/>
  <c r="AH338" i="10"/>
  <c r="AI338" i="10"/>
  <c r="AY338" i="10" s="1"/>
  <c r="BW338" i="10" s="1"/>
  <c r="AL338" i="10"/>
  <c r="I347" i="10"/>
  <c r="AN347" i="10" s="1"/>
  <c r="BL347" i="10" s="1"/>
  <c r="J347" i="10"/>
  <c r="K347" i="10"/>
  <c r="L347" i="10"/>
  <c r="M347" i="10"/>
  <c r="N347" i="10"/>
  <c r="O347" i="10"/>
  <c r="P347" i="10"/>
  <c r="Q347" i="10"/>
  <c r="R347" i="10"/>
  <c r="S347" i="10"/>
  <c r="T347" i="10"/>
  <c r="U347" i="10"/>
  <c r="W347" i="10"/>
  <c r="Y347" i="10"/>
  <c r="Z347" i="10"/>
  <c r="AA347" i="10"/>
  <c r="AB347" i="10"/>
  <c r="AC347" i="10"/>
  <c r="AD347" i="10"/>
  <c r="AE347" i="10"/>
  <c r="AF347" i="10"/>
  <c r="AG347" i="10"/>
  <c r="AH347" i="10"/>
  <c r="AI347" i="10"/>
  <c r="AY347" i="10" s="1"/>
  <c r="BW347" i="10" s="1"/>
  <c r="AL347" i="10"/>
  <c r="I350" i="10"/>
  <c r="AN350" i="10" s="1"/>
  <c r="BL350" i="10" s="1"/>
  <c r="J350" i="10"/>
  <c r="K350" i="10"/>
  <c r="L350" i="10"/>
  <c r="M350" i="10"/>
  <c r="N350" i="10"/>
  <c r="O350" i="10"/>
  <c r="P350" i="10"/>
  <c r="Q350" i="10"/>
  <c r="R350" i="10"/>
  <c r="S350" i="10"/>
  <c r="T350" i="10"/>
  <c r="U350" i="10"/>
  <c r="W350" i="10"/>
  <c r="Y350" i="10"/>
  <c r="Z350" i="10"/>
  <c r="AA350" i="10"/>
  <c r="AB350" i="10"/>
  <c r="AC350" i="10"/>
  <c r="AD350" i="10"/>
  <c r="AE350" i="10"/>
  <c r="AF350" i="10"/>
  <c r="AG350" i="10"/>
  <c r="AH350" i="10"/>
  <c r="AI350" i="10"/>
  <c r="AY350" i="10" s="1"/>
  <c r="BW350" i="10" s="1"/>
  <c r="AL350" i="10"/>
  <c r="I362" i="10"/>
  <c r="AN362" i="10" s="1"/>
  <c r="BL362" i="10" s="1"/>
  <c r="J362" i="10"/>
  <c r="K362" i="10"/>
  <c r="L362" i="10"/>
  <c r="M362" i="10"/>
  <c r="N362" i="10"/>
  <c r="O362" i="10"/>
  <c r="P362" i="10"/>
  <c r="Q362" i="10"/>
  <c r="R362" i="10"/>
  <c r="S362" i="10"/>
  <c r="T362" i="10"/>
  <c r="U362" i="10"/>
  <c r="W362" i="10"/>
  <c r="Y362" i="10"/>
  <c r="Z362" i="10"/>
  <c r="AA362" i="10"/>
  <c r="AB362" i="10"/>
  <c r="AC362" i="10"/>
  <c r="AD362" i="10"/>
  <c r="AE362" i="10"/>
  <c r="AF362" i="10"/>
  <c r="AG362" i="10"/>
  <c r="AH362" i="10"/>
  <c r="AI362" i="10"/>
  <c r="AY362" i="10" s="1"/>
  <c r="BW362" i="10" s="1"/>
  <c r="AL362" i="10"/>
  <c r="O330" i="10"/>
  <c r="H360" i="10"/>
  <c r="H361" i="10"/>
  <c r="G361" i="10" s="1"/>
  <c r="H359" i="10"/>
  <c r="H358" i="10"/>
  <c r="H357" i="10"/>
  <c r="H356" i="10"/>
  <c r="H355" i="10"/>
  <c r="H354" i="10"/>
  <c r="H353" i="10"/>
  <c r="AK362" i="10"/>
  <c r="AJ362" i="10"/>
  <c r="H352" i="10"/>
  <c r="G352" i="10" s="1"/>
  <c r="AK350" i="10"/>
  <c r="AJ350" i="10"/>
  <c r="H349" i="10"/>
  <c r="G349" i="10" s="1"/>
  <c r="H346" i="10"/>
  <c r="G346" i="10" s="1"/>
  <c r="CA346" i="10" s="1"/>
  <c r="CC346" i="10" s="1"/>
  <c r="H345" i="10"/>
  <c r="H344" i="10"/>
  <c r="H343" i="10"/>
  <c r="H342" i="10"/>
  <c r="H341" i="10"/>
  <c r="AJ347" i="10"/>
  <c r="H340" i="10"/>
  <c r="G340" i="10" s="1"/>
  <c r="CA340" i="10" s="1"/>
  <c r="CC340" i="10" s="1"/>
  <c r="H337" i="10"/>
  <c r="H336" i="10"/>
  <c r="G336" i="10" s="1"/>
  <c r="CA336" i="10" s="1"/>
  <c r="CC336" i="10" s="1"/>
  <c r="AK338" i="10"/>
  <c r="AJ338" i="10"/>
  <c r="H335" i="10"/>
  <c r="G335" i="10" s="1"/>
  <c r="CA335" i="10" s="1"/>
  <c r="CC335" i="10" s="1"/>
  <c r="J331" i="9"/>
  <c r="K331" i="9"/>
  <c r="D43" i="11" s="1"/>
  <c r="M331" i="9"/>
  <c r="N331" i="9"/>
  <c r="O331" i="9"/>
  <c r="Q331" i="9"/>
  <c r="R331" i="9"/>
  <c r="I331" i="9"/>
  <c r="C43" i="11" s="1"/>
  <c r="J328" i="9"/>
  <c r="K328" i="9"/>
  <c r="D42" i="11" s="1"/>
  <c r="M328" i="9"/>
  <c r="N328" i="9"/>
  <c r="O328" i="9"/>
  <c r="Q328" i="9"/>
  <c r="R328" i="9"/>
  <c r="I328" i="9"/>
  <c r="C42" i="11" s="1"/>
  <c r="J325" i="9"/>
  <c r="K325" i="9"/>
  <c r="D41" i="11" s="1"/>
  <c r="M325" i="9"/>
  <c r="N325" i="9"/>
  <c r="O325" i="9"/>
  <c r="Q325" i="9"/>
  <c r="R325" i="9"/>
  <c r="I325" i="9"/>
  <c r="C41" i="11" s="1"/>
  <c r="I327" i="10"/>
  <c r="AN327" i="10" s="1"/>
  <c r="BL327" i="10" s="1"/>
  <c r="J327" i="10"/>
  <c r="K327" i="10"/>
  <c r="L327" i="10"/>
  <c r="M327" i="10"/>
  <c r="N327" i="10"/>
  <c r="O327" i="10"/>
  <c r="P327" i="10"/>
  <c r="Q327" i="10"/>
  <c r="R327" i="10"/>
  <c r="S327" i="10"/>
  <c r="T327" i="10"/>
  <c r="U327" i="10"/>
  <c r="W327" i="10"/>
  <c r="Y327" i="10"/>
  <c r="Z327" i="10"/>
  <c r="AA327" i="10"/>
  <c r="AB327" i="10"/>
  <c r="AC327" i="10"/>
  <c r="AD327" i="10"/>
  <c r="AE327" i="10"/>
  <c r="AF327" i="10"/>
  <c r="AG327" i="10"/>
  <c r="AH327" i="10"/>
  <c r="AI327" i="10"/>
  <c r="AY327" i="10" s="1"/>
  <c r="BW327" i="10" s="1"/>
  <c r="AL327" i="10"/>
  <c r="I330" i="10"/>
  <c r="AN330" i="10" s="1"/>
  <c r="BL330" i="10" s="1"/>
  <c r="J330" i="10"/>
  <c r="K330" i="10"/>
  <c r="L330" i="10"/>
  <c r="M330" i="10"/>
  <c r="N330" i="10"/>
  <c r="P330" i="10"/>
  <c r="Q330" i="10"/>
  <c r="R330" i="10"/>
  <c r="S330" i="10"/>
  <c r="T330" i="10"/>
  <c r="U330" i="10"/>
  <c r="W330" i="10"/>
  <c r="Y330" i="10"/>
  <c r="Z330" i="10"/>
  <c r="AA330" i="10"/>
  <c r="AB330" i="10"/>
  <c r="AC330" i="10"/>
  <c r="AD330" i="10"/>
  <c r="AE330" i="10"/>
  <c r="AF330" i="10"/>
  <c r="AG330" i="10"/>
  <c r="AH330" i="10"/>
  <c r="AI330" i="10"/>
  <c r="AL330" i="10"/>
  <c r="I333" i="10"/>
  <c r="J333" i="10"/>
  <c r="K333" i="10"/>
  <c r="L333" i="10"/>
  <c r="M333" i="10"/>
  <c r="N333" i="10"/>
  <c r="O333" i="10"/>
  <c r="P333" i="10"/>
  <c r="Q333" i="10"/>
  <c r="R333" i="10"/>
  <c r="S333" i="10"/>
  <c r="T333" i="10"/>
  <c r="U333" i="10"/>
  <c r="W333" i="10"/>
  <c r="Y333" i="10"/>
  <c r="Z333" i="10"/>
  <c r="AA333" i="10"/>
  <c r="AB333" i="10"/>
  <c r="AC333" i="10"/>
  <c r="AD333" i="10"/>
  <c r="AE333" i="10"/>
  <c r="AF333" i="10"/>
  <c r="AG333" i="10"/>
  <c r="AH333" i="10"/>
  <c r="AI333" i="10"/>
  <c r="AL333" i="10"/>
  <c r="AK333" i="10"/>
  <c r="AJ333" i="10"/>
  <c r="H332" i="10"/>
  <c r="G332" i="10" s="1"/>
  <c r="AK330" i="10"/>
  <c r="AJ330" i="10"/>
  <c r="H329" i="10"/>
  <c r="G329" i="10" s="1"/>
  <c r="AK327" i="10"/>
  <c r="AJ327" i="10"/>
  <c r="H326" i="10"/>
  <c r="G326" i="10" s="1"/>
  <c r="AN580" i="10" l="1"/>
  <c r="BL580" i="10" s="1"/>
  <c r="AY580" i="10"/>
  <c r="BW580" i="10" s="1"/>
  <c r="AY625" i="10"/>
  <c r="BW625" i="10" s="1"/>
  <c r="AN625" i="10"/>
  <c r="BL625" i="10" s="1"/>
  <c r="AY614" i="10"/>
  <c r="BW614" i="10" s="1"/>
  <c r="AN614" i="10"/>
  <c r="BL614" i="10" s="1"/>
  <c r="AY596" i="10"/>
  <c r="BW596" i="10" s="1"/>
  <c r="AN596" i="10"/>
  <c r="BL596" i="10" s="1"/>
  <c r="AY590" i="10"/>
  <c r="BW590" i="10" s="1"/>
  <c r="AN590" i="10"/>
  <c r="BL590" i="10" s="1"/>
  <c r="AY660" i="10"/>
  <c r="BW660" i="10" s="1"/>
  <c r="AN660" i="10"/>
  <c r="BL660" i="10" s="1"/>
  <c r="AY657" i="10"/>
  <c r="BW657" i="10" s="1"/>
  <c r="AY631" i="10"/>
  <c r="BW631" i="10" s="1"/>
  <c r="AN631" i="10"/>
  <c r="BL631" i="10" s="1"/>
  <c r="AX537" i="10"/>
  <c r="BV537" i="10" s="1"/>
  <c r="AW537" i="10"/>
  <c r="BU537" i="10" s="1"/>
  <c r="AV537" i="10"/>
  <c r="BT537" i="10" s="1"/>
  <c r="CA542" i="10"/>
  <c r="CC542" i="10" s="1"/>
  <c r="AT542" i="10"/>
  <c r="BR542" i="10" s="1"/>
  <c r="AS542" i="10"/>
  <c r="BQ542" i="10" s="1"/>
  <c r="AR542" i="10"/>
  <c r="BP542" i="10" s="1"/>
  <c r="AQ542" i="10"/>
  <c r="BO542" i="10" s="1"/>
  <c r="AP542" i="10"/>
  <c r="BN542" i="10" s="1"/>
  <c r="AO542" i="10"/>
  <c r="BM542" i="10" s="1"/>
  <c r="AT553" i="10"/>
  <c r="BR553" i="10" s="1"/>
  <c r="AS553" i="10"/>
  <c r="BQ553" i="10" s="1"/>
  <c r="AR553" i="10"/>
  <c r="BP553" i="10" s="1"/>
  <c r="AQ553" i="10"/>
  <c r="BO553" i="10" s="1"/>
  <c r="AP553" i="10"/>
  <c r="BN553" i="10" s="1"/>
  <c r="AO553" i="10"/>
  <c r="BM553" i="10" s="1"/>
  <c r="AX576" i="10"/>
  <c r="BV576" i="10" s="1"/>
  <c r="AW576" i="10"/>
  <c r="BU576" i="10" s="1"/>
  <c r="AV576" i="10"/>
  <c r="BT576" i="10" s="1"/>
  <c r="AO586" i="10"/>
  <c r="BM586" i="10" s="1"/>
  <c r="AX625" i="10"/>
  <c r="BV625" i="10" s="1"/>
  <c r="AW625" i="10"/>
  <c r="BU625" i="10" s="1"/>
  <c r="AV625" i="10"/>
  <c r="BT625" i="10" s="1"/>
  <c r="CA617" i="10"/>
  <c r="CC617" i="10" s="1"/>
  <c r="AT617" i="10"/>
  <c r="BR617" i="10" s="1"/>
  <c r="AS617" i="10"/>
  <c r="BQ617" i="10" s="1"/>
  <c r="AR617" i="10"/>
  <c r="BP617" i="10" s="1"/>
  <c r="AQ617" i="10"/>
  <c r="BO617" i="10" s="1"/>
  <c r="AP617" i="10"/>
  <c r="BN617" i="10" s="1"/>
  <c r="AO617" i="10"/>
  <c r="BM617" i="10" s="1"/>
  <c r="AX614" i="10"/>
  <c r="BV614" i="10" s="1"/>
  <c r="AW614" i="10"/>
  <c r="BU614" i="10" s="1"/>
  <c r="AV614" i="10"/>
  <c r="BT614" i="10" s="1"/>
  <c r="AT607" i="10"/>
  <c r="BR607" i="10" s="1"/>
  <c r="AX596" i="10"/>
  <c r="BV596" i="10" s="1"/>
  <c r="AW596" i="10"/>
  <c r="BU596" i="10" s="1"/>
  <c r="AV596" i="10"/>
  <c r="BT596" i="10" s="1"/>
  <c r="CA593" i="10"/>
  <c r="CC593" i="10" s="1"/>
  <c r="AT593" i="10"/>
  <c r="BR593" i="10" s="1"/>
  <c r="AS593" i="10"/>
  <c r="BQ593" i="10" s="1"/>
  <c r="AR593" i="10"/>
  <c r="BP593" i="10" s="1"/>
  <c r="AQ593" i="10"/>
  <c r="BO593" i="10" s="1"/>
  <c r="AP593" i="10"/>
  <c r="BN593" i="10" s="1"/>
  <c r="AO593" i="10"/>
  <c r="BM593" i="10" s="1"/>
  <c r="AX590" i="10"/>
  <c r="BV590" i="10" s="1"/>
  <c r="AW590" i="10"/>
  <c r="BU590" i="10" s="1"/>
  <c r="AV590" i="10"/>
  <c r="BT590" i="10" s="1"/>
  <c r="AT719" i="10"/>
  <c r="BR719" i="10" s="1"/>
  <c r="AS719" i="10"/>
  <c r="BQ719" i="10" s="1"/>
  <c r="AR719" i="10"/>
  <c r="BP719" i="10" s="1"/>
  <c r="AQ719" i="10"/>
  <c r="BO719" i="10" s="1"/>
  <c r="AP719" i="10"/>
  <c r="BN719" i="10" s="1"/>
  <c r="AO719" i="10"/>
  <c r="BM719" i="10" s="1"/>
  <c r="AT716" i="10"/>
  <c r="BR716" i="10" s="1"/>
  <c r="AS716" i="10"/>
  <c r="BQ716" i="10" s="1"/>
  <c r="AR716" i="10"/>
  <c r="BP716" i="10" s="1"/>
  <c r="AQ716" i="10"/>
  <c r="BO716" i="10" s="1"/>
  <c r="AP716" i="10"/>
  <c r="BN716" i="10" s="1"/>
  <c r="AO716" i="10"/>
  <c r="BM716" i="10" s="1"/>
  <c r="AX706" i="10"/>
  <c r="BV706" i="10" s="1"/>
  <c r="AW706" i="10"/>
  <c r="BU706" i="10" s="1"/>
  <c r="AV706" i="10"/>
  <c r="BT706" i="10" s="1"/>
  <c r="CA691" i="10"/>
  <c r="CC691" i="10" s="1"/>
  <c r="AT691" i="10"/>
  <c r="BR691" i="10" s="1"/>
  <c r="AS691" i="10"/>
  <c r="BQ691" i="10" s="1"/>
  <c r="AR691" i="10"/>
  <c r="BP691" i="10" s="1"/>
  <c r="AQ691" i="10"/>
  <c r="BO691" i="10" s="1"/>
  <c r="AP691" i="10"/>
  <c r="BN691" i="10" s="1"/>
  <c r="AO691" i="10"/>
  <c r="BM691" i="10" s="1"/>
  <c r="AX687" i="10"/>
  <c r="BV687" i="10" s="1"/>
  <c r="AW687" i="10"/>
  <c r="BU687" i="10" s="1"/>
  <c r="AV687" i="10"/>
  <c r="BT687" i="10" s="1"/>
  <c r="CA684" i="10"/>
  <c r="CC684" i="10" s="1"/>
  <c r="AT684" i="10"/>
  <c r="BR684" i="10" s="1"/>
  <c r="AS684" i="10"/>
  <c r="BQ684" i="10" s="1"/>
  <c r="AR684" i="10"/>
  <c r="BP684" i="10" s="1"/>
  <c r="AQ684" i="10"/>
  <c r="BO684" i="10" s="1"/>
  <c r="AP684" i="10"/>
  <c r="BN684" i="10" s="1"/>
  <c r="AO684" i="10"/>
  <c r="BM684" i="10" s="1"/>
  <c r="AX676" i="10"/>
  <c r="BV676" i="10" s="1"/>
  <c r="AW676" i="10"/>
  <c r="BU676" i="10" s="1"/>
  <c r="AV676" i="10"/>
  <c r="BT676" i="10" s="1"/>
  <c r="CA671" i="10"/>
  <c r="CC671" i="10" s="1"/>
  <c r="AT671" i="10"/>
  <c r="BR671" i="10" s="1"/>
  <c r="AS671" i="10"/>
  <c r="BQ671" i="10" s="1"/>
  <c r="AR671" i="10"/>
  <c r="BP671" i="10" s="1"/>
  <c r="AQ671" i="10"/>
  <c r="BO671" i="10" s="1"/>
  <c r="AP671" i="10"/>
  <c r="BN671" i="10" s="1"/>
  <c r="AO671" i="10"/>
  <c r="BM671" i="10" s="1"/>
  <c r="AX668" i="10"/>
  <c r="BV668" i="10" s="1"/>
  <c r="AW668" i="10"/>
  <c r="BU668" i="10" s="1"/>
  <c r="AV668" i="10"/>
  <c r="BT668" i="10" s="1"/>
  <c r="CA664" i="10"/>
  <c r="CC664" i="10" s="1"/>
  <c r="AT664" i="10"/>
  <c r="BR664" i="10" s="1"/>
  <c r="AS664" i="10"/>
  <c r="BQ664" i="10" s="1"/>
  <c r="AR664" i="10"/>
  <c r="BP664" i="10" s="1"/>
  <c r="AQ664" i="10"/>
  <c r="BO664" i="10" s="1"/>
  <c r="AP664" i="10"/>
  <c r="BN664" i="10" s="1"/>
  <c r="AO664" i="10"/>
  <c r="BM664" i="10" s="1"/>
  <c r="AX660" i="10"/>
  <c r="BV660" i="10" s="1"/>
  <c r="AW660" i="10"/>
  <c r="BU660" i="10" s="1"/>
  <c r="AV660" i="10"/>
  <c r="BT660" i="10" s="1"/>
  <c r="AX657" i="10"/>
  <c r="BV657" i="10" s="1"/>
  <c r="AO657" i="10"/>
  <c r="BM657" i="10" s="1"/>
  <c r="CA652" i="10"/>
  <c r="CC652" i="10" s="1"/>
  <c r="AT652" i="10"/>
  <c r="BR652" i="10" s="1"/>
  <c r="AS652" i="10"/>
  <c r="BQ652" i="10" s="1"/>
  <c r="AR652" i="10"/>
  <c r="BP652" i="10" s="1"/>
  <c r="AQ652" i="10"/>
  <c r="BO652" i="10" s="1"/>
  <c r="AP652" i="10"/>
  <c r="BN652" i="10" s="1"/>
  <c r="AO652" i="10"/>
  <c r="BM652" i="10" s="1"/>
  <c r="CA644" i="10"/>
  <c r="CC644" i="10" s="1"/>
  <c r="AT644" i="10"/>
  <c r="BR644" i="10" s="1"/>
  <c r="AS644" i="10"/>
  <c r="BQ644" i="10" s="1"/>
  <c r="AR644" i="10"/>
  <c r="BP644" i="10" s="1"/>
  <c r="AQ644" i="10"/>
  <c r="BO644" i="10" s="1"/>
  <c r="AP644" i="10"/>
  <c r="BN644" i="10" s="1"/>
  <c r="AO644" i="10"/>
  <c r="BM644" i="10" s="1"/>
  <c r="AX631" i="10"/>
  <c r="BV631" i="10" s="1"/>
  <c r="AW631" i="10"/>
  <c r="BU631" i="10" s="1"/>
  <c r="AV631" i="10"/>
  <c r="BT631" i="10" s="1"/>
  <c r="I698" i="10"/>
  <c r="AN698" i="10" s="1"/>
  <c r="BL698" i="10" s="1"/>
  <c r="BY696" i="10"/>
  <c r="CA696" i="10"/>
  <c r="CC696" i="10" s="1"/>
  <c r="BZ696" i="10"/>
  <c r="AT537" i="10"/>
  <c r="BR537" i="10" s="1"/>
  <c r="AS537" i="10"/>
  <c r="BQ537" i="10" s="1"/>
  <c r="AR537" i="10"/>
  <c r="BP537" i="10" s="1"/>
  <c r="AQ537" i="10"/>
  <c r="BO537" i="10" s="1"/>
  <c r="AP537" i="10"/>
  <c r="BN537" i="10" s="1"/>
  <c r="AO537" i="10"/>
  <c r="BM537" i="10" s="1"/>
  <c r="AX542" i="10"/>
  <c r="BV542" i="10" s="1"/>
  <c r="AW542" i="10"/>
  <c r="BU542" i="10" s="1"/>
  <c r="AV542" i="10"/>
  <c r="BT542" i="10" s="1"/>
  <c r="AX553" i="10"/>
  <c r="BV553" i="10" s="1"/>
  <c r="AW553" i="10"/>
  <c r="BU553" i="10" s="1"/>
  <c r="AV553" i="10"/>
  <c r="BT553" i="10" s="1"/>
  <c r="AT576" i="10"/>
  <c r="BR576" i="10" s="1"/>
  <c r="AS576" i="10"/>
  <c r="BQ576" i="10" s="1"/>
  <c r="AR576" i="10"/>
  <c r="BP576" i="10" s="1"/>
  <c r="AQ576" i="10"/>
  <c r="BO576" i="10" s="1"/>
  <c r="AP576" i="10"/>
  <c r="BN576" i="10" s="1"/>
  <c r="AO576" i="10"/>
  <c r="BM576" i="10" s="1"/>
  <c r="AX586" i="10"/>
  <c r="BV586" i="10" s="1"/>
  <c r="AW586" i="10"/>
  <c r="BU586" i="10" s="1"/>
  <c r="AV586" i="10"/>
  <c r="BT586" i="10" s="1"/>
  <c r="AU586" i="10"/>
  <c r="BS586" i="10" s="1"/>
  <c r="AT586" i="10"/>
  <c r="BR586" i="10" s="1"/>
  <c r="AS586" i="10"/>
  <c r="BQ586" i="10" s="1"/>
  <c r="AR586" i="10"/>
  <c r="BP586" i="10" s="1"/>
  <c r="AQ586" i="10"/>
  <c r="BO586" i="10" s="1"/>
  <c r="CA625" i="10"/>
  <c r="CC625" i="10" s="1"/>
  <c r="AT625" i="10"/>
  <c r="BR625" i="10" s="1"/>
  <c r="AS625" i="10"/>
  <c r="BQ625" i="10" s="1"/>
  <c r="AR625" i="10"/>
  <c r="BP625" i="10" s="1"/>
  <c r="AQ625" i="10"/>
  <c r="BO625" i="10" s="1"/>
  <c r="AP625" i="10"/>
  <c r="BN625" i="10" s="1"/>
  <c r="AO625" i="10"/>
  <c r="BM625" i="10" s="1"/>
  <c r="AX617" i="10"/>
  <c r="BV617" i="10" s="1"/>
  <c r="AW617" i="10"/>
  <c r="BU617" i="10" s="1"/>
  <c r="AV617" i="10"/>
  <c r="BT617" i="10" s="1"/>
  <c r="CA614" i="10"/>
  <c r="CC614" i="10" s="1"/>
  <c r="AT614" i="10"/>
  <c r="BR614" i="10" s="1"/>
  <c r="AS614" i="10"/>
  <c r="BQ614" i="10" s="1"/>
  <c r="AR614" i="10"/>
  <c r="BP614" i="10" s="1"/>
  <c r="AQ614" i="10"/>
  <c r="BO614" i="10" s="1"/>
  <c r="AP614" i="10"/>
  <c r="BN614" i="10" s="1"/>
  <c r="AO614" i="10"/>
  <c r="BM614" i="10" s="1"/>
  <c r="AX607" i="10"/>
  <c r="BV607" i="10" s="1"/>
  <c r="AW607" i="10"/>
  <c r="BU607" i="10" s="1"/>
  <c r="AV607" i="10"/>
  <c r="BT607" i="10" s="1"/>
  <c r="CA596" i="10"/>
  <c r="CC596" i="10" s="1"/>
  <c r="AT596" i="10"/>
  <c r="BR596" i="10" s="1"/>
  <c r="AS596" i="10"/>
  <c r="BQ596" i="10" s="1"/>
  <c r="AR596" i="10"/>
  <c r="BP596" i="10" s="1"/>
  <c r="AQ596" i="10"/>
  <c r="BO596" i="10" s="1"/>
  <c r="AP596" i="10"/>
  <c r="BN596" i="10" s="1"/>
  <c r="AO596" i="10"/>
  <c r="BM596" i="10" s="1"/>
  <c r="AX593" i="10"/>
  <c r="BV593" i="10" s="1"/>
  <c r="AW593" i="10"/>
  <c r="BU593" i="10" s="1"/>
  <c r="AV593" i="10"/>
  <c r="BT593" i="10" s="1"/>
  <c r="CA590" i="10"/>
  <c r="CC590" i="10" s="1"/>
  <c r="AT590" i="10"/>
  <c r="BR590" i="10" s="1"/>
  <c r="AS590" i="10"/>
  <c r="BQ590" i="10" s="1"/>
  <c r="AR590" i="10"/>
  <c r="BP590" i="10" s="1"/>
  <c r="AQ590" i="10"/>
  <c r="BO590" i="10" s="1"/>
  <c r="AP590" i="10"/>
  <c r="BN590" i="10" s="1"/>
  <c r="AO590" i="10"/>
  <c r="BM590" i="10" s="1"/>
  <c r="AX719" i="10"/>
  <c r="BV719" i="10" s="1"/>
  <c r="AW719" i="10"/>
  <c r="BU719" i="10" s="1"/>
  <c r="AV719" i="10"/>
  <c r="BT719" i="10" s="1"/>
  <c r="AX716" i="10"/>
  <c r="BV716" i="10" s="1"/>
  <c r="AW716" i="10"/>
  <c r="BU716" i="10" s="1"/>
  <c r="AV716" i="10"/>
  <c r="BT716" i="10" s="1"/>
  <c r="CA706" i="10"/>
  <c r="CC706" i="10" s="1"/>
  <c r="AT706" i="10"/>
  <c r="BR706" i="10" s="1"/>
  <c r="AS706" i="10"/>
  <c r="BQ706" i="10" s="1"/>
  <c r="AR706" i="10"/>
  <c r="BP706" i="10" s="1"/>
  <c r="AQ706" i="10"/>
  <c r="BO706" i="10" s="1"/>
  <c r="AP706" i="10"/>
  <c r="BN706" i="10" s="1"/>
  <c r="AO706" i="10"/>
  <c r="BM706" i="10" s="1"/>
  <c r="AX691" i="10"/>
  <c r="BV691" i="10" s="1"/>
  <c r="AW691" i="10"/>
  <c r="BU691" i="10" s="1"/>
  <c r="AV691" i="10"/>
  <c r="BT691" i="10" s="1"/>
  <c r="CA687" i="10"/>
  <c r="CC687" i="10" s="1"/>
  <c r="AT687" i="10"/>
  <c r="BR687" i="10" s="1"/>
  <c r="AS687" i="10"/>
  <c r="BQ687" i="10" s="1"/>
  <c r="AR687" i="10"/>
  <c r="BP687" i="10" s="1"/>
  <c r="AQ687" i="10"/>
  <c r="BO687" i="10" s="1"/>
  <c r="AP687" i="10"/>
  <c r="BN687" i="10" s="1"/>
  <c r="AO687" i="10"/>
  <c r="BM687" i="10" s="1"/>
  <c r="AX684" i="10"/>
  <c r="BV684" i="10" s="1"/>
  <c r="AW684" i="10"/>
  <c r="BU684" i="10" s="1"/>
  <c r="AV684" i="10"/>
  <c r="BT684" i="10" s="1"/>
  <c r="CA676" i="10"/>
  <c r="CC676" i="10" s="1"/>
  <c r="AT676" i="10"/>
  <c r="BR676" i="10" s="1"/>
  <c r="AS676" i="10"/>
  <c r="BQ676" i="10" s="1"/>
  <c r="AR676" i="10"/>
  <c r="BP676" i="10" s="1"/>
  <c r="AQ676" i="10"/>
  <c r="BO676" i="10" s="1"/>
  <c r="AP676" i="10"/>
  <c r="BN676" i="10" s="1"/>
  <c r="AO676" i="10"/>
  <c r="BM676" i="10" s="1"/>
  <c r="AX671" i="10"/>
  <c r="BV671" i="10" s="1"/>
  <c r="AW671" i="10"/>
  <c r="BU671" i="10" s="1"/>
  <c r="AV671" i="10"/>
  <c r="BT671" i="10" s="1"/>
  <c r="CA668" i="10"/>
  <c r="CC668" i="10" s="1"/>
  <c r="AT668" i="10"/>
  <c r="BR668" i="10" s="1"/>
  <c r="AS668" i="10"/>
  <c r="BQ668" i="10" s="1"/>
  <c r="AR668" i="10"/>
  <c r="BP668" i="10" s="1"/>
  <c r="AQ668" i="10"/>
  <c r="BO668" i="10" s="1"/>
  <c r="AP668" i="10"/>
  <c r="BN668" i="10" s="1"/>
  <c r="AO668" i="10"/>
  <c r="BM668" i="10" s="1"/>
  <c r="AX664" i="10"/>
  <c r="BV664" i="10" s="1"/>
  <c r="AW664" i="10"/>
  <c r="BU664" i="10" s="1"/>
  <c r="AV664" i="10"/>
  <c r="BT664" i="10" s="1"/>
  <c r="CA660" i="10"/>
  <c r="CC660" i="10" s="1"/>
  <c r="AT660" i="10"/>
  <c r="BR660" i="10" s="1"/>
  <c r="AS660" i="10"/>
  <c r="BQ660" i="10" s="1"/>
  <c r="AR660" i="10"/>
  <c r="BP660" i="10" s="1"/>
  <c r="AQ660" i="10"/>
  <c r="BO660" i="10" s="1"/>
  <c r="AP660" i="10"/>
  <c r="BN660" i="10" s="1"/>
  <c r="AO660" i="10"/>
  <c r="BM660" i="10" s="1"/>
  <c r="AV657" i="10"/>
  <c r="BT657" i="10" s="1"/>
  <c r="AU657" i="10"/>
  <c r="BS657" i="10" s="1"/>
  <c r="AT657" i="10"/>
  <c r="BR657" i="10" s="1"/>
  <c r="AS657" i="10"/>
  <c r="BQ657" i="10" s="1"/>
  <c r="AR657" i="10"/>
  <c r="BP657" i="10" s="1"/>
  <c r="AQ657" i="10"/>
  <c r="BO657" i="10" s="1"/>
  <c r="AX652" i="10"/>
  <c r="BV652" i="10" s="1"/>
  <c r="AW652" i="10"/>
  <c r="BU652" i="10" s="1"/>
  <c r="AV652" i="10"/>
  <c r="BT652" i="10" s="1"/>
  <c r="AX644" i="10"/>
  <c r="BV644" i="10" s="1"/>
  <c r="AW644" i="10"/>
  <c r="BU644" i="10" s="1"/>
  <c r="AV644" i="10"/>
  <c r="BT644" i="10" s="1"/>
  <c r="CA631" i="10"/>
  <c r="CC631" i="10" s="1"/>
  <c r="AT631" i="10"/>
  <c r="BR631" i="10" s="1"/>
  <c r="AS631" i="10"/>
  <c r="BQ631" i="10" s="1"/>
  <c r="AR631" i="10"/>
  <c r="BP631" i="10" s="1"/>
  <c r="AQ631" i="10"/>
  <c r="BO631" i="10" s="1"/>
  <c r="AP631" i="10"/>
  <c r="BN631" i="10" s="1"/>
  <c r="AO631" i="10"/>
  <c r="BM631" i="10" s="1"/>
  <c r="H511" i="10"/>
  <c r="U364" i="10"/>
  <c r="G695" i="10"/>
  <c r="H523" i="10"/>
  <c r="L521" i="9"/>
  <c r="F50" i="11" s="1"/>
  <c r="H549" i="10"/>
  <c r="H573" i="10"/>
  <c r="AJ530" i="10"/>
  <c r="AK530" i="10"/>
  <c r="P557" i="9"/>
  <c r="AJ400" i="10"/>
  <c r="AK400" i="10"/>
  <c r="AK711" i="10"/>
  <c r="AJ711" i="10"/>
  <c r="AJ713" i="10"/>
  <c r="AK713" i="10"/>
  <c r="Q362" i="9"/>
  <c r="N362" i="9"/>
  <c r="K362" i="9"/>
  <c r="AY333" i="10"/>
  <c r="BW333" i="10" s="1"/>
  <c r="AN333" i="10"/>
  <c r="BL333" i="10" s="1"/>
  <c r="AY330" i="10"/>
  <c r="BW330" i="10" s="1"/>
  <c r="AT333" i="10"/>
  <c r="BR333" i="10" s="1"/>
  <c r="AS333" i="10"/>
  <c r="BQ333" i="10" s="1"/>
  <c r="AR333" i="10"/>
  <c r="BP333" i="10" s="1"/>
  <c r="AQ333" i="10"/>
  <c r="BO333" i="10" s="1"/>
  <c r="AP333" i="10"/>
  <c r="BN333" i="10" s="1"/>
  <c r="AO333" i="10"/>
  <c r="BM333" i="10" s="1"/>
  <c r="AT330" i="10"/>
  <c r="BR330" i="10" s="1"/>
  <c r="AS330" i="10"/>
  <c r="BQ330" i="10" s="1"/>
  <c r="AR330" i="10"/>
  <c r="BP330" i="10" s="1"/>
  <c r="AX327" i="10"/>
  <c r="BV327" i="10" s="1"/>
  <c r="AW327" i="10"/>
  <c r="BU327" i="10" s="1"/>
  <c r="AV327" i="10"/>
  <c r="BT327" i="10" s="1"/>
  <c r="AT362" i="10"/>
  <c r="BR362" i="10" s="1"/>
  <c r="AS362" i="10"/>
  <c r="BQ362" i="10" s="1"/>
  <c r="AR362" i="10"/>
  <c r="BP362" i="10" s="1"/>
  <c r="AQ362" i="10"/>
  <c r="BO362" i="10" s="1"/>
  <c r="AP362" i="10"/>
  <c r="BN362" i="10" s="1"/>
  <c r="AO362" i="10"/>
  <c r="BM362" i="10" s="1"/>
  <c r="AT350" i="10"/>
  <c r="BR350" i="10" s="1"/>
  <c r="AS350" i="10"/>
  <c r="BQ350" i="10" s="1"/>
  <c r="AR350" i="10"/>
  <c r="BP350" i="10" s="1"/>
  <c r="AQ350" i="10"/>
  <c r="BO350" i="10" s="1"/>
  <c r="AP350" i="10"/>
  <c r="BN350" i="10" s="1"/>
  <c r="AO350" i="10"/>
  <c r="BM350" i="10" s="1"/>
  <c r="AT347" i="10"/>
  <c r="BR347" i="10" s="1"/>
  <c r="AS347" i="10"/>
  <c r="BQ347" i="10" s="1"/>
  <c r="AR347" i="10"/>
  <c r="BP347" i="10" s="1"/>
  <c r="AQ347" i="10"/>
  <c r="BO347" i="10" s="1"/>
  <c r="AP347" i="10"/>
  <c r="BN347" i="10" s="1"/>
  <c r="AO347" i="10"/>
  <c r="BM347" i="10" s="1"/>
  <c r="AT338" i="10"/>
  <c r="BR338" i="10" s="1"/>
  <c r="AS338" i="10"/>
  <c r="BQ338" i="10" s="1"/>
  <c r="AR338" i="10"/>
  <c r="BP338" i="10" s="1"/>
  <c r="AQ338" i="10"/>
  <c r="BO338" i="10" s="1"/>
  <c r="AP338" i="10"/>
  <c r="BN338" i="10" s="1"/>
  <c r="AO338" i="10"/>
  <c r="BM338" i="10" s="1"/>
  <c r="AT287" i="10"/>
  <c r="BR287" i="10" s="1"/>
  <c r="AS287" i="10"/>
  <c r="BQ287" i="10" s="1"/>
  <c r="AR287" i="10"/>
  <c r="BP287" i="10" s="1"/>
  <c r="AQ287" i="10"/>
  <c r="BO287" i="10" s="1"/>
  <c r="AP287" i="10"/>
  <c r="BN287" i="10" s="1"/>
  <c r="AO287" i="10"/>
  <c r="BM287" i="10" s="1"/>
  <c r="H644" i="10"/>
  <c r="H703" i="10"/>
  <c r="AH364" i="10"/>
  <c r="Z364" i="10"/>
  <c r="AQ330" i="10"/>
  <c r="BO330" i="10" s="1"/>
  <c r="AX333" i="10"/>
  <c r="BV333" i="10" s="1"/>
  <c r="AW333" i="10"/>
  <c r="BU333" i="10" s="1"/>
  <c r="AV333" i="10"/>
  <c r="BT333" i="10" s="1"/>
  <c r="AX330" i="10"/>
  <c r="BV330" i="10" s="1"/>
  <c r="AW330" i="10"/>
  <c r="BU330" i="10" s="1"/>
  <c r="AV330" i="10"/>
  <c r="BT330" i="10" s="1"/>
  <c r="AP330" i="10"/>
  <c r="BN330" i="10" s="1"/>
  <c r="AO330" i="10"/>
  <c r="BM330" i="10" s="1"/>
  <c r="AT327" i="10"/>
  <c r="BR327" i="10" s="1"/>
  <c r="AS327" i="10"/>
  <c r="BQ327" i="10" s="1"/>
  <c r="AR327" i="10"/>
  <c r="BP327" i="10" s="1"/>
  <c r="AQ327" i="10"/>
  <c r="BO327" i="10" s="1"/>
  <c r="AP327" i="10"/>
  <c r="BN327" i="10" s="1"/>
  <c r="AO327" i="10"/>
  <c r="BM327" i="10" s="1"/>
  <c r="AX362" i="10"/>
  <c r="BV362" i="10" s="1"/>
  <c r="AW362" i="10"/>
  <c r="BU362" i="10" s="1"/>
  <c r="AV362" i="10"/>
  <c r="BT362" i="10" s="1"/>
  <c r="AX350" i="10"/>
  <c r="BV350" i="10" s="1"/>
  <c r="AW350" i="10"/>
  <c r="BU350" i="10" s="1"/>
  <c r="AV350" i="10"/>
  <c r="BT350" i="10" s="1"/>
  <c r="AX347" i="10"/>
  <c r="BV347" i="10" s="1"/>
  <c r="AW347" i="10"/>
  <c r="BU347" i="10" s="1"/>
  <c r="AV347" i="10"/>
  <c r="BT347" i="10" s="1"/>
  <c r="AX338" i="10"/>
  <c r="BV338" i="10" s="1"/>
  <c r="AW338" i="10"/>
  <c r="BU338" i="10" s="1"/>
  <c r="AV338" i="10"/>
  <c r="BT338" i="10" s="1"/>
  <c r="AX287" i="10"/>
  <c r="BV287" i="10" s="1"/>
  <c r="AW287" i="10"/>
  <c r="BU287" i="10" s="1"/>
  <c r="AV287" i="10"/>
  <c r="BT287" i="10" s="1"/>
  <c r="AL364" i="10"/>
  <c r="AF364" i="10"/>
  <c r="AD364" i="10"/>
  <c r="W364" i="10"/>
  <c r="T364" i="10"/>
  <c r="R364" i="10"/>
  <c r="P364" i="10"/>
  <c r="N364" i="10"/>
  <c r="L364" i="10"/>
  <c r="J364" i="10"/>
  <c r="H640" i="10"/>
  <c r="AG364" i="10"/>
  <c r="AE364" i="10"/>
  <c r="AC364" i="10"/>
  <c r="AA364" i="10"/>
  <c r="Y364" i="10"/>
  <c r="R362" i="9"/>
  <c r="O362" i="9"/>
  <c r="M362" i="9"/>
  <c r="P699" i="9"/>
  <c r="P701" i="9" s="1"/>
  <c r="L701" i="9"/>
  <c r="F85" i="11" s="1"/>
  <c r="P676" i="9"/>
  <c r="P679" i="9" s="1"/>
  <c r="L679" i="9"/>
  <c r="F80" i="11" s="1"/>
  <c r="P607" i="9"/>
  <c r="P609" i="9" s="1"/>
  <c r="L609" i="9"/>
  <c r="F64" i="11" s="1"/>
  <c r="H580" i="10"/>
  <c r="H607" i="10"/>
  <c r="C51" i="11"/>
  <c r="D51" i="11"/>
  <c r="D48" i="11" s="1"/>
  <c r="P644" i="9"/>
  <c r="P646" i="9" s="1"/>
  <c r="L646" i="9"/>
  <c r="F72" i="11" s="1"/>
  <c r="AK583" i="10"/>
  <c r="AJ583" i="10"/>
  <c r="I657" i="10"/>
  <c r="AN657" i="10" s="1"/>
  <c r="BL657" i="10" s="1"/>
  <c r="AJ655" i="10"/>
  <c r="H542" i="10"/>
  <c r="H590" i="10"/>
  <c r="H652" i="10"/>
  <c r="H664" i="10"/>
  <c r="H553" i="10"/>
  <c r="H668" i="10"/>
  <c r="H676" i="10"/>
  <c r="H691" i="10"/>
  <c r="H716" i="10"/>
  <c r="X699" i="10"/>
  <c r="AU699" i="10" s="1"/>
  <c r="BS699" i="10" s="1"/>
  <c r="P691" i="9"/>
  <c r="P631" i="9"/>
  <c r="P638" i="9" s="1"/>
  <c r="L638" i="9"/>
  <c r="F70" i="11" s="1"/>
  <c r="P511" i="9"/>
  <c r="P521" i="9" s="1"/>
  <c r="L344" i="9"/>
  <c r="P344" i="9" s="1"/>
  <c r="BY346" i="10"/>
  <c r="CA352" i="10"/>
  <c r="CC352" i="10" s="1"/>
  <c r="L495" i="9"/>
  <c r="P495" i="9" s="1"/>
  <c r="L543" i="9"/>
  <c r="P543" i="9" s="1"/>
  <c r="L389" i="9"/>
  <c r="P389" i="9" s="1"/>
  <c r="BZ349" i="10"/>
  <c r="CA349" i="10"/>
  <c r="CC349" i="10" s="1"/>
  <c r="BZ326" i="10"/>
  <c r="CA326" i="10"/>
  <c r="CC326" i="10" s="1"/>
  <c r="BZ332" i="10"/>
  <c r="CA332" i="10"/>
  <c r="CC332" i="10" s="1"/>
  <c r="BZ329" i="10"/>
  <c r="CA329" i="10"/>
  <c r="CC329" i="10" s="1"/>
  <c r="BY336" i="10"/>
  <c r="BZ336" i="10"/>
  <c r="BY340" i="10"/>
  <c r="BZ340" i="10"/>
  <c r="AK347" i="10"/>
  <c r="BZ346" i="10"/>
  <c r="BY352" i="10"/>
  <c r="BZ352" i="10"/>
  <c r="AK542" i="10"/>
  <c r="BZ542" i="10" s="1"/>
  <c r="AK553" i="10"/>
  <c r="BZ553" i="10" s="1"/>
  <c r="AK631" i="10"/>
  <c r="BZ631" i="10" s="1"/>
  <c r="AK652" i="10"/>
  <c r="BZ652" i="10" s="1"/>
  <c r="AK660" i="10"/>
  <c r="BZ660" i="10" s="1"/>
  <c r="AK664" i="10"/>
  <c r="BZ664" i="10" s="1"/>
  <c r="AK668" i="10"/>
  <c r="BZ668" i="10" s="1"/>
  <c r="AK671" i="10"/>
  <c r="BZ671" i="10" s="1"/>
  <c r="AK676" i="10"/>
  <c r="BZ676" i="10" s="1"/>
  <c r="AK684" i="10"/>
  <c r="BZ684" i="10" s="1"/>
  <c r="AK687" i="10"/>
  <c r="BZ687" i="10" s="1"/>
  <c r="AK691" i="10"/>
  <c r="BZ691" i="10" s="1"/>
  <c r="AK706" i="10"/>
  <c r="BZ706" i="10" s="1"/>
  <c r="AK719" i="10"/>
  <c r="BZ719" i="10" s="1"/>
  <c r="BY335" i="10"/>
  <c r="BZ335" i="10"/>
  <c r="AK576" i="10"/>
  <c r="BZ576" i="10" s="1"/>
  <c r="AK590" i="10"/>
  <c r="BZ590" i="10" s="1"/>
  <c r="AK593" i="10"/>
  <c r="BZ593" i="10" s="1"/>
  <c r="AK596" i="10"/>
  <c r="BZ596" i="10" s="1"/>
  <c r="AK614" i="10"/>
  <c r="BZ614" i="10" s="1"/>
  <c r="AK617" i="10"/>
  <c r="BZ617" i="10" s="1"/>
  <c r="AK625" i="10"/>
  <c r="BZ625" i="10" s="1"/>
  <c r="G327" i="10"/>
  <c r="BY327" i="10" s="1"/>
  <c r="BY326" i="10"/>
  <c r="G333" i="10"/>
  <c r="BY332" i="10"/>
  <c r="AJ576" i="10"/>
  <c r="BY576" i="10" s="1"/>
  <c r="AJ590" i="10"/>
  <c r="BY590" i="10" s="1"/>
  <c r="AJ593" i="10"/>
  <c r="BY593" i="10" s="1"/>
  <c r="AJ596" i="10"/>
  <c r="BY596" i="10" s="1"/>
  <c r="AJ614" i="10"/>
  <c r="BY614" i="10" s="1"/>
  <c r="AJ617" i="10"/>
  <c r="BY617" i="10" s="1"/>
  <c r="AJ625" i="10"/>
  <c r="BY625" i="10" s="1"/>
  <c r="G330" i="10"/>
  <c r="BY329" i="10"/>
  <c r="G350" i="10"/>
  <c r="BY349" i="10"/>
  <c r="AJ542" i="10"/>
  <c r="BY542" i="10" s="1"/>
  <c r="AJ553" i="10"/>
  <c r="BY553" i="10" s="1"/>
  <c r="AJ631" i="10"/>
  <c r="BY631" i="10" s="1"/>
  <c r="AJ652" i="10"/>
  <c r="BY652" i="10" s="1"/>
  <c r="AJ660" i="10"/>
  <c r="BY660" i="10" s="1"/>
  <c r="AJ664" i="10"/>
  <c r="BY664" i="10" s="1"/>
  <c r="AJ668" i="10"/>
  <c r="BY668" i="10" s="1"/>
  <c r="AJ671" i="10"/>
  <c r="BY671" i="10" s="1"/>
  <c r="AJ676" i="10"/>
  <c r="BY676" i="10" s="1"/>
  <c r="AJ684" i="10"/>
  <c r="BY684" i="10" s="1"/>
  <c r="AJ687" i="10"/>
  <c r="BY687" i="10" s="1"/>
  <c r="AJ691" i="10"/>
  <c r="BY691" i="10" s="1"/>
  <c r="AJ706" i="10"/>
  <c r="BY706" i="10" s="1"/>
  <c r="AJ719" i="10"/>
  <c r="BY719" i="10" s="1"/>
  <c r="G353" i="10"/>
  <c r="G357" i="10"/>
  <c r="G359" i="10"/>
  <c r="G341" i="10"/>
  <c r="G343" i="10"/>
  <c r="G345" i="10"/>
  <c r="G354" i="10"/>
  <c r="G356" i="10"/>
  <c r="G358" i="10"/>
  <c r="G337" i="10"/>
  <c r="G342" i="10"/>
  <c r="CA342" i="10" s="1"/>
  <c r="CC342" i="10" s="1"/>
  <c r="G344" i="10"/>
  <c r="G355" i="10"/>
  <c r="G360" i="10"/>
  <c r="L334" i="9"/>
  <c r="P334" i="9" s="1"/>
  <c r="H338" i="10"/>
  <c r="H362" i="10"/>
  <c r="H327" i="10"/>
  <c r="H333" i="10"/>
  <c r="H347" i="10"/>
  <c r="H350" i="10"/>
  <c r="H330" i="10"/>
  <c r="X327" i="10"/>
  <c r="AU327" i="10" s="1"/>
  <c r="BS327" i="10" s="1"/>
  <c r="X338" i="10"/>
  <c r="AU338" i="10" s="1"/>
  <c r="BS338" i="10" s="1"/>
  <c r="AJ584" i="10"/>
  <c r="X590" i="10"/>
  <c r="AU590" i="10" s="1"/>
  <c r="BS590" i="10" s="1"/>
  <c r="X593" i="10"/>
  <c r="AU593" i="10" s="1"/>
  <c r="BS593" i="10" s="1"/>
  <c r="X596" i="10"/>
  <c r="AU596" i="10" s="1"/>
  <c r="BS596" i="10" s="1"/>
  <c r="X614" i="10"/>
  <c r="AU614" i="10" s="1"/>
  <c r="BS614" i="10" s="1"/>
  <c r="X617" i="10"/>
  <c r="AU617" i="10" s="1"/>
  <c r="BS617" i="10" s="1"/>
  <c r="X625" i="10"/>
  <c r="AU625" i="10" s="1"/>
  <c r="BS625" i="10" s="1"/>
  <c r="I607" i="10"/>
  <c r="AN607" i="10" s="1"/>
  <c r="BL607" i="10" s="1"/>
  <c r="M607" i="10"/>
  <c r="AP607" i="10" s="1"/>
  <c r="BN607" i="10" s="1"/>
  <c r="S607" i="10"/>
  <c r="AS607" i="10" s="1"/>
  <c r="BQ607" i="10" s="1"/>
  <c r="AI607" i="10"/>
  <c r="AY607" i="10" s="1"/>
  <c r="BW607" i="10" s="1"/>
  <c r="X660" i="10"/>
  <c r="AU660" i="10" s="1"/>
  <c r="BS660" i="10" s="1"/>
  <c r="X664" i="10"/>
  <c r="AU664" i="10" s="1"/>
  <c r="BS664" i="10" s="1"/>
  <c r="X668" i="10"/>
  <c r="AU668" i="10" s="1"/>
  <c r="BS668" i="10" s="1"/>
  <c r="X671" i="10"/>
  <c r="AU671" i="10" s="1"/>
  <c r="BS671" i="10" s="1"/>
  <c r="X676" i="10"/>
  <c r="AU676" i="10" s="1"/>
  <c r="BS676" i="10" s="1"/>
  <c r="X684" i="10"/>
  <c r="AU684" i="10" s="1"/>
  <c r="BS684" i="10" s="1"/>
  <c r="X687" i="10"/>
  <c r="AU687" i="10" s="1"/>
  <c r="BS687" i="10" s="1"/>
  <c r="X691" i="10"/>
  <c r="AU691" i="10" s="1"/>
  <c r="BS691" i="10" s="1"/>
  <c r="X706" i="10"/>
  <c r="AU706" i="10" s="1"/>
  <c r="BS706" i="10" s="1"/>
  <c r="X716" i="10"/>
  <c r="AU716" i="10" s="1"/>
  <c r="BS716" i="10" s="1"/>
  <c r="X719" i="10"/>
  <c r="AU719" i="10" s="1"/>
  <c r="BS719" i="10" s="1"/>
  <c r="X631" i="10"/>
  <c r="AU631" i="10" s="1"/>
  <c r="BS631" i="10" s="1"/>
  <c r="X330" i="10"/>
  <c r="AU330" i="10" s="1"/>
  <c r="BS330" i="10" s="1"/>
  <c r="X333" i="10"/>
  <c r="AU333" i="10" s="1"/>
  <c r="BS333" i="10" s="1"/>
  <c r="X350" i="10"/>
  <c r="AU350" i="10" s="1"/>
  <c r="BS350" i="10" s="1"/>
  <c r="X362" i="10"/>
  <c r="AU362" i="10" s="1"/>
  <c r="BS362" i="10" s="1"/>
  <c r="X542" i="10"/>
  <c r="AU542" i="10" s="1"/>
  <c r="BS542" i="10" s="1"/>
  <c r="X553" i="10"/>
  <c r="AU553" i="10" s="1"/>
  <c r="BS553" i="10" s="1"/>
  <c r="X576" i="10"/>
  <c r="AU576" i="10" s="1"/>
  <c r="BS576" i="10" s="1"/>
  <c r="AJ585" i="10"/>
  <c r="K607" i="10"/>
  <c r="AO607" i="10" s="1"/>
  <c r="BM607" i="10" s="1"/>
  <c r="O607" i="10"/>
  <c r="AQ607" i="10" s="1"/>
  <c r="BO607" i="10" s="1"/>
  <c r="Q607" i="10"/>
  <c r="AR607" i="10" s="1"/>
  <c r="BP607" i="10" s="1"/>
  <c r="X652" i="10"/>
  <c r="AU652" i="10" s="1"/>
  <c r="BS652" i="10" s="1"/>
  <c r="AB657" i="10"/>
  <c r="AW657" i="10" s="1"/>
  <c r="BU657" i="10" s="1"/>
  <c r="H625" i="10"/>
  <c r="X347" i="10"/>
  <c r="AU347" i="10" s="1"/>
  <c r="BS347" i="10" s="1"/>
  <c r="M586" i="10"/>
  <c r="AP586" i="10" s="1"/>
  <c r="BN586" i="10" s="1"/>
  <c r="P578" i="9"/>
  <c r="X607" i="10"/>
  <c r="AU607" i="10" s="1"/>
  <c r="BS607" i="10" s="1"/>
  <c r="X644" i="10"/>
  <c r="AU644" i="10" s="1"/>
  <c r="BS644" i="10" s="1"/>
  <c r="AK644" i="10"/>
  <c r="BZ644" i="10" s="1"/>
  <c r="P551" i="9"/>
  <c r="L574" i="9"/>
  <c r="P540" i="9"/>
  <c r="X537" i="10"/>
  <c r="AU537" i="10" s="1"/>
  <c r="BS537" i="10" s="1"/>
  <c r="P642" i="9"/>
  <c r="P650" i="9"/>
  <c r="P662" i="9"/>
  <c r="P666" i="9"/>
  <c r="P674" i="9"/>
  <c r="P689" i="9"/>
  <c r="H537" i="10"/>
  <c r="AJ582" i="10"/>
  <c r="AI586" i="10"/>
  <c r="AY586" i="10" s="1"/>
  <c r="BW586" i="10" s="1"/>
  <c r="P588" i="9"/>
  <c r="P623" i="9"/>
  <c r="L612" i="9"/>
  <c r="F65" i="11" s="1"/>
  <c r="L594" i="9"/>
  <c r="F62" i="11" s="1"/>
  <c r="AJ644" i="10"/>
  <c r="BY644" i="10" s="1"/>
  <c r="L685" i="9"/>
  <c r="F82" i="11" s="1"/>
  <c r="L682" i="9"/>
  <c r="F81" i="11" s="1"/>
  <c r="L669" i="9"/>
  <c r="F78" i="11" s="1"/>
  <c r="P542" i="9"/>
  <c r="L551" i="9"/>
  <c r="F54" i="11" s="1"/>
  <c r="L540" i="9"/>
  <c r="F52" i="11" s="1"/>
  <c r="L623" i="9"/>
  <c r="F67" i="11" s="1"/>
  <c r="L615" i="9"/>
  <c r="F66" i="11" s="1"/>
  <c r="L591" i="9"/>
  <c r="F61" i="11" s="1"/>
  <c r="L588" i="9"/>
  <c r="F60" i="11" s="1"/>
  <c r="L717" i="9"/>
  <c r="F88" i="11" s="1"/>
  <c r="L704" i="9"/>
  <c r="F86" i="11" s="1"/>
  <c r="L689" i="9"/>
  <c r="F83" i="11" s="1"/>
  <c r="L674" i="9"/>
  <c r="F79" i="11" s="1"/>
  <c r="L666" i="9"/>
  <c r="F77" i="11" s="1"/>
  <c r="L662" i="9"/>
  <c r="F76" i="11" s="1"/>
  <c r="L658" i="9"/>
  <c r="F75" i="11" s="1"/>
  <c r="L650" i="9"/>
  <c r="F73" i="11" s="1"/>
  <c r="L642" i="9"/>
  <c r="F71" i="11" s="1"/>
  <c r="L629" i="9"/>
  <c r="F69" i="11" s="1"/>
  <c r="L578" i="9"/>
  <c r="F58" i="11" s="1"/>
  <c r="M657" i="10"/>
  <c r="AP657" i="10" s="1"/>
  <c r="BN657" i="10" s="1"/>
  <c r="G144" i="10"/>
  <c r="AJ601" i="10"/>
  <c r="J316" i="9"/>
  <c r="K316" i="9"/>
  <c r="D39" i="11" s="1"/>
  <c r="M316" i="9"/>
  <c r="N316" i="9"/>
  <c r="O316" i="9"/>
  <c r="Q316" i="9"/>
  <c r="R316" i="9"/>
  <c r="I316" i="9"/>
  <c r="C39" i="11" s="1"/>
  <c r="J312" i="9"/>
  <c r="K312" i="9"/>
  <c r="D38" i="11" s="1"/>
  <c r="M312" i="9"/>
  <c r="N312" i="9"/>
  <c r="O312" i="9"/>
  <c r="Q312" i="9"/>
  <c r="R312" i="9"/>
  <c r="I312" i="9"/>
  <c r="C38" i="11" s="1"/>
  <c r="J308" i="9"/>
  <c r="K308" i="9"/>
  <c r="D37" i="11" s="1"/>
  <c r="M308" i="9"/>
  <c r="N308" i="9"/>
  <c r="O308" i="9"/>
  <c r="Q308" i="9"/>
  <c r="R308" i="9"/>
  <c r="I308" i="9"/>
  <c r="C37" i="11" s="1"/>
  <c r="J304" i="9"/>
  <c r="K304" i="9"/>
  <c r="D36" i="11" s="1"/>
  <c r="M304" i="9"/>
  <c r="N304" i="9"/>
  <c r="O304" i="9"/>
  <c r="Q304" i="9"/>
  <c r="R304" i="9"/>
  <c r="I304" i="9"/>
  <c r="C36" i="11" s="1"/>
  <c r="J301" i="9"/>
  <c r="K301" i="9"/>
  <c r="D35" i="11" s="1"/>
  <c r="M301" i="9"/>
  <c r="N301" i="9"/>
  <c r="O301" i="9"/>
  <c r="Q301" i="9"/>
  <c r="R301" i="9"/>
  <c r="I301" i="9"/>
  <c r="C35" i="11" s="1"/>
  <c r="H321" i="10"/>
  <c r="I318" i="10"/>
  <c r="J318" i="10"/>
  <c r="K318" i="10"/>
  <c r="L318" i="10"/>
  <c r="M318" i="10"/>
  <c r="N318" i="10"/>
  <c r="O318" i="10"/>
  <c r="P318" i="10"/>
  <c r="Q318" i="10"/>
  <c r="R318" i="10"/>
  <c r="S318" i="10"/>
  <c r="U318" i="10"/>
  <c r="AT318" i="10" s="1"/>
  <c r="BR318" i="10" s="1"/>
  <c r="W318" i="10"/>
  <c r="Y318" i="10"/>
  <c r="Z318" i="10"/>
  <c r="AA318" i="10"/>
  <c r="AB318" i="10"/>
  <c r="AC318" i="10"/>
  <c r="AD318" i="10"/>
  <c r="AE318" i="10"/>
  <c r="AF318" i="10"/>
  <c r="AG318" i="10"/>
  <c r="AH318" i="10"/>
  <c r="AI318" i="10"/>
  <c r="AY318" i="10" s="1"/>
  <c r="BW318" i="10" s="1"/>
  <c r="AL318" i="10"/>
  <c r="H317" i="10"/>
  <c r="H316" i="10"/>
  <c r="I314" i="10"/>
  <c r="AN314" i="10" s="1"/>
  <c r="BL314" i="10" s="1"/>
  <c r="J314" i="10"/>
  <c r="K314" i="10"/>
  <c r="L314" i="10"/>
  <c r="M314" i="10"/>
  <c r="N314" i="10"/>
  <c r="O314" i="10"/>
  <c r="P314" i="10"/>
  <c r="Q314" i="10"/>
  <c r="R314" i="10"/>
  <c r="S314" i="10"/>
  <c r="T314" i="10"/>
  <c r="U314" i="10"/>
  <c r="W314" i="10"/>
  <c r="Y314" i="10"/>
  <c r="Z314" i="10"/>
  <c r="AA314" i="10"/>
  <c r="AB314" i="10"/>
  <c r="AC314" i="10"/>
  <c r="AD314" i="10"/>
  <c r="AE314" i="10"/>
  <c r="AF314" i="10"/>
  <c r="AG314" i="10"/>
  <c r="AH314" i="10"/>
  <c r="AI314" i="10"/>
  <c r="AY314" i="10" s="1"/>
  <c r="BW314" i="10" s="1"/>
  <c r="AL314" i="10"/>
  <c r="H313" i="10"/>
  <c r="AK314" i="10"/>
  <c r="AJ314" i="10"/>
  <c r="H312" i="10"/>
  <c r="G312" i="10" s="1"/>
  <c r="CA312" i="10" s="1"/>
  <c r="CC312" i="10" s="1"/>
  <c r="I310" i="10"/>
  <c r="AN310" i="10" s="1"/>
  <c r="BL310" i="10" s="1"/>
  <c r="J310" i="10"/>
  <c r="K310" i="10"/>
  <c r="L310" i="10"/>
  <c r="M310" i="10"/>
  <c r="N310" i="10"/>
  <c r="O310" i="10"/>
  <c r="P310" i="10"/>
  <c r="Q310" i="10"/>
  <c r="R310" i="10"/>
  <c r="S310" i="10"/>
  <c r="T310" i="10"/>
  <c r="U310" i="10"/>
  <c r="W310" i="10"/>
  <c r="Y310" i="10"/>
  <c r="Z310" i="10"/>
  <c r="AA310" i="10"/>
  <c r="AB310" i="10"/>
  <c r="AC310" i="10"/>
  <c r="AD310" i="10"/>
  <c r="AE310" i="10"/>
  <c r="AF310" i="10"/>
  <c r="AG310" i="10"/>
  <c r="AH310" i="10"/>
  <c r="AI310" i="10"/>
  <c r="AY310" i="10" s="1"/>
  <c r="BW310" i="10" s="1"/>
  <c r="AL310" i="10"/>
  <c r="H309" i="10"/>
  <c r="AK310" i="10"/>
  <c r="AJ310" i="10"/>
  <c r="H308" i="10"/>
  <c r="G308" i="10" s="1"/>
  <c r="CA308" i="10" s="1"/>
  <c r="CC308" i="10" s="1"/>
  <c r="I306" i="10"/>
  <c r="AN306" i="10" s="1"/>
  <c r="BL306" i="10" s="1"/>
  <c r="J306" i="10"/>
  <c r="K306" i="10"/>
  <c r="L306" i="10"/>
  <c r="M306" i="10"/>
  <c r="N306" i="10"/>
  <c r="O306" i="10"/>
  <c r="P306" i="10"/>
  <c r="Q306" i="10"/>
  <c r="R306" i="10"/>
  <c r="S306" i="10"/>
  <c r="T306" i="10"/>
  <c r="U306" i="10"/>
  <c r="W306" i="10"/>
  <c r="Y306" i="10"/>
  <c r="Z306" i="10"/>
  <c r="AA306" i="10"/>
  <c r="AB306" i="10"/>
  <c r="AC306" i="10"/>
  <c r="AD306" i="10"/>
  <c r="AE306" i="10"/>
  <c r="AF306" i="10"/>
  <c r="AG306" i="10"/>
  <c r="AH306" i="10"/>
  <c r="AI306" i="10"/>
  <c r="AY306" i="10" s="1"/>
  <c r="BW306" i="10" s="1"/>
  <c r="AL306" i="10"/>
  <c r="AK306" i="10"/>
  <c r="AJ306" i="10"/>
  <c r="H305" i="10"/>
  <c r="G305" i="10" s="1"/>
  <c r="I303" i="10"/>
  <c r="J303" i="10"/>
  <c r="K303" i="10"/>
  <c r="L303" i="10"/>
  <c r="N303" i="10"/>
  <c r="P303" i="10"/>
  <c r="Q303" i="10"/>
  <c r="R303" i="10"/>
  <c r="S303" i="10"/>
  <c r="T303" i="10"/>
  <c r="U303" i="10"/>
  <c r="W303" i="10"/>
  <c r="X303" i="10"/>
  <c r="Y303" i="10"/>
  <c r="Z303" i="10"/>
  <c r="AA303" i="10"/>
  <c r="AB303" i="10"/>
  <c r="AC303" i="10"/>
  <c r="AD303" i="10"/>
  <c r="AE303" i="10"/>
  <c r="AF303" i="10"/>
  <c r="AG303" i="10"/>
  <c r="AH303" i="10"/>
  <c r="AL303" i="10"/>
  <c r="AK302" i="10"/>
  <c r="AJ302" i="10"/>
  <c r="AI302" i="10"/>
  <c r="AY302" i="10" s="1"/>
  <c r="BW302" i="10" s="1"/>
  <c r="G301" i="10"/>
  <c r="H302" i="10"/>
  <c r="H303" i="10" s="1"/>
  <c r="J296" i="9"/>
  <c r="K296" i="9"/>
  <c r="D34" i="11" s="1"/>
  <c r="M296" i="9"/>
  <c r="N296" i="9"/>
  <c r="O296" i="9"/>
  <c r="Q296" i="9"/>
  <c r="R296" i="9"/>
  <c r="J293" i="9"/>
  <c r="K293" i="9"/>
  <c r="D33" i="11" s="1"/>
  <c r="M293" i="9"/>
  <c r="N293" i="9"/>
  <c r="O293" i="9"/>
  <c r="Q293" i="9"/>
  <c r="R293" i="9"/>
  <c r="K290" i="9"/>
  <c r="D32" i="11" s="1"/>
  <c r="M290" i="9"/>
  <c r="N290" i="9"/>
  <c r="O290" i="9"/>
  <c r="Q290" i="9"/>
  <c r="R290" i="9"/>
  <c r="J285" i="9"/>
  <c r="AY287" i="10" s="1"/>
  <c r="BW287" i="10" s="1"/>
  <c r="K285" i="9"/>
  <c r="D31" i="11" s="1"/>
  <c r="M285" i="9"/>
  <c r="N285" i="9"/>
  <c r="O285" i="9"/>
  <c r="Q285" i="9"/>
  <c r="R285" i="9"/>
  <c r="I296" i="9"/>
  <c r="C34" i="11" s="1"/>
  <c r="I293" i="9"/>
  <c r="C33" i="11" s="1"/>
  <c r="I290" i="9"/>
  <c r="C32" i="11" s="1"/>
  <c r="I285" i="9"/>
  <c r="C31" i="11" s="1"/>
  <c r="I298" i="10"/>
  <c r="J298" i="10"/>
  <c r="K298" i="10"/>
  <c r="L298" i="10"/>
  <c r="M298" i="10"/>
  <c r="N298" i="10"/>
  <c r="O298" i="10"/>
  <c r="P298" i="10"/>
  <c r="Q298" i="10"/>
  <c r="R298" i="10"/>
  <c r="S298" i="10"/>
  <c r="T298" i="10"/>
  <c r="U298" i="10"/>
  <c r="W298" i="10"/>
  <c r="Y298" i="10"/>
  <c r="Z298" i="10"/>
  <c r="AA298" i="10"/>
  <c r="AB298" i="10"/>
  <c r="AC298" i="10"/>
  <c r="AD298" i="10"/>
  <c r="AE298" i="10"/>
  <c r="AF298" i="10"/>
  <c r="AG298" i="10"/>
  <c r="AH298" i="10"/>
  <c r="AI298" i="10"/>
  <c r="AL298" i="10"/>
  <c r="I295" i="10"/>
  <c r="AN295" i="10" s="1"/>
  <c r="BL295" i="10" s="1"/>
  <c r="J295" i="10"/>
  <c r="K295" i="10"/>
  <c r="L295" i="10"/>
  <c r="M295" i="10"/>
  <c r="N295" i="10"/>
  <c r="O295" i="10"/>
  <c r="P295" i="10"/>
  <c r="Q295" i="10"/>
  <c r="R295" i="10"/>
  <c r="S295" i="10"/>
  <c r="T295" i="10"/>
  <c r="U295" i="10"/>
  <c r="W295" i="10"/>
  <c r="Y295" i="10"/>
  <c r="Z295" i="10"/>
  <c r="AA295" i="10"/>
  <c r="AB295" i="10"/>
  <c r="AC295" i="10"/>
  <c r="AD295" i="10"/>
  <c r="AE295" i="10"/>
  <c r="AF295" i="10"/>
  <c r="AG295" i="10"/>
  <c r="AH295" i="10"/>
  <c r="AI295" i="10"/>
  <c r="AY295" i="10" s="1"/>
  <c r="BW295" i="10" s="1"/>
  <c r="AL295" i="10"/>
  <c r="H297" i="10"/>
  <c r="G297" i="10" s="1"/>
  <c r="AK295" i="10"/>
  <c r="AJ295" i="10"/>
  <c r="H294" i="10"/>
  <c r="G294" i="10" s="1"/>
  <c r="I292" i="10"/>
  <c r="J292" i="10"/>
  <c r="K292" i="10"/>
  <c r="L292" i="10"/>
  <c r="M292" i="10"/>
  <c r="N292" i="10"/>
  <c r="O292" i="10"/>
  <c r="P292" i="10"/>
  <c r="Q292" i="10"/>
  <c r="R292" i="10"/>
  <c r="S292" i="10"/>
  <c r="T292" i="10"/>
  <c r="U292" i="10"/>
  <c r="W292" i="10"/>
  <c r="Y292" i="10"/>
  <c r="Z292" i="10"/>
  <c r="AA292" i="10"/>
  <c r="AB292" i="10"/>
  <c r="AC292" i="10"/>
  <c r="AD292" i="10"/>
  <c r="AE292" i="10"/>
  <c r="AF292" i="10"/>
  <c r="AG292" i="10"/>
  <c r="AH292" i="10"/>
  <c r="AI292" i="10"/>
  <c r="AL292" i="10"/>
  <c r="H291" i="10"/>
  <c r="H290" i="10"/>
  <c r="AK292" i="10"/>
  <c r="AJ292" i="10"/>
  <c r="H289" i="10"/>
  <c r="G289" i="10" s="1"/>
  <c r="CA289" i="10" s="1"/>
  <c r="CC289" i="10" s="1"/>
  <c r="H284" i="10"/>
  <c r="H285" i="10"/>
  <c r="H286" i="10"/>
  <c r="H283" i="10"/>
  <c r="H282" i="10"/>
  <c r="H281" i="10"/>
  <c r="J277" i="9"/>
  <c r="K277" i="9"/>
  <c r="D30" i="11" s="1"/>
  <c r="M277" i="9"/>
  <c r="N277" i="9"/>
  <c r="O277" i="9"/>
  <c r="Q277" i="9"/>
  <c r="R277" i="9"/>
  <c r="I277" i="9"/>
  <c r="C30" i="11" s="1"/>
  <c r="K274" i="9"/>
  <c r="D29" i="11" s="1"/>
  <c r="M274" i="9"/>
  <c r="N274" i="9"/>
  <c r="O274" i="9"/>
  <c r="Q274" i="9"/>
  <c r="R274" i="9"/>
  <c r="I274" i="9"/>
  <c r="C29" i="11" s="1"/>
  <c r="J268" i="9"/>
  <c r="K268" i="9"/>
  <c r="D28" i="11" s="1"/>
  <c r="M268" i="9"/>
  <c r="N268" i="9"/>
  <c r="O268" i="9"/>
  <c r="Q268" i="9"/>
  <c r="R268" i="9"/>
  <c r="I268" i="9"/>
  <c r="C28" i="11" s="1"/>
  <c r="J265" i="9"/>
  <c r="K265" i="9"/>
  <c r="D27" i="11" s="1"/>
  <c r="M265" i="9"/>
  <c r="N265" i="9"/>
  <c r="O265" i="9"/>
  <c r="Q265" i="9"/>
  <c r="R265" i="9"/>
  <c r="I265" i="9"/>
  <c r="C27" i="11" s="1"/>
  <c r="I279" i="10"/>
  <c r="J279" i="10"/>
  <c r="K279" i="10"/>
  <c r="L279" i="10"/>
  <c r="M279" i="10"/>
  <c r="N279" i="10"/>
  <c r="O279" i="10"/>
  <c r="P279" i="10"/>
  <c r="Q279" i="10"/>
  <c r="R279" i="10"/>
  <c r="S279" i="10"/>
  <c r="T279" i="10"/>
  <c r="U279" i="10"/>
  <c r="W279" i="10"/>
  <c r="Y279" i="10"/>
  <c r="Z279" i="10"/>
  <c r="AA279" i="10"/>
  <c r="AB279" i="10"/>
  <c r="AC279" i="10"/>
  <c r="AD279" i="10"/>
  <c r="AE279" i="10"/>
  <c r="AF279" i="10"/>
  <c r="AG279" i="10"/>
  <c r="AH279" i="10"/>
  <c r="AI279" i="10"/>
  <c r="AL279" i="10"/>
  <c r="AK279" i="10"/>
  <c r="AJ279" i="10"/>
  <c r="H278" i="10"/>
  <c r="G278" i="10" s="1"/>
  <c r="I276" i="10"/>
  <c r="J276" i="10"/>
  <c r="K276" i="10"/>
  <c r="L276" i="10"/>
  <c r="M276" i="10"/>
  <c r="N276" i="10"/>
  <c r="O276" i="10"/>
  <c r="P276" i="10"/>
  <c r="Q276" i="10"/>
  <c r="R276" i="10"/>
  <c r="S276" i="10"/>
  <c r="T276" i="10"/>
  <c r="U276" i="10"/>
  <c r="W276" i="10"/>
  <c r="Y276" i="10"/>
  <c r="Z276" i="10"/>
  <c r="AA276" i="10"/>
  <c r="AB276" i="10"/>
  <c r="AC276" i="10"/>
  <c r="AD276" i="10"/>
  <c r="AE276" i="10"/>
  <c r="AF276" i="10"/>
  <c r="AG276" i="10"/>
  <c r="AH276" i="10"/>
  <c r="AI276" i="10"/>
  <c r="AL276" i="10"/>
  <c r="H275" i="10"/>
  <c r="H274" i="10"/>
  <c r="H273" i="10"/>
  <c r="H272" i="10"/>
  <c r="I270" i="10"/>
  <c r="J270" i="10"/>
  <c r="K270" i="10"/>
  <c r="L270" i="10"/>
  <c r="M270" i="10"/>
  <c r="N270" i="10"/>
  <c r="O270" i="10"/>
  <c r="P270" i="10"/>
  <c r="Q270" i="10"/>
  <c r="R270" i="10"/>
  <c r="S270" i="10"/>
  <c r="T270" i="10"/>
  <c r="U270" i="10"/>
  <c r="W270" i="10"/>
  <c r="Y270" i="10"/>
  <c r="Z270" i="10"/>
  <c r="AA270" i="10"/>
  <c r="AB270" i="10"/>
  <c r="AC270" i="10"/>
  <c r="AD270" i="10"/>
  <c r="AE270" i="10"/>
  <c r="AF270" i="10"/>
  <c r="AG270" i="10"/>
  <c r="AH270" i="10"/>
  <c r="AI270" i="10"/>
  <c r="AL270" i="10"/>
  <c r="AK270" i="10"/>
  <c r="AJ270" i="10"/>
  <c r="H269" i="10"/>
  <c r="G269" i="10" s="1"/>
  <c r="AL267" i="10"/>
  <c r="I267" i="10"/>
  <c r="J267" i="10"/>
  <c r="K267" i="10"/>
  <c r="L267" i="10"/>
  <c r="M267" i="10"/>
  <c r="N267" i="10"/>
  <c r="O267" i="10"/>
  <c r="P267" i="10"/>
  <c r="Q267" i="10"/>
  <c r="R267" i="10"/>
  <c r="S267" i="10"/>
  <c r="T267" i="10"/>
  <c r="U267" i="10"/>
  <c r="W267" i="10"/>
  <c r="Y267" i="10"/>
  <c r="Z267" i="10"/>
  <c r="AA267" i="10"/>
  <c r="AB267" i="10"/>
  <c r="AC267" i="10"/>
  <c r="AD267" i="10"/>
  <c r="AE267" i="10"/>
  <c r="AF267" i="10"/>
  <c r="AG267" i="10"/>
  <c r="AH267" i="10"/>
  <c r="AI267" i="10"/>
  <c r="AK267" i="10"/>
  <c r="AJ267" i="10"/>
  <c r="H266" i="10"/>
  <c r="G266" i="10" s="1"/>
  <c r="D12" i="11"/>
  <c r="C12" i="11"/>
  <c r="J249" i="9"/>
  <c r="K249" i="9"/>
  <c r="D25" i="11" s="1"/>
  <c r="M249" i="9"/>
  <c r="N249" i="9"/>
  <c r="O249" i="9"/>
  <c r="Q249" i="9"/>
  <c r="R249" i="9"/>
  <c r="I249" i="9"/>
  <c r="C25" i="11" s="1"/>
  <c r="J246" i="9"/>
  <c r="K246" i="9"/>
  <c r="D24" i="11" s="1"/>
  <c r="M246" i="9"/>
  <c r="N246" i="9"/>
  <c r="O246" i="9"/>
  <c r="Q246" i="9"/>
  <c r="R246" i="9"/>
  <c r="I246" i="9"/>
  <c r="C24" i="11" s="1"/>
  <c r="J262" i="9"/>
  <c r="K262" i="9"/>
  <c r="D26" i="11" s="1"/>
  <c r="M262" i="9"/>
  <c r="N262" i="9"/>
  <c r="O262" i="9"/>
  <c r="Q262" i="9"/>
  <c r="R262" i="9"/>
  <c r="I262" i="9"/>
  <c r="C26" i="11" s="1"/>
  <c r="L261" i="9"/>
  <c r="P261" i="9" s="1"/>
  <c r="J264" i="10"/>
  <c r="L264" i="10"/>
  <c r="N264" i="10"/>
  <c r="P264" i="10"/>
  <c r="R264" i="10"/>
  <c r="T264" i="10"/>
  <c r="W264" i="10"/>
  <c r="Y264" i="10"/>
  <c r="Z264" i="10"/>
  <c r="AA264" i="10"/>
  <c r="AB264" i="10"/>
  <c r="AC264" i="10"/>
  <c r="AD264" i="10"/>
  <c r="AE264" i="10"/>
  <c r="AF264" i="10"/>
  <c r="AG264" i="10"/>
  <c r="AH264" i="10"/>
  <c r="AL264" i="10"/>
  <c r="U263" i="10"/>
  <c r="AT263" i="10" s="1"/>
  <c r="BR263" i="10" s="1"/>
  <c r="H254" i="10"/>
  <c r="G254" i="10" s="1"/>
  <c r="CA254" i="10" s="1"/>
  <c r="CC254" i="10" s="1"/>
  <c r="H255" i="10"/>
  <c r="G255" i="10" s="1"/>
  <c r="CA255" i="10" s="1"/>
  <c r="CC255" i="10" s="1"/>
  <c r="H256" i="10"/>
  <c r="G256" i="10" s="1"/>
  <c r="CA256" i="10" s="1"/>
  <c r="CC256" i="10" s="1"/>
  <c r="H257" i="10"/>
  <c r="G257" i="10" s="1"/>
  <c r="CA257" i="10" s="1"/>
  <c r="CC257" i="10" s="1"/>
  <c r="H258" i="10"/>
  <c r="G258" i="10" s="1"/>
  <c r="CA258" i="10" s="1"/>
  <c r="CC258" i="10" s="1"/>
  <c r="H260" i="10"/>
  <c r="G260" i="10" s="1"/>
  <c r="CA260" i="10" s="1"/>
  <c r="CC260" i="10" s="1"/>
  <c r="H261" i="10"/>
  <c r="G261" i="10" s="1"/>
  <c r="CA261" i="10" s="1"/>
  <c r="CC261" i="10" s="1"/>
  <c r="H262" i="10"/>
  <c r="G262" i="10" s="1"/>
  <c r="CA262" i="10" s="1"/>
  <c r="CC262" i="10" s="1"/>
  <c r="H263" i="10"/>
  <c r="AJ263" i="10"/>
  <c r="BY263" i="10" s="1"/>
  <c r="AK263" i="10"/>
  <c r="BZ263" i="10" s="1"/>
  <c r="H253" i="10"/>
  <c r="I251" i="10"/>
  <c r="AN251" i="10" s="1"/>
  <c r="BL251" i="10" s="1"/>
  <c r="J251" i="10"/>
  <c r="K251" i="10"/>
  <c r="L251" i="10"/>
  <c r="M251" i="10"/>
  <c r="N251" i="10"/>
  <c r="O251" i="10"/>
  <c r="P251" i="10"/>
  <c r="Q251" i="10"/>
  <c r="R251" i="10"/>
  <c r="S251" i="10"/>
  <c r="T251" i="10"/>
  <c r="U251" i="10"/>
  <c r="W251" i="10"/>
  <c r="Y251" i="10"/>
  <c r="Z251" i="10"/>
  <c r="AA251" i="10"/>
  <c r="AB251" i="10"/>
  <c r="AC251" i="10"/>
  <c r="AD251" i="10"/>
  <c r="AE251" i="10"/>
  <c r="AF251" i="10"/>
  <c r="AG251" i="10"/>
  <c r="AH251" i="10"/>
  <c r="AI251" i="10"/>
  <c r="AY251" i="10" s="1"/>
  <c r="BW251" i="10" s="1"/>
  <c r="AL251" i="10"/>
  <c r="AK251" i="10"/>
  <c r="AJ251" i="10"/>
  <c r="H250" i="10"/>
  <c r="G250" i="10" s="1"/>
  <c r="I248" i="10"/>
  <c r="J248" i="10"/>
  <c r="K248" i="10"/>
  <c r="L248" i="10"/>
  <c r="M248" i="10"/>
  <c r="N248" i="10"/>
  <c r="O248" i="10"/>
  <c r="P248" i="10"/>
  <c r="Q248" i="10"/>
  <c r="R248" i="10"/>
  <c r="S248" i="10"/>
  <c r="T248" i="10"/>
  <c r="U248" i="10"/>
  <c r="W248" i="10"/>
  <c r="Y248" i="10"/>
  <c r="Z248" i="10"/>
  <c r="AA248" i="10"/>
  <c r="AB248" i="10"/>
  <c r="AC248" i="10"/>
  <c r="AD248" i="10"/>
  <c r="AE248" i="10"/>
  <c r="AF248" i="10"/>
  <c r="AG248" i="10"/>
  <c r="AH248" i="10"/>
  <c r="AI248" i="10"/>
  <c r="AL248" i="10"/>
  <c r="AK248" i="10"/>
  <c r="AJ248" i="10"/>
  <c r="H247" i="10"/>
  <c r="J243" i="9"/>
  <c r="K243" i="9"/>
  <c r="D23" i="11" s="1"/>
  <c r="M243" i="9"/>
  <c r="N243" i="9"/>
  <c r="O243" i="9"/>
  <c r="Q243" i="9"/>
  <c r="R243" i="9"/>
  <c r="I243" i="9"/>
  <c r="C23" i="11" s="1"/>
  <c r="I245" i="10"/>
  <c r="AN245" i="10" s="1"/>
  <c r="BL245" i="10" s="1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W245" i="10"/>
  <c r="Y245" i="10"/>
  <c r="Z245" i="10"/>
  <c r="AA245" i="10"/>
  <c r="AB245" i="10"/>
  <c r="AC245" i="10"/>
  <c r="AD245" i="10"/>
  <c r="AE245" i="10"/>
  <c r="AF245" i="10"/>
  <c r="AG245" i="10"/>
  <c r="AH245" i="10"/>
  <c r="AI245" i="10"/>
  <c r="AY245" i="10" s="1"/>
  <c r="BW245" i="10" s="1"/>
  <c r="AL245" i="10"/>
  <c r="AK245" i="10"/>
  <c r="AJ245" i="10"/>
  <c r="H244" i="10"/>
  <c r="G244" i="10" s="1"/>
  <c r="J240" i="9"/>
  <c r="K240" i="9"/>
  <c r="D22" i="11" s="1"/>
  <c r="M240" i="9"/>
  <c r="N240" i="9"/>
  <c r="O240" i="9"/>
  <c r="Q240" i="9"/>
  <c r="R240" i="9"/>
  <c r="I240" i="9"/>
  <c r="C22" i="11" s="1"/>
  <c r="L239" i="9"/>
  <c r="P239" i="9" s="1"/>
  <c r="P240" i="9" s="1"/>
  <c r="J242" i="10"/>
  <c r="L242" i="10"/>
  <c r="M242" i="10"/>
  <c r="N242" i="10"/>
  <c r="O242" i="10"/>
  <c r="P242" i="10"/>
  <c r="Q242" i="10"/>
  <c r="R242" i="10"/>
  <c r="S242" i="10"/>
  <c r="T242" i="10"/>
  <c r="U242" i="10"/>
  <c r="W242" i="10"/>
  <c r="CA242" i="10" s="1"/>
  <c r="CC242" i="10" s="1"/>
  <c r="X242" i="10"/>
  <c r="Y242" i="10"/>
  <c r="Z242" i="10"/>
  <c r="AA242" i="10"/>
  <c r="AB242" i="10"/>
  <c r="AC242" i="10"/>
  <c r="AD242" i="10"/>
  <c r="AE242" i="10"/>
  <c r="AF242" i="10"/>
  <c r="AG242" i="10"/>
  <c r="AH242" i="10"/>
  <c r="AL242" i="10"/>
  <c r="J232" i="9"/>
  <c r="K232" i="9"/>
  <c r="D20" i="11" s="1"/>
  <c r="M232" i="9"/>
  <c r="N232" i="9"/>
  <c r="O232" i="9"/>
  <c r="Q232" i="9"/>
  <c r="R232" i="9"/>
  <c r="I232" i="9"/>
  <c r="C20" i="11" s="1"/>
  <c r="H237" i="10"/>
  <c r="H236" i="10"/>
  <c r="J234" i="10"/>
  <c r="K234" i="10"/>
  <c r="L234" i="10"/>
  <c r="M234" i="10"/>
  <c r="N234" i="10"/>
  <c r="O234" i="10"/>
  <c r="P234" i="10"/>
  <c r="Q234" i="10"/>
  <c r="R234" i="10"/>
  <c r="S234" i="10"/>
  <c r="T234" i="10"/>
  <c r="U234" i="10"/>
  <c r="W234" i="10"/>
  <c r="Y234" i="10"/>
  <c r="Z234" i="10"/>
  <c r="AA234" i="10"/>
  <c r="AB234" i="10"/>
  <c r="AC234" i="10"/>
  <c r="AD234" i="10"/>
  <c r="AE234" i="10"/>
  <c r="AF234" i="10"/>
  <c r="AG234" i="10"/>
  <c r="AH234" i="10"/>
  <c r="AI234" i="10"/>
  <c r="AL234" i="10"/>
  <c r="H233" i="10"/>
  <c r="J228" i="9"/>
  <c r="K228" i="9"/>
  <c r="D19" i="11" s="1"/>
  <c r="M228" i="9"/>
  <c r="N228" i="9"/>
  <c r="O228" i="9"/>
  <c r="Q228" i="9"/>
  <c r="R228" i="9"/>
  <c r="I228" i="9"/>
  <c r="C19" i="11" s="1"/>
  <c r="J230" i="10"/>
  <c r="L230" i="10"/>
  <c r="N230" i="10"/>
  <c r="P230" i="10"/>
  <c r="Q230" i="10"/>
  <c r="R230" i="10"/>
  <c r="T230" i="10"/>
  <c r="U230" i="10"/>
  <c r="W230" i="10"/>
  <c r="Y230" i="10"/>
  <c r="AA230" i="10"/>
  <c r="AB230" i="10"/>
  <c r="AC230" i="10"/>
  <c r="AD230" i="10"/>
  <c r="AE230" i="10"/>
  <c r="AF230" i="10"/>
  <c r="AG230" i="10"/>
  <c r="AH230" i="10"/>
  <c r="AL230" i="10"/>
  <c r="H217" i="10"/>
  <c r="G217" i="10" s="1"/>
  <c r="CA217" i="10" s="1"/>
  <c r="CC217" i="10" s="1"/>
  <c r="H218" i="10"/>
  <c r="G218" i="10" s="1"/>
  <c r="CA218" i="10" s="1"/>
  <c r="CC218" i="10" s="1"/>
  <c r="H219" i="10"/>
  <c r="H220" i="10"/>
  <c r="H221" i="10"/>
  <c r="H222" i="10"/>
  <c r="H223" i="10"/>
  <c r="H224" i="10"/>
  <c r="H225" i="10"/>
  <c r="H227" i="10"/>
  <c r="H229" i="10"/>
  <c r="G229" i="10" s="1"/>
  <c r="CA229" i="10" s="1"/>
  <c r="CC229" i="10" s="1"/>
  <c r="H216" i="10"/>
  <c r="J212" i="9"/>
  <c r="K212" i="9"/>
  <c r="D18" i="11" s="1"/>
  <c r="M212" i="9"/>
  <c r="N212" i="9"/>
  <c r="O212" i="9"/>
  <c r="Q212" i="9"/>
  <c r="R212" i="9"/>
  <c r="I212" i="9"/>
  <c r="C18" i="11" s="1"/>
  <c r="I214" i="10"/>
  <c r="AN214" i="10" s="1"/>
  <c r="BL214" i="10" s="1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W214" i="10"/>
  <c r="Y214" i="10"/>
  <c r="Z214" i="10"/>
  <c r="AA214" i="10"/>
  <c r="AB214" i="10"/>
  <c r="AC214" i="10"/>
  <c r="AD214" i="10"/>
  <c r="AE214" i="10"/>
  <c r="AF214" i="10"/>
  <c r="AG214" i="10"/>
  <c r="AH214" i="10"/>
  <c r="AI214" i="10"/>
  <c r="AY214" i="10" s="1"/>
  <c r="BW214" i="10" s="1"/>
  <c r="AL214" i="10"/>
  <c r="H213" i="10"/>
  <c r="H212" i="10"/>
  <c r="H211" i="10"/>
  <c r="AK214" i="10"/>
  <c r="H210" i="10"/>
  <c r="G210" i="10" s="1"/>
  <c r="CA210" i="10" s="1"/>
  <c r="CC210" i="10" s="1"/>
  <c r="J206" i="9"/>
  <c r="K206" i="9"/>
  <c r="D17" i="11" s="1"/>
  <c r="M206" i="9"/>
  <c r="N206" i="9"/>
  <c r="O206" i="9"/>
  <c r="Q206" i="9"/>
  <c r="R206" i="9"/>
  <c r="I206" i="9"/>
  <c r="C17" i="11" s="1"/>
  <c r="I208" i="10"/>
  <c r="AN208" i="10" s="1"/>
  <c r="BL208" i="10" s="1"/>
  <c r="J208" i="10"/>
  <c r="K208" i="10"/>
  <c r="L208" i="10"/>
  <c r="M208" i="10"/>
  <c r="N208" i="10"/>
  <c r="O208" i="10"/>
  <c r="P208" i="10"/>
  <c r="Q208" i="10"/>
  <c r="R208" i="10"/>
  <c r="S208" i="10"/>
  <c r="T208" i="10"/>
  <c r="U208" i="10"/>
  <c r="W208" i="10"/>
  <c r="Y208" i="10"/>
  <c r="Z208" i="10"/>
  <c r="AA208" i="10"/>
  <c r="AB208" i="10"/>
  <c r="AC208" i="10"/>
  <c r="AD208" i="10"/>
  <c r="AE208" i="10"/>
  <c r="AF208" i="10"/>
  <c r="AG208" i="10"/>
  <c r="AH208" i="10"/>
  <c r="AI208" i="10"/>
  <c r="AY208" i="10" s="1"/>
  <c r="BW208" i="10" s="1"/>
  <c r="AL208" i="10"/>
  <c r="H207" i="10"/>
  <c r="H206" i="10"/>
  <c r="AK208" i="10"/>
  <c r="AJ208" i="10"/>
  <c r="H205" i="10"/>
  <c r="D16" i="11"/>
  <c r="C16" i="11"/>
  <c r="H197" i="10"/>
  <c r="H198" i="10"/>
  <c r="H199" i="10"/>
  <c r="H200" i="10"/>
  <c r="H201" i="10"/>
  <c r="G201" i="10" s="1"/>
  <c r="H196" i="10"/>
  <c r="J192" i="9"/>
  <c r="K192" i="9"/>
  <c r="D15" i="11" s="1"/>
  <c r="M192" i="9"/>
  <c r="N192" i="9"/>
  <c r="O192" i="9"/>
  <c r="Q192" i="9"/>
  <c r="R192" i="9"/>
  <c r="I192" i="9"/>
  <c r="C15" i="11" s="1"/>
  <c r="I194" i="10"/>
  <c r="AN194" i="10" s="1"/>
  <c r="BL194" i="10" s="1"/>
  <c r="J194" i="10"/>
  <c r="K194" i="10"/>
  <c r="L194" i="10"/>
  <c r="M194" i="10"/>
  <c r="N194" i="10"/>
  <c r="O194" i="10"/>
  <c r="P194" i="10"/>
  <c r="Q194" i="10"/>
  <c r="R194" i="10"/>
  <c r="S194" i="10"/>
  <c r="T194" i="10"/>
  <c r="U194" i="10"/>
  <c r="W194" i="10"/>
  <c r="Y194" i="10"/>
  <c r="Z194" i="10"/>
  <c r="AA194" i="10"/>
  <c r="AB194" i="10"/>
  <c r="AC194" i="10"/>
  <c r="AD194" i="10"/>
  <c r="AE194" i="10"/>
  <c r="AF194" i="10"/>
  <c r="AG194" i="10"/>
  <c r="AH194" i="10"/>
  <c r="AI194" i="10"/>
  <c r="AY194" i="10" s="1"/>
  <c r="BW194" i="10" s="1"/>
  <c r="AL194" i="10"/>
  <c r="AK194" i="10"/>
  <c r="H192" i="10"/>
  <c r="H193" i="10"/>
  <c r="H191" i="10"/>
  <c r="G191" i="10" s="1"/>
  <c r="CA191" i="10" s="1"/>
  <c r="CC191" i="10" s="1"/>
  <c r="J187" i="9"/>
  <c r="K187" i="9"/>
  <c r="D14" i="11" s="1"/>
  <c r="M187" i="9"/>
  <c r="N187" i="9"/>
  <c r="O187" i="9"/>
  <c r="Q187" i="9"/>
  <c r="R187" i="9"/>
  <c r="I187" i="9"/>
  <c r="C14" i="11" s="1"/>
  <c r="K189" i="10"/>
  <c r="L189" i="10"/>
  <c r="M189" i="10"/>
  <c r="N189" i="10"/>
  <c r="P189" i="10"/>
  <c r="Q189" i="10"/>
  <c r="R189" i="10"/>
  <c r="T189" i="10"/>
  <c r="U189" i="10"/>
  <c r="W189" i="10"/>
  <c r="Y189" i="10"/>
  <c r="Z189" i="10"/>
  <c r="AA189" i="10"/>
  <c r="AB189" i="10"/>
  <c r="AC189" i="10"/>
  <c r="AD189" i="10"/>
  <c r="AE189" i="10"/>
  <c r="AF189" i="10"/>
  <c r="AG189" i="10"/>
  <c r="AH189" i="10"/>
  <c r="AL189" i="10"/>
  <c r="J189" i="10"/>
  <c r="I189" i="10"/>
  <c r="AN189" i="10" s="1"/>
  <c r="BL189" i="10" s="1"/>
  <c r="H177" i="10"/>
  <c r="H179" i="10"/>
  <c r="H180" i="10"/>
  <c r="H181" i="10"/>
  <c r="H182" i="10"/>
  <c r="H183" i="10"/>
  <c r="H184" i="10"/>
  <c r="H185" i="10"/>
  <c r="H186" i="10"/>
  <c r="H187" i="10"/>
  <c r="G187" i="10" s="1"/>
  <c r="CA187" i="10" s="1"/>
  <c r="CC187" i="10" s="1"/>
  <c r="H188" i="10"/>
  <c r="H176" i="10"/>
  <c r="J172" i="9"/>
  <c r="K172" i="9"/>
  <c r="D13" i="11" s="1"/>
  <c r="M172" i="9"/>
  <c r="N172" i="9"/>
  <c r="O172" i="9"/>
  <c r="Q172" i="9"/>
  <c r="R172" i="9"/>
  <c r="I172" i="9"/>
  <c r="C13" i="11" s="1"/>
  <c r="L171" i="9"/>
  <c r="P171" i="9" s="1"/>
  <c r="I174" i="10"/>
  <c r="J174" i="10"/>
  <c r="K174" i="10"/>
  <c r="L174" i="10"/>
  <c r="N174" i="10"/>
  <c r="P174" i="10"/>
  <c r="Q174" i="10"/>
  <c r="R174" i="10"/>
  <c r="T174" i="10"/>
  <c r="U174" i="10"/>
  <c r="W174" i="10"/>
  <c r="Y174" i="10"/>
  <c r="Z174" i="10"/>
  <c r="AA174" i="10"/>
  <c r="AC174" i="10"/>
  <c r="AD174" i="10"/>
  <c r="AE174" i="10"/>
  <c r="AF174" i="10"/>
  <c r="AG174" i="10"/>
  <c r="AH174" i="10"/>
  <c r="AI174" i="10"/>
  <c r="AL174" i="10"/>
  <c r="H170" i="10"/>
  <c r="H171" i="10"/>
  <c r="H173" i="10"/>
  <c r="M174" i="10"/>
  <c r="AP174" i="10" s="1"/>
  <c r="BN174" i="10" s="1"/>
  <c r="H169" i="10"/>
  <c r="S174" i="10"/>
  <c r="AS174" i="10" s="1"/>
  <c r="BQ174" i="10" s="1"/>
  <c r="O174" i="10"/>
  <c r="AQ174" i="10" s="1"/>
  <c r="BO174" i="10" s="1"/>
  <c r="E66" i="10"/>
  <c r="E69" i="10"/>
  <c r="L64" i="9"/>
  <c r="P64" i="9" s="1"/>
  <c r="L67" i="9"/>
  <c r="P67" i="9" s="1"/>
  <c r="AT364" i="10" l="1"/>
  <c r="BR364" i="10" s="1"/>
  <c r="I699" i="10"/>
  <c r="AN699" i="10" s="1"/>
  <c r="BL699" i="10" s="1"/>
  <c r="AK537" i="10"/>
  <c r="BZ695" i="10"/>
  <c r="BY695" i="10"/>
  <c r="CA695" i="10"/>
  <c r="CC695" i="10" s="1"/>
  <c r="AV364" i="10"/>
  <c r="BT364" i="10" s="1"/>
  <c r="AX364" i="10"/>
  <c r="BV364" i="10" s="1"/>
  <c r="H698" i="10"/>
  <c r="H699" i="10" s="1"/>
  <c r="X364" i="10"/>
  <c r="AU364" i="10" s="1"/>
  <c r="BS364" i="10" s="1"/>
  <c r="P547" i="9"/>
  <c r="K699" i="10"/>
  <c r="AO699" i="10" s="1"/>
  <c r="BM699" i="10" s="1"/>
  <c r="G713" i="10"/>
  <c r="CA713" i="10" s="1"/>
  <c r="CC713" i="10" s="1"/>
  <c r="G711" i="10"/>
  <c r="CA711" i="10" s="1"/>
  <c r="CC711" i="10" s="1"/>
  <c r="G400" i="10"/>
  <c r="CA400" i="10" s="1"/>
  <c r="CC400" i="10" s="1"/>
  <c r="G530" i="10"/>
  <c r="CA530" i="10" s="1"/>
  <c r="CC530" i="10" s="1"/>
  <c r="L547" i="9"/>
  <c r="F53" i="11" s="1"/>
  <c r="AY267" i="10"/>
  <c r="BW267" i="10" s="1"/>
  <c r="AN267" i="10"/>
  <c r="BL267" i="10" s="1"/>
  <c r="AY270" i="10"/>
  <c r="BW270" i="10" s="1"/>
  <c r="AN270" i="10"/>
  <c r="BL270" i="10" s="1"/>
  <c r="AN287" i="10"/>
  <c r="BL287" i="10" s="1"/>
  <c r="AY174" i="10"/>
  <c r="BW174" i="10" s="1"/>
  <c r="AN174" i="10"/>
  <c r="BL174" i="10" s="1"/>
  <c r="AY234" i="10"/>
  <c r="BW234" i="10" s="1"/>
  <c r="AY248" i="10"/>
  <c r="BW248" i="10" s="1"/>
  <c r="AN248" i="10"/>
  <c r="BL248" i="10" s="1"/>
  <c r="AY279" i="10"/>
  <c r="BW279" i="10" s="1"/>
  <c r="AN279" i="10"/>
  <c r="BL279" i="10" s="1"/>
  <c r="AY298" i="10"/>
  <c r="BW298" i="10" s="1"/>
  <c r="AN298" i="10"/>
  <c r="BL298" i="10" s="1"/>
  <c r="AN303" i="10"/>
  <c r="BL303" i="10" s="1"/>
  <c r="AN318" i="10"/>
  <c r="BL318" i="10" s="1"/>
  <c r="AV174" i="10"/>
  <c r="BT174" i="10" s="1"/>
  <c r="AR174" i="10"/>
  <c r="BP174" i="10" s="1"/>
  <c r="AO174" i="10"/>
  <c r="BM174" i="10" s="1"/>
  <c r="AT189" i="10"/>
  <c r="BR189" i="10" s="1"/>
  <c r="AP189" i="10"/>
  <c r="BN189" i="10" s="1"/>
  <c r="AO189" i="10"/>
  <c r="BM189" i="10" s="1"/>
  <c r="AT194" i="10"/>
  <c r="BR194" i="10" s="1"/>
  <c r="AS194" i="10"/>
  <c r="BQ194" i="10" s="1"/>
  <c r="AR194" i="10"/>
  <c r="BP194" i="10" s="1"/>
  <c r="AQ194" i="10"/>
  <c r="BO194" i="10" s="1"/>
  <c r="AP194" i="10"/>
  <c r="BN194" i="10" s="1"/>
  <c r="AO194" i="10"/>
  <c r="BM194" i="10" s="1"/>
  <c r="AX208" i="10"/>
  <c r="BV208" i="10" s="1"/>
  <c r="AW208" i="10"/>
  <c r="BU208" i="10" s="1"/>
  <c r="AV208" i="10"/>
  <c r="BT208" i="10" s="1"/>
  <c r="AT214" i="10"/>
  <c r="BR214" i="10" s="1"/>
  <c r="AS214" i="10"/>
  <c r="BQ214" i="10" s="1"/>
  <c r="AR214" i="10"/>
  <c r="BP214" i="10" s="1"/>
  <c r="AQ214" i="10"/>
  <c r="BO214" i="10" s="1"/>
  <c r="AP214" i="10"/>
  <c r="BN214" i="10" s="1"/>
  <c r="AO214" i="10"/>
  <c r="BM214" i="10" s="1"/>
  <c r="AX230" i="10"/>
  <c r="BV230" i="10" s="1"/>
  <c r="AW230" i="10"/>
  <c r="BU230" i="10" s="1"/>
  <c r="AT230" i="10"/>
  <c r="BR230" i="10" s="1"/>
  <c r="AT234" i="10"/>
  <c r="BR234" i="10" s="1"/>
  <c r="AS234" i="10"/>
  <c r="BQ234" i="10" s="1"/>
  <c r="AR234" i="10"/>
  <c r="BP234" i="10" s="1"/>
  <c r="AQ234" i="10"/>
  <c r="BO234" i="10" s="1"/>
  <c r="AP234" i="10"/>
  <c r="BN234" i="10" s="1"/>
  <c r="AO234" i="10"/>
  <c r="BM234" i="10" s="1"/>
  <c r="AX245" i="10"/>
  <c r="BV245" i="10" s="1"/>
  <c r="AW245" i="10"/>
  <c r="BU245" i="10" s="1"/>
  <c r="AV245" i="10"/>
  <c r="BT245" i="10" s="1"/>
  <c r="AT248" i="10"/>
  <c r="BR248" i="10" s="1"/>
  <c r="AS248" i="10"/>
  <c r="BQ248" i="10" s="1"/>
  <c r="AR248" i="10"/>
  <c r="BP248" i="10" s="1"/>
  <c r="AQ248" i="10"/>
  <c r="BO248" i="10" s="1"/>
  <c r="AP248" i="10"/>
  <c r="BN248" i="10" s="1"/>
  <c r="AO248" i="10"/>
  <c r="BM248" i="10" s="1"/>
  <c r="AX251" i="10"/>
  <c r="BV251" i="10" s="1"/>
  <c r="AW251" i="10"/>
  <c r="BU251" i="10" s="1"/>
  <c r="AV251" i="10"/>
  <c r="BT251" i="10" s="1"/>
  <c r="AX264" i="10"/>
  <c r="BV264" i="10" s="1"/>
  <c r="AW264" i="10"/>
  <c r="BU264" i="10" s="1"/>
  <c r="AV264" i="10"/>
  <c r="BT264" i="10" s="1"/>
  <c r="AX267" i="10"/>
  <c r="BV267" i="10" s="1"/>
  <c r="AW267" i="10"/>
  <c r="BU267" i="10" s="1"/>
  <c r="AV267" i="10"/>
  <c r="BT267" i="10" s="1"/>
  <c r="AX270" i="10"/>
  <c r="BV270" i="10" s="1"/>
  <c r="AW270" i="10"/>
  <c r="BU270" i="10" s="1"/>
  <c r="AV270" i="10"/>
  <c r="BT270" i="10" s="1"/>
  <c r="AX276" i="10"/>
  <c r="BV276" i="10" s="1"/>
  <c r="AW276" i="10"/>
  <c r="BU276" i="10" s="1"/>
  <c r="AV276" i="10"/>
  <c r="BT276" i="10" s="1"/>
  <c r="AT279" i="10"/>
  <c r="BR279" i="10" s="1"/>
  <c r="AS279" i="10"/>
  <c r="BQ279" i="10" s="1"/>
  <c r="AR279" i="10"/>
  <c r="BP279" i="10" s="1"/>
  <c r="AQ279" i="10"/>
  <c r="BO279" i="10" s="1"/>
  <c r="AP279" i="10"/>
  <c r="BN279" i="10" s="1"/>
  <c r="AO279" i="10"/>
  <c r="BM279" i="10" s="1"/>
  <c r="AT292" i="10"/>
  <c r="BR292" i="10" s="1"/>
  <c r="AS292" i="10"/>
  <c r="BQ292" i="10" s="1"/>
  <c r="AR292" i="10"/>
  <c r="BP292" i="10" s="1"/>
  <c r="AQ292" i="10"/>
  <c r="BO292" i="10" s="1"/>
  <c r="AP292" i="10"/>
  <c r="BN292" i="10" s="1"/>
  <c r="AO292" i="10"/>
  <c r="BM292" i="10" s="1"/>
  <c r="AT295" i="10"/>
  <c r="BR295" i="10" s="1"/>
  <c r="AS295" i="10"/>
  <c r="BQ295" i="10" s="1"/>
  <c r="AR295" i="10"/>
  <c r="BP295" i="10" s="1"/>
  <c r="AQ295" i="10"/>
  <c r="BO295" i="10" s="1"/>
  <c r="AP295" i="10"/>
  <c r="BN295" i="10" s="1"/>
  <c r="AO295" i="10"/>
  <c r="BM295" i="10" s="1"/>
  <c r="AT298" i="10"/>
  <c r="BR298" i="10" s="1"/>
  <c r="AS298" i="10"/>
  <c r="BQ298" i="10" s="1"/>
  <c r="AR298" i="10"/>
  <c r="BP298" i="10" s="1"/>
  <c r="AQ298" i="10"/>
  <c r="BO298" i="10" s="1"/>
  <c r="AP298" i="10"/>
  <c r="BN298" i="10" s="1"/>
  <c r="AO298" i="10"/>
  <c r="BM298" i="10" s="1"/>
  <c r="AX303" i="10"/>
  <c r="BV303" i="10" s="1"/>
  <c r="AW303" i="10"/>
  <c r="BU303" i="10" s="1"/>
  <c r="AV303" i="10"/>
  <c r="BT303" i="10" s="1"/>
  <c r="AU303" i="10"/>
  <c r="BS303" i="10" s="1"/>
  <c r="AT303" i="10"/>
  <c r="BR303" i="10" s="1"/>
  <c r="AS303" i="10"/>
  <c r="BQ303" i="10" s="1"/>
  <c r="AR303" i="10"/>
  <c r="BP303" i="10" s="1"/>
  <c r="AO303" i="10"/>
  <c r="BM303" i="10" s="1"/>
  <c r="AX306" i="10"/>
  <c r="BV306" i="10" s="1"/>
  <c r="AW306" i="10"/>
  <c r="BU306" i="10" s="1"/>
  <c r="AV306" i="10"/>
  <c r="BT306" i="10" s="1"/>
  <c r="AX310" i="10"/>
  <c r="BV310" i="10" s="1"/>
  <c r="AW310" i="10"/>
  <c r="BU310" i="10" s="1"/>
  <c r="AV310" i="10"/>
  <c r="BT310" i="10" s="1"/>
  <c r="AX314" i="10"/>
  <c r="BV314" i="10" s="1"/>
  <c r="AW314" i="10"/>
  <c r="BU314" i="10" s="1"/>
  <c r="AV314" i="10"/>
  <c r="BT314" i="10" s="1"/>
  <c r="AX318" i="10"/>
  <c r="BV318" i="10" s="1"/>
  <c r="AW318" i="10"/>
  <c r="BU318" i="10" s="1"/>
  <c r="AV318" i="10"/>
  <c r="BT318" i="10" s="1"/>
  <c r="AS318" i="10"/>
  <c r="BQ318" i="10" s="1"/>
  <c r="AR318" i="10"/>
  <c r="BP318" i="10" s="1"/>
  <c r="AQ318" i="10"/>
  <c r="BO318" i="10" s="1"/>
  <c r="AP318" i="10"/>
  <c r="BN318" i="10" s="1"/>
  <c r="AO318" i="10"/>
  <c r="BM318" i="10" s="1"/>
  <c r="AX174" i="10"/>
  <c r="BV174" i="10" s="1"/>
  <c r="AT174" i="10"/>
  <c r="BR174" i="10" s="1"/>
  <c r="AX189" i="10"/>
  <c r="BV189" i="10" s="1"/>
  <c r="AW189" i="10"/>
  <c r="BU189" i="10" s="1"/>
  <c r="AV189" i="10"/>
  <c r="BT189" i="10" s="1"/>
  <c r="AR189" i="10"/>
  <c r="BP189" i="10" s="1"/>
  <c r="AX194" i="10"/>
  <c r="BV194" i="10" s="1"/>
  <c r="AW194" i="10"/>
  <c r="BU194" i="10" s="1"/>
  <c r="AV194" i="10"/>
  <c r="BT194" i="10" s="1"/>
  <c r="AT208" i="10"/>
  <c r="BR208" i="10" s="1"/>
  <c r="AS208" i="10"/>
  <c r="BQ208" i="10" s="1"/>
  <c r="AR208" i="10"/>
  <c r="BP208" i="10" s="1"/>
  <c r="AQ208" i="10"/>
  <c r="BO208" i="10" s="1"/>
  <c r="AP208" i="10"/>
  <c r="BN208" i="10" s="1"/>
  <c r="AO208" i="10"/>
  <c r="BM208" i="10" s="1"/>
  <c r="AX214" i="10"/>
  <c r="BV214" i="10" s="1"/>
  <c r="AW214" i="10"/>
  <c r="BU214" i="10" s="1"/>
  <c r="AV214" i="10"/>
  <c r="BT214" i="10" s="1"/>
  <c r="AR230" i="10"/>
  <c r="BP230" i="10" s="1"/>
  <c r="AX234" i="10"/>
  <c r="BV234" i="10" s="1"/>
  <c r="AW234" i="10"/>
  <c r="BU234" i="10" s="1"/>
  <c r="AV234" i="10"/>
  <c r="BT234" i="10" s="1"/>
  <c r="AX242" i="10"/>
  <c r="BV242" i="10" s="1"/>
  <c r="AW242" i="10"/>
  <c r="BU242" i="10" s="1"/>
  <c r="AV242" i="10"/>
  <c r="BT242" i="10" s="1"/>
  <c r="AU242" i="10"/>
  <c r="BS242" i="10" s="1"/>
  <c r="AT242" i="10"/>
  <c r="BR242" i="10" s="1"/>
  <c r="AS242" i="10"/>
  <c r="BQ242" i="10" s="1"/>
  <c r="AR242" i="10"/>
  <c r="BP242" i="10" s="1"/>
  <c r="AQ242" i="10"/>
  <c r="BO242" i="10" s="1"/>
  <c r="AP242" i="10"/>
  <c r="BN242" i="10" s="1"/>
  <c r="AT245" i="10"/>
  <c r="BR245" i="10" s="1"/>
  <c r="AS245" i="10"/>
  <c r="BQ245" i="10" s="1"/>
  <c r="AR245" i="10"/>
  <c r="BP245" i="10" s="1"/>
  <c r="AQ245" i="10"/>
  <c r="BO245" i="10" s="1"/>
  <c r="AP245" i="10"/>
  <c r="BN245" i="10" s="1"/>
  <c r="AO245" i="10"/>
  <c r="BM245" i="10" s="1"/>
  <c r="AX248" i="10"/>
  <c r="BV248" i="10" s="1"/>
  <c r="AW248" i="10"/>
  <c r="BU248" i="10" s="1"/>
  <c r="AV248" i="10"/>
  <c r="BT248" i="10" s="1"/>
  <c r="AT251" i="10"/>
  <c r="BR251" i="10" s="1"/>
  <c r="AS251" i="10"/>
  <c r="BQ251" i="10" s="1"/>
  <c r="AR251" i="10"/>
  <c r="BP251" i="10" s="1"/>
  <c r="AQ251" i="10"/>
  <c r="BO251" i="10" s="1"/>
  <c r="AP251" i="10"/>
  <c r="BN251" i="10" s="1"/>
  <c r="AO251" i="10"/>
  <c r="BM251" i="10" s="1"/>
  <c r="AT267" i="10"/>
  <c r="BR267" i="10" s="1"/>
  <c r="AS267" i="10"/>
  <c r="BQ267" i="10" s="1"/>
  <c r="AR267" i="10"/>
  <c r="BP267" i="10" s="1"/>
  <c r="AQ267" i="10"/>
  <c r="BO267" i="10" s="1"/>
  <c r="AP267" i="10"/>
  <c r="BN267" i="10" s="1"/>
  <c r="AO267" i="10"/>
  <c r="BM267" i="10" s="1"/>
  <c r="AT270" i="10"/>
  <c r="BR270" i="10" s="1"/>
  <c r="AS270" i="10"/>
  <c r="BQ270" i="10" s="1"/>
  <c r="AR270" i="10"/>
  <c r="BP270" i="10" s="1"/>
  <c r="AQ270" i="10"/>
  <c r="BO270" i="10" s="1"/>
  <c r="AP270" i="10"/>
  <c r="BN270" i="10" s="1"/>
  <c r="AO270" i="10"/>
  <c r="BM270" i="10" s="1"/>
  <c r="AT276" i="10"/>
  <c r="BR276" i="10" s="1"/>
  <c r="AS276" i="10"/>
  <c r="BQ276" i="10" s="1"/>
  <c r="AR276" i="10"/>
  <c r="BP276" i="10" s="1"/>
  <c r="AQ276" i="10"/>
  <c r="BO276" i="10" s="1"/>
  <c r="AP276" i="10"/>
  <c r="BN276" i="10" s="1"/>
  <c r="AO276" i="10"/>
  <c r="BM276" i="10" s="1"/>
  <c r="AX279" i="10"/>
  <c r="BV279" i="10" s="1"/>
  <c r="AW279" i="10"/>
  <c r="BU279" i="10" s="1"/>
  <c r="AV279" i="10"/>
  <c r="BT279" i="10" s="1"/>
  <c r="AX292" i="10"/>
  <c r="BV292" i="10" s="1"/>
  <c r="AW292" i="10"/>
  <c r="BU292" i="10" s="1"/>
  <c r="AV292" i="10"/>
  <c r="BT292" i="10" s="1"/>
  <c r="AX295" i="10"/>
  <c r="BV295" i="10" s="1"/>
  <c r="AW295" i="10"/>
  <c r="BU295" i="10" s="1"/>
  <c r="AV295" i="10"/>
  <c r="BT295" i="10" s="1"/>
  <c r="AX298" i="10"/>
  <c r="BV298" i="10" s="1"/>
  <c r="AW298" i="10"/>
  <c r="BU298" i="10" s="1"/>
  <c r="AV298" i="10"/>
  <c r="BT298" i="10" s="1"/>
  <c r="AT306" i="10"/>
  <c r="BR306" i="10" s="1"/>
  <c r="AS306" i="10"/>
  <c r="BQ306" i="10" s="1"/>
  <c r="AR306" i="10"/>
  <c r="BP306" i="10" s="1"/>
  <c r="AQ306" i="10"/>
  <c r="BO306" i="10" s="1"/>
  <c r="AP306" i="10"/>
  <c r="BN306" i="10" s="1"/>
  <c r="AO306" i="10"/>
  <c r="BM306" i="10" s="1"/>
  <c r="AT310" i="10"/>
  <c r="BR310" i="10" s="1"/>
  <c r="AS310" i="10"/>
  <c r="BQ310" i="10" s="1"/>
  <c r="AR310" i="10"/>
  <c r="BP310" i="10" s="1"/>
  <c r="AQ310" i="10"/>
  <c r="BO310" i="10" s="1"/>
  <c r="AP310" i="10"/>
  <c r="BN310" i="10" s="1"/>
  <c r="AO310" i="10"/>
  <c r="BM310" i="10" s="1"/>
  <c r="AT314" i="10"/>
  <c r="BR314" i="10" s="1"/>
  <c r="AS314" i="10"/>
  <c r="BQ314" i="10" s="1"/>
  <c r="AR314" i="10"/>
  <c r="BP314" i="10" s="1"/>
  <c r="AQ314" i="10"/>
  <c r="BO314" i="10" s="1"/>
  <c r="AP314" i="10"/>
  <c r="BN314" i="10" s="1"/>
  <c r="AO314" i="10"/>
  <c r="BM314" i="10" s="1"/>
  <c r="AI364" i="10"/>
  <c r="M364" i="10"/>
  <c r="AP364" i="10" s="1"/>
  <c r="BN364" i="10" s="1"/>
  <c r="I364" i="10"/>
  <c r="K364" i="10"/>
  <c r="AO364" i="10" s="1"/>
  <c r="BM364" i="10" s="1"/>
  <c r="O364" i="10"/>
  <c r="AQ364" i="10" s="1"/>
  <c r="BO364" i="10" s="1"/>
  <c r="S364" i="10"/>
  <c r="AS364" i="10" s="1"/>
  <c r="BQ364" i="10" s="1"/>
  <c r="H364" i="10"/>
  <c r="Q364" i="10"/>
  <c r="AR364" i="10" s="1"/>
  <c r="BP364" i="10" s="1"/>
  <c r="AB364" i="10"/>
  <c r="AW364" i="10" s="1"/>
  <c r="BU364" i="10" s="1"/>
  <c r="F57" i="11"/>
  <c r="AJ716" i="10"/>
  <c r="AK699" i="10"/>
  <c r="G236" i="10"/>
  <c r="BZ236" i="10" s="1"/>
  <c r="H239" i="10"/>
  <c r="AJ699" i="10"/>
  <c r="AJ537" i="10"/>
  <c r="AK716" i="10"/>
  <c r="H189" i="10"/>
  <c r="H230" i="10"/>
  <c r="G233" i="10"/>
  <c r="CA233" i="10" s="1"/>
  <c r="CC233" i="10" s="1"/>
  <c r="H234" i="10"/>
  <c r="G169" i="10"/>
  <c r="CA169" i="10" s="1"/>
  <c r="CC169" i="10" s="1"/>
  <c r="H174" i="10"/>
  <c r="G253" i="10"/>
  <c r="CA253" i="10" s="1"/>
  <c r="CC253" i="10" s="1"/>
  <c r="H264" i="10"/>
  <c r="L15" i="10"/>
  <c r="L13" i="10" s="1"/>
  <c r="J15" i="10"/>
  <c r="J13" i="10" s="1"/>
  <c r="AK388" i="10"/>
  <c r="AJ489" i="10"/>
  <c r="AK489" i="10"/>
  <c r="AK601" i="10"/>
  <c r="AK655" i="10"/>
  <c r="G583" i="10"/>
  <c r="CA583" i="10" s="1"/>
  <c r="CC583" i="10" s="1"/>
  <c r="AK654" i="10"/>
  <c r="AJ654" i="10"/>
  <c r="AJ656" i="10"/>
  <c r="AK656" i="10"/>
  <c r="AK585" i="10"/>
  <c r="AK584" i="10"/>
  <c r="AK582" i="10"/>
  <c r="BZ320" i="10"/>
  <c r="H324" i="10"/>
  <c r="BY187" i="10"/>
  <c r="L185" i="9"/>
  <c r="P185" i="9" s="1"/>
  <c r="BZ187" i="10"/>
  <c r="G300" i="10"/>
  <c r="CA300" i="10" s="1"/>
  <c r="CC300" i="10" s="1"/>
  <c r="G362" i="10"/>
  <c r="CA362" i="10" s="1"/>
  <c r="CC362" i="10" s="1"/>
  <c r="G196" i="10"/>
  <c r="BZ196" i="10" s="1"/>
  <c r="H203" i="10"/>
  <c r="AJ242" i="10"/>
  <c r="BY242" i="10" s="1"/>
  <c r="BY241" i="10"/>
  <c r="AK242" i="10"/>
  <c r="BZ242" i="10" s="1"/>
  <c r="BZ241" i="10"/>
  <c r="BY255" i="10"/>
  <c r="BZ260" i="10"/>
  <c r="BZ218" i="10"/>
  <c r="BZ262" i="10"/>
  <c r="BY260" i="10"/>
  <c r="BZ258" i="10"/>
  <c r="BZ257" i="10"/>
  <c r="BZ254" i="10"/>
  <c r="BY218" i="10"/>
  <c r="BZ217" i="10"/>
  <c r="BY262" i="10"/>
  <c r="BZ261" i="10"/>
  <c r="BY257" i="10"/>
  <c r="BZ256" i="10"/>
  <c r="BY254" i="10"/>
  <c r="BZ229" i="10"/>
  <c r="L215" i="9"/>
  <c r="P215" i="9" s="1"/>
  <c r="L252" i="9"/>
  <c r="P252" i="9" s="1"/>
  <c r="L254" i="9"/>
  <c r="P254" i="9" s="1"/>
  <c r="L259" i="9"/>
  <c r="P259" i="9" s="1"/>
  <c r="L256" i="9"/>
  <c r="P256" i="9" s="1"/>
  <c r="BY229" i="10"/>
  <c r="BY217" i="10"/>
  <c r="L227" i="9"/>
  <c r="P227" i="9" s="1"/>
  <c r="L216" i="9"/>
  <c r="P216" i="9" s="1"/>
  <c r="BY261" i="10"/>
  <c r="BY258" i="10"/>
  <c r="BY256" i="10"/>
  <c r="BZ255" i="10"/>
  <c r="L253" i="9"/>
  <c r="P253" i="9" s="1"/>
  <c r="L255" i="9"/>
  <c r="P255" i="9" s="1"/>
  <c r="L260" i="9"/>
  <c r="P260" i="9" s="1"/>
  <c r="L258" i="9"/>
  <c r="P258" i="9" s="1"/>
  <c r="BZ244" i="10"/>
  <c r="CA244" i="10"/>
  <c r="CC244" i="10" s="1"/>
  <c r="BZ250" i="10"/>
  <c r="CA250" i="10"/>
  <c r="CC250" i="10" s="1"/>
  <c r="BZ297" i="10"/>
  <c r="CA297" i="10"/>
  <c r="CC297" i="10" s="1"/>
  <c r="BZ305" i="10"/>
  <c r="CA305" i="10"/>
  <c r="CC305" i="10" s="1"/>
  <c r="BZ355" i="10"/>
  <c r="CA355" i="10"/>
  <c r="CC355" i="10" s="1"/>
  <c r="BZ358" i="10"/>
  <c r="CA358" i="10"/>
  <c r="CC358" i="10" s="1"/>
  <c r="BZ354" i="10"/>
  <c r="CA354" i="10"/>
  <c r="CC354" i="10" s="1"/>
  <c r="BZ343" i="10"/>
  <c r="CA343" i="10"/>
  <c r="CC343" i="10" s="1"/>
  <c r="BZ359" i="10"/>
  <c r="CA359" i="10"/>
  <c r="CC359" i="10" s="1"/>
  <c r="BZ353" i="10"/>
  <c r="CA353" i="10"/>
  <c r="CC353" i="10" s="1"/>
  <c r="BY350" i="10"/>
  <c r="CA350" i="10"/>
  <c r="CC350" i="10" s="1"/>
  <c r="BY330" i="10"/>
  <c r="CA330" i="10"/>
  <c r="CC330" i="10" s="1"/>
  <c r="BZ266" i="10"/>
  <c r="CA266" i="10"/>
  <c r="CC266" i="10" s="1"/>
  <c r="BZ269" i="10"/>
  <c r="CA269" i="10"/>
  <c r="CC269" i="10" s="1"/>
  <c r="BZ278" i="10"/>
  <c r="CA278" i="10"/>
  <c r="CC278" i="10" s="1"/>
  <c r="BZ294" i="10"/>
  <c r="CA294" i="10"/>
  <c r="CC294" i="10" s="1"/>
  <c r="BZ360" i="10"/>
  <c r="CA360" i="10"/>
  <c r="CC360" i="10" s="1"/>
  <c r="BZ344" i="10"/>
  <c r="CA344" i="10"/>
  <c r="CC344" i="10" s="1"/>
  <c r="BZ337" i="10"/>
  <c r="CA337" i="10"/>
  <c r="CC337" i="10" s="1"/>
  <c r="BZ361" i="10"/>
  <c r="CA361" i="10"/>
  <c r="CC361" i="10" s="1"/>
  <c r="BZ356" i="10"/>
  <c r="CA356" i="10"/>
  <c r="CC356" i="10" s="1"/>
  <c r="BZ345" i="10"/>
  <c r="CA345" i="10"/>
  <c r="CC345" i="10" s="1"/>
  <c r="BZ341" i="10"/>
  <c r="CA341" i="10"/>
  <c r="CC341" i="10" s="1"/>
  <c r="BZ357" i="10"/>
  <c r="CA357" i="10"/>
  <c r="CC357" i="10" s="1"/>
  <c r="BZ333" i="10"/>
  <c r="CA333" i="10"/>
  <c r="CC333" i="10" s="1"/>
  <c r="BZ327" i="10"/>
  <c r="CA327" i="10"/>
  <c r="CC327" i="10" s="1"/>
  <c r="C11" i="11"/>
  <c r="BY333" i="10"/>
  <c r="BY191" i="10"/>
  <c r="BZ191" i="10"/>
  <c r="BY210" i="10"/>
  <c r="BZ210" i="10"/>
  <c r="BY289" i="10"/>
  <c r="BZ289" i="10"/>
  <c r="BY308" i="10"/>
  <c r="BZ308" i="10"/>
  <c r="BY342" i="10"/>
  <c r="BZ342" i="10"/>
  <c r="BZ350" i="10"/>
  <c r="BZ330" i="10"/>
  <c r="BY312" i="10"/>
  <c r="BZ312" i="10"/>
  <c r="AG15" i="10"/>
  <c r="AG13" i="10" s="1"/>
  <c r="AE15" i="10"/>
  <c r="AE13" i="10" s="1"/>
  <c r="AC15" i="10"/>
  <c r="AC13" i="10" s="1"/>
  <c r="G267" i="10"/>
  <c r="BY267" i="10" s="1"/>
  <c r="BY266" i="10"/>
  <c r="G270" i="10"/>
  <c r="BY270" i="10" s="1"/>
  <c r="BY269" i="10"/>
  <c r="G279" i="10"/>
  <c r="BY279" i="10" s="1"/>
  <c r="BY278" i="10"/>
  <c r="G295" i="10"/>
  <c r="BY295" i="10" s="1"/>
  <c r="BY294" i="10"/>
  <c r="L358" i="9"/>
  <c r="P358" i="9" s="1"/>
  <c r="BY360" i="10"/>
  <c r="L342" i="9"/>
  <c r="P342" i="9" s="1"/>
  <c r="BY344" i="10"/>
  <c r="G338" i="10"/>
  <c r="CA338" i="10" s="1"/>
  <c r="CC338" i="10" s="1"/>
  <c r="BY337" i="10"/>
  <c r="L359" i="9"/>
  <c r="P359" i="9" s="1"/>
  <c r="BY361" i="10"/>
  <c r="L354" i="9"/>
  <c r="P354" i="9" s="1"/>
  <c r="BY356" i="10"/>
  <c r="L343" i="9"/>
  <c r="P343" i="9" s="1"/>
  <c r="BY345" i="10"/>
  <c r="L339" i="9"/>
  <c r="P339" i="9" s="1"/>
  <c r="BY341" i="10"/>
  <c r="L355" i="9"/>
  <c r="P355" i="9" s="1"/>
  <c r="BY357" i="10"/>
  <c r="G245" i="10"/>
  <c r="BY244" i="10"/>
  <c r="G251" i="10"/>
  <c r="BY250" i="10"/>
  <c r="G298" i="10"/>
  <c r="CA298" i="10" s="1"/>
  <c r="CC298" i="10" s="1"/>
  <c r="BY297" i="10"/>
  <c r="G306" i="10"/>
  <c r="BY305" i="10"/>
  <c r="L353" i="9"/>
  <c r="P353" i="9" s="1"/>
  <c r="BY355" i="10"/>
  <c r="L356" i="9"/>
  <c r="P356" i="9" s="1"/>
  <c r="BY358" i="10"/>
  <c r="L352" i="9"/>
  <c r="P352" i="9" s="1"/>
  <c r="BY354" i="10"/>
  <c r="L341" i="9"/>
  <c r="P341" i="9" s="1"/>
  <c r="BY343" i="10"/>
  <c r="L357" i="9"/>
  <c r="P357" i="9" s="1"/>
  <c r="BY359" i="10"/>
  <c r="L351" i="9"/>
  <c r="P351" i="9" s="1"/>
  <c r="BY353" i="10"/>
  <c r="AH15" i="10"/>
  <c r="AH13" i="10" s="1"/>
  <c r="AF15" i="10"/>
  <c r="AF13" i="10" s="1"/>
  <c r="AD15" i="10"/>
  <c r="AD13" i="10" s="1"/>
  <c r="G347" i="10"/>
  <c r="L340" i="9"/>
  <c r="P340" i="9" s="1"/>
  <c r="L335" i="9"/>
  <c r="P335" i="9" s="1"/>
  <c r="G170" i="10"/>
  <c r="G176" i="10"/>
  <c r="G185" i="10"/>
  <c r="G183" i="10"/>
  <c r="G181" i="10"/>
  <c r="G179" i="10"/>
  <c r="G193" i="10"/>
  <c r="G199" i="10"/>
  <c r="G206" i="10"/>
  <c r="G212" i="10"/>
  <c r="G216" i="10"/>
  <c r="G227" i="10"/>
  <c r="G224" i="10"/>
  <c r="G222" i="10"/>
  <c r="G220" i="10"/>
  <c r="G237" i="10"/>
  <c r="G272" i="10"/>
  <c r="G274" i="10"/>
  <c r="G281" i="10"/>
  <c r="G283" i="10"/>
  <c r="G285" i="10"/>
  <c r="G290" i="10"/>
  <c r="G309" i="10"/>
  <c r="G310" i="10" s="1"/>
  <c r="G317" i="10"/>
  <c r="G321" i="10"/>
  <c r="G171" i="10"/>
  <c r="G188" i="10"/>
  <c r="G186" i="10"/>
  <c r="G184" i="10"/>
  <c r="G182" i="10"/>
  <c r="G180" i="10"/>
  <c r="G177" i="10"/>
  <c r="G192" i="10"/>
  <c r="G200" i="10"/>
  <c r="G198" i="10"/>
  <c r="CA198" i="10" s="1"/>
  <c r="CC198" i="10" s="1"/>
  <c r="G197" i="10"/>
  <c r="G205" i="10"/>
  <c r="G207" i="10"/>
  <c r="G211" i="10"/>
  <c r="G213" i="10"/>
  <c r="G225" i="10"/>
  <c r="G223" i="10"/>
  <c r="G221" i="10"/>
  <c r="G219" i="10"/>
  <c r="G273" i="10"/>
  <c r="G275" i="10"/>
  <c r="G282" i="10"/>
  <c r="G286" i="10"/>
  <c r="G284" i="10"/>
  <c r="G291" i="10"/>
  <c r="G313" i="10"/>
  <c r="G316" i="10"/>
  <c r="W15" i="10"/>
  <c r="W13" i="10" s="1"/>
  <c r="T15" i="10"/>
  <c r="T13" i="10" s="1"/>
  <c r="N15" i="10"/>
  <c r="N13" i="10" s="1"/>
  <c r="AL15" i="10"/>
  <c r="AL13" i="10" s="1"/>
  <c r="AA15" i="10"/>
  <c r="AA13" i="10" s="1"/>
  <c r="Y15" i="10"/>
  <c r="Y13" i="10" s="1"/>
  <c r="R15" i="10"/>
  <c r="R13" i="10" s="1"/>
  <c r="P15" i="10"/>
  <c r="P13" i="10" s="1"/>
  <c r="H251" i="10"/>
  <c r="H267" i="10"/>
  <c r="H292" i="10"/>
  <c r="H295" i="10"/>
  <c r="H306" i="10"/>
  <c r="L189" i="9"/>
  <c r="H245" i="10"/>
  <c r="H248" i="10"/>
  <c r="G247" i="10"/>
  <c r="H270" i="10"/>
  <c r="H279" i="10"/>
  <c r="H298" i="10"/>
  <c r="H310" i="10"/>
  <c r="H314" i="10"/>
  <c r="L327" i="9"/>
  <c r="L347" i="9"/>
  <c r="L338" i="9"/>
  <c r="L330" i="9"/>
  <c r="L324" i="9"/>
  <c r="L350" i="9"/>
  <c r="L333" i="9"/>
  <c r="L208" i="9"/>
  <c r="P208" i="9" s="1"/>
  <c r="H208" i="10"/>
  <c r="AM169" i="10"/>
  <c r="D11" i="11"/>
  <c r="D10" i="11" s="1"/>
  <c r="AJ214" i="10"/>
  <c r="AI242" i="10"/>
  <c r="AY242" i="10" s="1"/>
  <c r="BW242" i="10" s="1"/>
  <c r="K242" i="10"/>
  <c r="AO242" i="10" s="1"/>
  <c r="BM242" i="10" s="1"/>
  <c r="I242" i="10"/>
  <c r="AN242" i="10" s="1"/>
  <c r="BL242" i="10" s="1"/>
  <c r="H214" i="10"/>
  <c r="AI189" i="10"/>
  <c r="AY189" i="10" s="1"/>
  <c r="BW189" i="10" s="1"/>
  <c r="X208" i="10"/>
  <c r="AU208" i="10" s="1"/>
  <c r="BS208" i="10" s="1"/>
  <c r="M230" i="10"/>
  <c r="AP230" i="10" s="1"/>
  <c r="BN230" i="10" s="1"/>
  <c r="S230" i="10"/>
  <c r="AS230" i="10" s="1"/>
  <c r="BQ230" i="10" s="1"/>
  <c r="X234" i="10"/>
  <c r="AU234" i="10" s="1"/>
  <c r="BS234" i="10" s="1"/>
  <c r="X245" i="10"/>
  <c r="AU245" i="10" s="1"/>
  <c r="BS245" i="10" s="1"/>
  <c r="O264" i="10"/>
  <c r="AQ264" i="10" s="1"/>
  <c r="BO264" i="10" s="1"/>
  <c r="I264" i="10"/>
  <c r="AN264" i="10" s="1"/>
  <c r="BL264" i="10" s="1"/>
  <c r="AI264" i="10"/>
  <c r="AY264" i="10" s="1"/>
  <c r="BW264" i="10" s="1"/>
  <c r="X279" i="10"/>
  <c r="AU279" i="10" s="1"/>
  <c r="BS279" i="10" s="1"/>
  <c r="X292" i="10"/>
  <c r="AU292" i="10" s="1"/>
  <c r="BS292" i="10" s="1"/>
  <c r="AI303" i="10"/>
  <c r="AY303" i="10" s="1"/>
  <c r="BW303" i="10" s="1"/>
  <c r="X306" i="10"/>
  <c r="AU306" i="10" s="1"/>
  <c r="BS306" i="10" s="1"/>
  <c r="X310" i="10"/>
  <c r="AU310" i="10" s="1"/>
  <c r="BS310" i="10" s="1"/>
  <c r="X314" i="10"/>
  <c r="AU314" i="10" s="1"/>
  <c r="BS314" i="10" s="1"/>
  <c r="S189" i="10"/>
  <c r="AS189" i="10" s="1"/>
  <c r="BQ189" i="10" s="1"/>
  <c r="O189" i="10"/>
  <c r="AQ189" i="10" s="1"/>
  <c r="BO189" i="10" s="1"/>
  <c r="X214" i="10"/>
  <c r="AU214" i="10" s="1"/>
  <c r="BS214" i="10" s="1"/>
  <c r="G232" i="10"/>
  <c r="X248" i="10"/>
  <c r="AU248" i="10" s="1"/>
  <c r="BS248" i="10" s="1"/>
  <c r="X251" i="10"/>
  <c r="AU251" i="10" s="1"/>
  <c r="BS251" i="10" s="1"/>
  <c r="M264" i="10"/>
  <c r="AP264" i="10" s="1"/>
  <c r="BN264" i="10" s="1"/>
  <c r="S264" i="10"/>
  <c r="AS264" i="10" s="1"/>
  <c r="BQ264" i="10" s="1"/>
  <c r="Q264" i="10"/>
  <c r="AR264" i="10" s="1"/>
  <c r="BP264" i="10" s="1"/>
  <c r="U264" i="10"/>
  <c r="AT264" i="10" s="1"/>
  <c r="BR264" i="10" s="1"/>
  <c r="X267" i="10"/>
  <c r="AU267" i="10" s="1"/>
  <c r="BS267" i="10" s="1"/>
  <c r="X270" i="10"/>
  <c r="AU270" i="10" s="1"/>
  <c r="BS270" i="10" s="1"/>
  <c r="X295" i="10"/>
  <c r="AU295" i="10" s="1"/>
  <c r="BS295" i="10" s="1"/>
  <c r="O303" i="10"/>
  <c r="AQ303" i="10" s="1"/>
  <c r="BO303" i="10" s="1"/>
  <c r="X174" i="10"/>
  <c r="AU174" i="10" s="1"/>
  <c r="BS174" i="10" s="1"/>
  <c r="X230" i="10"/>
  <c r="AU230" i="10" s="1"/>
  <c r="BS230" i="10" s="1"/>
  <c r="M303" i="10"/>
  <c r="AP303" i="10" s="1"/>
  <c r="BN303" i="10" s="1"/>
  <c r="AJ303" i="10"/>
  <c r="AK303" i="10"/>
  <c r="AK189" i="10"/>
  <c r="AI230" i="10"/>
  <c r="AY230" i="10" s="1"/>
  <c r="BW230" i="10" s="1"/>
  <c r="H276" i="10"/>
  <c r="AK276" i="10"/>
  <c r="AJ276" i="10"/>
  <c r="X276" i="10"/>
  <c r="AU276" i="10" s="1"/>
  <c r="BS276" i="10" s="1"/>
  <c r="AK234" i="10"/>
  <c r="X318" i="10"/>
  <c r="AU318" i="10" s="1"/>
  <c r="BS318" i="10" s="1"/>
  <c r="E144" i="10"/>
  <c r="AJ194" i="10"/>
  <c r="AJ189" i="10"/>
  <c r="H194" i="10"/>
  <c r="X194" i="10"/>
  <c r="AU194" i="10" s="1"/>
  <c r="BS194" i="10" s="1"/>
  <c r="G228" i="10"/>
  <c r="I234" i="10"/>
  <c r="AN234" i="10" s="1"/>
  <c r="BL234" i="10" s="1"/>
  <c r="K230" i="10"/>
  <c r="AO230" i="10" s="1"/>
  <c r="BM230" i="10" s="1"/>
  <c r="O230" i="10"/>
  <c r="AQ230" i="10" s="1"/>
  <c r="BO230" i="10" s="1"/>
  <c r="I230" i="10"/>
  <c r="AN230" i="10" s="1"/>
  <c r="BL230" i="10" s="1"/>
  <c r="AJ234" i="10"/>
  <c r="G156" i="10"/>
  <c r="G302" i="10"/>
  <c r="H318" i="10"/>
  <c r="AK318" i="10"/>
  <c r="AJ318" i="10"/>
  <c r="R13" i="9"/>
  <c r="R11" i="9" s="1"/>
  <c r="O13" i="9"/>
  <c r="O11" i="9" s="1"/>
  <c r="M13" i="9"/>
  <c r="M11" i="9" s="1"/>
  <c r="I13" i="9"/>
  <c r="Q13" i="9"/>
  <c r="Q11" i="9" s="1"/>
  <c r="N13" i="9"/>
  <c r="N11" i="9" s="1"/>
  <c r="K13" i="9"/>
  <c r="K11" i="9" s="1"/>
  <c r="AJ174" i="10"/>
  <c r="AB174" i="10"/>
  <c r="AW174" i="10" s="1"/>
  <c r="BU174" i="10" s="1"/>
  <c r="Z230" i="10"/>
  <c r="AV230" i="10" s="1"/>
  <c r="BT230" i="10" s="1"/>
  <c r="AJ264" i="10"/>
  <c r="H287" i="10"/>
  <c r="AK174" i="10"/>
  <c r="AK264" i="10"/>
  <c r="X264" i="10"/>
  <c r="AU264" i="10" s="1"/>
  <c r="BS264" i="10" s="1"/>
  <c r="K264" i="10"/>
  <c r="AO264" i="10" s="1"/>
  <c r="BM264" i="10" s="1"/>
  <c r="L240" i="9"/>
  <c r="F22" i="11" s="1"/>
  <c r="H18" i="10"/>
  <c r="H19" i="10"/>
  <c r="G19" i="10" s="1"/>
  <c r="CA19" i="10" s="1"/>
  <c r="CC19" i="10" s="1"/>
  <c r="H20" i="10"/>
  <c r="G20" i="10" s="1"/>
  <c r="CA20" i="10" s="1"/>
  <c r="CC20" i="10" s="1"/>
  <c r="H21" i="10"/>
  <c r="G21" i="10" s="1"/>
  <c r="CA21" i="10" s="1"/>
  <c r="CC21" i="10" s="1"/>
  <c r="H22" i="10"/>
  <c r="G22" i="10" s="1"/>
  <c r="CA22" i="10" s="1"/>
  <c r="CC22" i="10" s="1"/>
  <c r="H23" i="10"/>
  <c r="G23" i="10" s="1"/>
  <c r="CA23" i="10" s="1"/>
  <c r="CC23" i="10" s="1"/>
  <c r="H24" i="10"/>
  <c r="G24" i="10" s="1"/>
  <c r="H25" i="10"/>
  <c r="G25" i="10" s="1"/>
  <c r="CA25" i="10" s="1"/>
  <c r="CC25" i="10" s="1"/>
  <c r="H26" i="10"/>
  <c r="G26" i="10" s="1"/>
  <c r="CA26" i="10" s="1"/>
  <c r="CC26" i="10" s="1"/>
  <c r="H27" i="10"/>
  <c r="G27" i="10" s="1"/>
  <c r="CA27" i="10" s="1"/>
  <c r="CC27" i="10" s="1"/>
  <c r="H28" i="10"/>
  <c r="G28" i="10" s="1"/>
  <c r="CA28" i="10" s="1"/>
  <c r="CC28" i="10" s="1"/>
  <c r="H29" i="10"/>
  <c r="G29" i="10" s="1"/>
  <c r="CA29" i="10" s="1"/>
  <c r="CC29" i="10" s="1"/>
  <c r="H30" i="10"/>
  <c r="G30" i="10" s="1"/>
  <c r="CA30" i="10" s="1"/>
  <c r="CC30" i="10" s="1"/>
  <c r="H31" i="10"/>
  <c r="G31" i="10" s="1"/>
  <c r="CA31" i="10" s="1"/>
  <c r="CC31" i="10" s="1"/>
  <c r="H32" i="10"/>
  <c r="G32" i="10" s="1"/>
  <c r="CA32" i="10" s="1"/>
  <c r="CC32" i="10" s="1"/>
  <c r="H33" i="10"/>
  <c r="G33" i="10" s="1"/>
  <c r="CA33" i="10" s="1"/>
  <c r="CC33" i="10" s="1"/>
  <c r="H34" i="10"/>
  <c r="G34" i="10" s="1"/>
  <c r="H35" i="10"/>
  <c r="G35" i="10" s="1"/>
  <c r="H36" i="10"/>
  <c r="G36" i="10" s="1"/>
  <c r="H37" i="10"/>
  <c r="G37" i="10" s="1"/>
  <c r="H38" i="10"/>
  <c r="G38" i="10" s="1"/>
  <c r="H39" i="10"/>
  <c r="G39" i="10" s="1"/>
  <c r="H40" i="10"/>
  <c r="G40" i="10" s="1"/>
  <c r="H41" i="10"/>
  <c r="G41" i="10" s="1"/>
  <c r="H42" i="10"/>
  <c r="G42" i="10" s="1"/>
  <c r="H43" i="10"/>
  <c r="G43" i="10" s="1"/>
  <c r="CA43" i="10" s="1"/>
  <c r="CC43" i="10" s="1"/>
  <c r="H44" i="10"/>
  <c r="G44" i="10" s="1"/>
  <c r="CA44" i="10" s="1"/>
  <c r="CC44" i="10" s="1"/>
  <c r="H45" i="10"/>
  <c r="G45" i="10" s="1"/>
  <c r="CA45" i="10" s="1"/>
  <c r="CC45" i="10" s="1"/>
  <c r="H46" i="10"/>
  <c r="G46" i="10" s="1"/>
  <c r="H47" i="10"/>
  <c r="G47" i="10" s="1"/>
  <c r="CA47" i="10" s="1"/>
  <c r="CC47" i="10" s="1"/>
  <c r="H48" i="10"/>
  <c r="G48" i="10" s="1"/>
  <c r="CA48" i="10" s="1"/>
  <c r="CC48" i="10" s="1"/>
  <c r="H49" i="10"/>
  <c r="G49" i="10" s="1"/>
  <c r="CA49" i="10" s="1"/>
  <c r="CC49" i="10" s="1"/>
  <c r="H50" i="10"/>
  <c r="G50" i="10" s="1"/>
  <c r="CA50" i="10" s="1"/>
  <c r="CC50" i="10" s="1"/>
  <c r="H51" i="10"/>
  <c r="G51" i="10" s="1"/>
  <c r="CA51" i="10" s="1"/>
  <c r="CC51" i="10" s="1"/>
  <c r="H52" i="10"/>
  <c r="G52" i="10" s="1"/>
  <c r="CA52" i="10" s="1"/>
  <c r="CC52" i="10" s="1"/>
  <c r="H53" i="10"/>
  <c r="G53" i="10" s="1"/>
  <c r="CA53" i="10" s="1"/>
  <c r="CC53" i="10" s="1"/>
  <c r="H54" i="10"/>
  <c r="G54" i="10" s="1"/>
  <c r="CA54" i="10" s="1"/>
  <c r="CC54" i="10" s="1"/>
  <c r="H55" i="10"/>
  <c r="G55" i="10" s="1"/>
  <c r="CA55" i="10" s="1"/>
  <c r="CC55" i="10" s="1"/>
  <c r="H56" i="10"/>
  <c r="G56" i="10" s="1"/>
  <c r="CA56" i="10" s="1"/>
  <c r="CC56" i="10" s="1"/>
  <c r="H57" i="10"/>
  <c r="G57" i="10" s="1"/>
  <c r="CA57" i="10" s="1"/>
  <c r="CC57" i="10" s="1"/>
  <c r="H58" i="10"/>
  <c r="G58" i="10" s="1"/>
  <c r="CA58" i="10" s="1"/>
  <c r="CC58" i="10" s="1"/>
  <c r="H59" i="10"/>
  <c r="G59" i="10" s="1"/>
  <c r="CA59" i="10" s="1"/>
  <c r="CC59" i="10" s="1"/>
  <c r="H60" i="10"/>
  <c r="G60" i="10" s="1"/>
  <c r="CA60" i="10" s="1"/>
  <c r="CC60" i="10" s="1"/>
  <c r="H61" i="10"/>
  <c r="G61" i="10" s="1"/>
  <c r="CA61" i="10" s="1"/>
  <c r="CC61" i="10" s="1"/>
  <c r="H62" i="10"/>
  <c r="G62" i="10" s="1"/>
  <c r="CA62" i="10" s="1"/>
  <c r="CC62" i="10" s="1"/>
  <c r="H64" i="10"/>
  <c r="G64" i="10" s="1"/>
  <c r="H65" i="10"/>
  <c r="G65" i="10" s="1"/>
  <c r="CA65" i="10" s="1"/>
  <c r="CC65" i="10" s="1"/>
  <c r="H67" i="10"/>
  <c r="G67" i="10" s="1"/>
  <c r="CA67" i="10" s="1"/>
  <c r="CC67" i="10" s="1"/>
  <c r="H68" i="10"/>
  <c r="G68" i="10" s="1"/>
  <c r="H70" i="10"/>
  <c r="G70" i="10" s="1"/>
  <c r="CA70" i="10" s="1"/>
  <c r="CC70" i="10" s="1"/>
  <c r="H71" i="10"/>
  <c r="G71" i="10" s="1"/>
  <c r="CA71" i="10" s="1"/>
  <c r="CC71" i="10" s="1"/>
  <c r="H72" i="10"/>
  <c r="G72" i="10" s="1"/>
  <c r="CA72" i="10" s="1"/>
  <c r="CC72" i="10" s="1"/>
  <c r="H73" i="10"/>
  <c r="G73" i="10" s="1"/>
  <c r="CA73" i="10" s="1"/>
  <c r="CC73" i="10" s="1"/>
  <c r="H74" i="10"/>
  <c r="G74" i="10" s="1"/>
  <c r="CA74" i="10" s="1"/>
  <c r="CC74" i="10" s="1"/>
  <c r="H75" i="10"/>
  <c r="G75" i="10" s="1"/>
  <c r="H76" i="10"/>
  <c r="G76" i="10" s="1"/>
  <c r="CA76" i="10" s="1"/>
  <c r="CC76" i="10" s="1"/>
  <c r="H77" i="10"/>
  <c r="G77" i="10" s="1"/>
  <c r="CA77" i="10" s="1"/>
  <c r="CC77" i="10" s="1"/>
  <c r="H78" i="10"/>
  <c r="G78" i="10" s="1"/>
  <c r="CA78" i="10" s="1"/>
  <c r="CC78" i="10" s="1"/>
  <c r="H79" i="10"/>
  <c r="G79" i="10" s="1"/>
  <c r="CA79" i="10" s="1"/>
  <c r="CC79" i="10" s="1"/>
  <c r="H80" i="10"/>
  <c r="G80" i="10" s="1"/>
  <c r="CA80" i="10" s="1"/>
  <c r="CC80" i="10" s="1"/>
  <c r="H82" i="10"/>
  <c r="G82" i="10" s="1"/>
  <c r="CA82" i="10" s="1"/>
  <c r="CC82" i="10" s="1"/>
  <c r="H83" i="10"/>
  <c r="G83" i="10" s="1"/>
  <c r="H84" i="10"/>
  <c r="G84" i="10" s="1"/>
  <c r="CA84" i="10" s="1"/>
  <c r="CC84" i="10" s="1"/>
  <c r="H85" i="10"/>
  <c r="G85" i="10" s="1"/>
  <c r="CA85" i="10" s="1"/>
  <c r="CC85" i="10" s="1"/>
  <c r="H86" i="10"/>
  <c r="G86" i="10" s="1"/>
  <c r="CA86" i="10" s="1"/>
  <c r="CC86" i="10" s="1"/>
  <c r="H87" i="10"/>
  <c r="G87" i="10" s="1"/>
  <c r="CA87" i="10" s="1"/>
  <c r="CC87" i="10" s="1"/>
  <c r="H88" i="10"/>
  <c r="G88" i="10" s="1"/>
  <c r="H89" i="10"/>
  <c r="G89" i="10" s="1"/>
  <c r="CA89" i="10" s="1"/>
  <c r="CC89" i="10" s="1"/>
  <c r="H90" i="10"/>
  <c r="G90" i="10" s="1"/>
  <c r="CA90" i="10" s="1"/>
  <c r="CC90" i="10" s="1"/>
  <c r="H91" i="10"/>
  <c r="G91" i="10" s="1"/>
  <c r="H92" i="10"/>
  <c r="G92" i="10" s="1"/>
  <c r="H93" i="10"/>
  <c r="G93" i="10" s="1"/>
  <c r="CA93" i="10" s="1"/>
  <c r="CC93" i="10" s="1"/>
  <c r="H94" i="10"/>
  <c r="G94" i="10" s="1"/>
  <c r="H95" i="10"/>
  <c r="G95" i="10" s="1"/>
  <c r="CA95" i="10" s="1"/>
  <c r="CC95" i="10" s="1"/>
  <c r="H96" i="10"/>
  <c r="G96" i="10" s="1"/>
  <c r="CA96" i="10" s="1"/>
  <c r="CC96" i="10" s="1"/>
  <c r="H97" i="10"/>
  <c r="G97" i="10" s="1"/>
  <c r="CA97" i="10" s="1"/>
  <c r="CC97" i="10" s="1"/>
  <c r="H98" i="10"/>
  <c r="G98" i="10" s="1"/>
  <c r="CA98" i="10" s="1"/>
  <c r="CC98" i="10" s="1"/>
  <c r="H99" i="10"/>
  <c r="G99" i="10" s="1"/>
  <c r="CA99" i="10" s="1"/>
  <c r="CC99" i="10" s="1"/>
  <c r="H100" i="10"/>
  <c r="G100" i="10" s="1"/>
  <c r="CA100" i="10" s="1"/>
  <c r="CC100" i="10" s="1"/>
  <c r="H101" i="10"/>
  <c r="G101" i="10" s="1"/>
  <c r="CA101" i="10" s="1"/>
  <c r="CC101" i="10" s="1"/>
  <c r="H102" i="10"/>
  <c r="G102" i="10" s="1"/>
  <c r="CA102" i="10" s="1"/>
  <c r="CC102" i="10" s="1"/>
  <c r="H103" i="10"/>
  <c r="G103" i="10" s="1"/>
  <c r="CA103" i="10" s="1"/>
  <c r="CC103" i="10" s="1"/>
  <c r="H104" i="10"/>
  <c r="G104" i="10" s="1"/>
  <c r="CA104" i="10" s="1"/>
  <c r="CC104" i="10" s="1"/>
  <c r="H105" i="10"/>
  <c r="G105" i="10" s="1"/>
  <c r="CA105" i="10" s="1"/>
  <c r="CC105" i="10" s="1"/>
  <c r="H106" i="10"/>
  <c r="G106" i="10" s="1"/>
  <c r="CA106" i="10" s="1"/>
  <c r="CC106" i="10" s="1"/>
  <c r="H107" i="10"/>
  <c r="G107" i="10" s="1"/>
  <c r="H108" i="10"/>
  <c r="G108" i="10" s="1"/>
  <c r="H110" i="10"/>
  <c r="G110" i="10" s="1"/>
  <c r="CA110" i="10" s="1"/>
  <c r="CC110" i="10" s="1"/>
  <c r="H111" i="10"/>
  <c r="G111" i="10" s="1"/>
  <c r="CA111" i="10" s="1"/>
  <c r="CC111" i="10" s="1"/>
  <c r="H112" i="10"/>
  <c r="H113" i="10"/>
  <c r="G113" i="10" s="1"/>
  <c r="H114" i="10"/>
  <c r="G114" i="10" s="1"/>
  <c r="CA114" i="10" s="1"/>
  <c r="CC114" i="10" s="1"/>
  <c r="H115" i="10"/>
  <c r="G115" i="10" s="1"/>
  <c r="CA115" i="10" s="1"/>
  <c r="CC115" i="10" s="1"/>
  <c r="H116" i="10"/>
  <c r="G116" i="10" s="1"/>
  <c r="CA116" i="10" s="1"/>
  <c r="CC116" i="10" s="1"/>
  <c r="H117" i="10"/>
  <c r="G117" i="10" s="1"/>
  <c r="CA117" i="10" s="1"/>
  <c r="CC117" i="10" s="1"/>
  <c r="H118" i="10"/>
  <c r="G118" i="10" s="1"/>
  <c r="CA118" i="10" s="1"/>
  <c r="CC118" i="10" s="1"/>
  <c r="H119" i="10"/>
  <c r="G119" i="10" s="1"/>
  <c r="CA119" i="10" s="1"/>
  <c r="CC119" i="10" s="1"/>
  <c r="H120" i="10"/>
  <c r="G120" i="10" s="1"/>
  <c r="CA120" i="10" s="1"/>
  <c r="CC120" i="10" s="1"/>
  <c r="H121" i="10"/>
  <c r="G121" i="10" s="1"/>
  <c r="H122" i="10"/>
  <c r="G122" i="10" s="1"/>
  <c r="CA122" i="10" s="1"/>
  <c r="CC122" i="10" s="1"/>
  <c r="H123" i="10"/>
  <c r="G123" i="10" s="1"/>
  <c r="CA123" i="10" s="1"/>
  <c r="CC123" i="10" s="1"/>
  <c r="H126" i="10"/>
  <c r="G126" i="10" s="1"/>
  <c r="CA126" i="10" s="1"/>
  <c r="CC126" i="10" s="1"/>
  <c r="H127" i="10"/>
  <c r="G127" i="10" s="1"/>
  <c r="CA127" i="10" s="1"/>
  <c r="CC127" i="10" s="1"/>
  <c r="H128" i="10"/>
  <c r="G128" i="10" s="1"/>
  <c r="CA128" i="10" s="1"/>
  <c r="CC128" i="10" s="1"/>
  <c r="H129" i="10"/>
  <c r="G129" i="10" s="1"/>
  <c r="CA129" i="10" s="1"/>
  <c r="CC129" i="10" s="1"/>
  <c r="H131" i="10"/>
  <c r="G131" i="10" s="1"/>
  <c r="CA131" i="10" s="1"/>
  <c r="CC131" i="10" s="1"/>
  <c r="H134" i="10"/>
  <c r="G134" i="10" s="1"/>
  <c r="CA134" i="10" s="1"/>
  <c r="CC134" i="10" s="1"/>
  <c r="H135" i="10"/>
  <c r="G135" i="10" s="1"/>
  <c r="H136" i="10"/>
  <c r="G136" i="10" s="1"/>
  <c r="H137" i="10"/>
  <c r="G137" i="10" s="1"/>
  <c r="CA137" i="10" s="1"/>
  <c r="CC137" i="10" s="1"/>
  <c r="H138" i="10"/>
  <c r="G138" i="10" s="1"/>
  <c r="H140" i="10"/>
  <c r="G140" i="10" s="1"/>
  <c r="H141" i="10"/>
  <c r="G141" i="10" s="1"/>
  <c r="H142" i="10"/>
  <c r="G142" i="10" s="1"/>
  <c r="H143" i="10"/>
  <c r="H144" i="10"/>
  <c r="H145" i="10"/>
  <c r="G145" i="10" s="1"/>
  <c r="H146" i="10"/>
  <c r="G146" i="10" s="1"/>
  <c r="H147" i="10"/>
  <c r="G147" i="10" s="1"/>
  <c r="H148" i="10"/>
  <c r="G148" i="10" s="1"/>
  <c r="H149" i="10"/>
  <c r="G149" i="10" s="1"/>
  <c r="H150" i="10"/>
  <c r="G150" i="10" s="1"/>
  <c r="H151" i="10"/>
  <c r="G151" i="10" s="1"/>
  <c r="H152" i="10"/>
  <c r="G152" i="10" s="1"/>
  <c r="H154" i="10"/>
  <c r="G154" i="10" s="1"/>
  <c r="H155" i="10"/>
  <c r="G155" i="10" s="1"/>
  <c r="H17" i="10"/>
  <c r="BY400" i="10" l="1"/>
  <c r="BY713" i="10"/>
  <c r="BY583" i="10"/>
  <c r="G584" i="10"/>
  <c r="AJ511" i="10"/>
  <c r="BY530" i="10"/>
  <c r="BY711" i="10"/>
  <c r="BZ711" i="10"/>
  <c r="BZ400" i="10"/>
  <c r="BZ713" i="10"/>
  <c r="BZ583" i="10"/>
  <c r="BZ530" i="10"/>
  <c r="G537" i="10"/>
  <c r="CA537" i="10" s="1"/>
  <c r="CC537" i="10" s="1"/>
  <c r="G716" i="10"/>
  <c r="CA716" i="10" s="1"/>
  <c r="CC716" i="10" s="1"/>
  <c r="AK511" i="10"/>
  <c r="L394" i="9"/>
  <c r="P394" i="9" s="1"/>
  <c r="H167" i="10"/>
  <c r="BY236" i="10"/>
  <c r="L581" i="9"/>
  <c r="P581" i="9" s="1"/>
  <c r="CA236" i="10"/>
  <c r="CC236" i="10" s="1"/>
  <c r="G239" i="10"/>
  <c r="BY239" i="10" s="1"/>
  <c r="L364" i="9"/>
  <c r="BY253" i="10"/>
  <c r="G489" i="10"/>
  <c r="CA489" i="10" s="1"/>
  <c r="CC489" i="10" s="1"/>
  <c r="L369" i="9"/>
  <c r="P369" i="9" s="1"/>
  <c r="L711" i="9"/>
  <c r="P711" i="9" s="1"/>
  <c r="L528" i="9"/>
  <c r="L398" i="9"/>
  <c r="P398" i="9" s="1"/>
  <c r="G699" i="10"/>
  <c r="CA699" i="10" s="1"/>
  <c r="CC699" i="10" s="1"/>
  <c r="L693" i="9"/>
  <c r="L562" i="9"/>
  <c r="L694" i="9"/>
  <c r="P694" i="9" s="1"/>
  <c r="L709" i="9"/>
  <c r="L472" i="9"/>
  <c r="P472" i="9" s="1"/>
  <c r="L231" i="9"/>
  <c r="P231" i="9" s="1"/>
  <c r="L167" i="9"/>
  <c r="P167" i="9" s="1"/>
  <c r="BZ233" i="10"/>
  <c r="BY169" i="10"/>
  <c r="L251" i="9"/>
  <c r="P251" i="9" s="1"/>
  <c r="G17" i="10"/>
  <c r="BY300" i="10"/>
  <c r="BZ300" i="10"/>
  <c r="BY233" i="10"/>
  <c r="BZ169" i="10"/>
  <c r="BZ253" i="10"/>
  <c r="CA37" i="10"/>
  <c r="CC37" i="10" s="1"/>
  <c r="L35" i="9"/>
  <c r="P35" i="9" s="1"/>
  <c r="E37" i="10"/>
  <c r="G178" i="10"/>
  <c r="G654" i="10"/>
  <c r="CA654" i="10" s="1"/>
  <c r="CC654" i="10" s="1"/>
  <c r="G655" i="10"/>
  <c r="BZ655" i="10" s="1"/>
  <c r="G571" i="10"/>
  <c r="G582" i="10"/>
  <c r="BZ582" i="10" s="1"/>
  <c r="G601" i="10"/>
  <c r="AK586" i="10"/>
  <c r="AK607" i="10"/>
  <c r="AJ586" i="10"/>
  <c r="AJ607" i="10"/>
  <c r="G585" i="10"/>
  <c r="G656" i="10"/>
  <c r="CA656" i="10" s="1"/>
  <c r="CC656" i="10" s="1"/>
  <c r="G388" i="10"/>
  <c r="AJ657" i="10"/>
  <c r="AK657" i="10"/>
  <c r="L298" i="9"/>
  <c r="P298" i="9" s="1"/>
  <c r="CA154" i="10"/>
  <c r="CC154" i="10" s="1"/>
  <c r="L152" i="9"/>
  <c r="P152" i="9" s="1"/>
  <c r="E154" i="10"/>
  <c r="BY320" i="10"/>
  <c r="CA64" i="10"/>
  <c r="CC64" i="10" s="1"/>
  <c r="L62" i="9"/>
  <c r="P62" i="9" s="1"/>
  <c r="E64" i="10"/>
  <c r="CA155" i="10"/>
  <c r="CC155" i="10" s="1"/>
  <c r="E155" i="10"/>
  <c r="L153" i="9"/>
  <c r="P153" i="9" s="1"/>
  <c r="CA141" i="10"/>
  <c r="CC141" i="10" s="1"/>
  <c r="E141" i="10"/>
  <c r="L139" i="9"/>
  <c r="P139" i="9" s="1"/>
  <c r="G112" i="10"/>
  <c r="CA112" i="10" s="1"/>
  <c r="CC112" i="10" s="1"/>
  <c r="CA46" i="10"/>
  <c r="CC46" i="10" s="1"/>
  <c r="E46" i="10"/>
  <c r="L44" i="9"/>
  <c r="P44" i="9" s="1"/>
  <c r="CA320" i="10"/>
  <c r="CC320" i="10" s="1"/>
  <c r="G324" i="10"/>
  <c r="CA324" i="10" s="1"/>
  <c r="CC324" i="10" s="1"/>
  <c r="CA140" i="10"/>
  <c r="CC140" i="10" s="1"/>
  <c r="E140" i="10"/>
  <c r="L138" i="9"/>
  <c r="P138" i="9" s="1"/>
  <c r="CA113" i="10"/>
  <c r="CC113" i="10" s="1"/>
  <c r="E113" i="10"/>
  <c r="L111" i="9"/>
  <c r="P111" i="9" s="1"/>
  <c r="CA92" i="10"/>
  <c r="CC92" i="10" s="1"/>
  <c r="E92" i="10"/>
  <c r="L90" i="9"/>
  <c r="P90" i="9" s="1"/>
  <c r="CA39" i="10"/>
  <c r="CC39" i="10" s="1"/>
  <c r="L37" i="9"/>
  <c r="P37" i="9" s="1"/>
  <c r="E39" i="10"/>
  <c r="G18" i="10"/>
  <c r="E18" i="10" s="1"/>
  <c r="G194" i="10"/>
  <c r="BZ194" i="10" s="1"/>
  <c r="CA196" i="10"/>
  <c r="CC196" i="10" s="1"/>
  <c r="G203" i="10"/>
  <c r="CA203" i="10" s="1"/>
  <c r="CC203" i="10" s="1"/>
  <c r="L194" i="9"/>
  <c r="BY196" i="10"/>
  <c r="P194" i="9"/>
  <c r="P189" i="9"/>
  <c r="CA226" i="10"/>
  <c r="CC226" i="10" s="1"/>
  <c r="L224" i="9"/>
  <c r="P224" i="9" s="1"/>
  <c r="CA228" i="10"/>
  <c r="CC228" i="10" s="1"/>
  <c r="L226" i="9"/>
  <c r="P226" i="9" s="1"/>
  <c r="BZ228" i="10"/>
  <c r="BY228" i="10"/>
  <c r="G259" i="10"/>
  <c r="BY259" i="10" s="1"/>
  <c r="BZ226" i="10"/>
  <c r="BY226" i="10"/>
  <c r="CA121" i="10"/>
  <c r="CC121" i="10" s="1"/>
  <c r="E121" i="10"/>
  <c r="L119" i="9"/>
  <c r="P119" i="9" s="1"/>
  <c r="CA108" i="10"/>
  <c r="CC108" i="10" s="1"/>
  <c r="E108" i="10"/>
  <c r="L106" i="9"/>
  <c r="P106" i="9" s="1"/>
  <c r="CA94" i="10"/>
  <c r="CC94" i="10" s="1"/>
  <c r="E94" i="10"/>
  <c r="L92" i="9"/>
  <c r="P92" i="9" s="1"/>
  <c r="CA75" i="10"/>
  <c r="CC75" i="10" s="1"/>
  <c r="E75" i="10"/>
  <c r="L73" i="9"/>
  <c r="P73" i="9" s="1"/>
  <c r="CA41" i="10"/>
  <c r="CC41" i="10" s="1"/>
  <c r="E41" i="10"/>
  <c r="L39" i="9"/>
  <c r="P39" i="9" s="1"/>
  <c r="CA35" i="10"/>
  <c r="CC35" i="10" s="1"/>
  <c r="E35" i="10"/>
  <c r="L33" i="9"/>
  <c r="P33" i="9" s="1"/>
  <c r="CA107" i="10"/>
  <c r="CC107" i="10" s="1"/>
  <c r="L105" i="9"/>
  <c r="P105" i="9" s="1"/>
  <c r="E107" i="10"/>
  <c r="CA91" i="10"/>
  <c r="CC91" i="10" s="1"/>
  <c r="E91" i="10"/>
  <c r="L89" i="9"/>
  <c r="P89" i="9" s="1"/>
  <c r="CA83" i="10"/>
  <c r="CC83" i="10" s="1"/>
  <c r="E83" i="10"/>
  <c r="L81" i="9"/>
  <c r="P81" i="9" s="1"/>
  <c r="CA68" i="10"/>
  <c r="CC68" i="10" s="1"/>
  <c r="E68" i="10"/>
  <c r="L66" i="9"/>
  <c r="P66" i="9" s="1"/>
  <c r="CA42" i="10"/>
  <c r="CC42" i="10" s="1"/>
  <c r="E42" i="10"/>
  <c r="L40" i="9"/>
  <c r="P40" i="9" s="1"/>
  <c r="CA40" i="10"/>
  <c r="CC40" i="10" s="1"/>
  <c r="E40" i="10"/>
  <c r="L38" i="9"/>
  <c r="P38" i="9" s="1"/>
  <c r="CA38" i="10"/>
  <c r="CC38" i="10" s="1"/>
  <c r="E38" i="10"/>
  <c r="L36" i="9"/>
  <c r="P36" i="9" s="1"/>
  <c r="CA36" i="10"/>
  <c r="CC36" i="10" s="1"/>
  <c r="E36" i="10"/>
  <c r="L34" i="9"/>
  <c r="P34" i="9" s="1"/>
  <c r="CA34" i="10"/>
  <c r="CC34" i="10" s="1"/>
  <c r="E34" i="10"/>
  <c r="L32" i="9"/>
  <c r="P32" i="9" s="1"/>
  <c r="CA24" i="10"/>
  <c r="CC24" i="10" s="1"/>
  <c r="L22" i="9"/>
  <c r="P22" i="9" s="1"/>
  <c r="E24" i="10"/>
  <c r="L299" i="9"/>
  <c r="P299" i="9" s="1"/>
  <c r="CA301" i="10"/>
  <c r="CC301" i="10" s="1"/>
  <c r="L300" i="9"/>
  <c r="P300" i="9" s="1"/>
  <c r="CA302" i="10"/>
  <c r="CC302" i="10" s="1"/>
  <c r="L142" i="9"/>
  <c r="P142" i="9" s="1"/>
  <c r="CA144" i="10"/>
  <c r="CC144" i="10" s="1"/>
  <c r="BZ232" i="10"/>
  <c r="CA232" i="10"/>
  <c r="CC232" i="10" s="1"/>
  <c r="BY310" i="10"/>
  <c r="CA310" i="10"/>
  <c r="CC310" i="10" s="1"/>
  <c r="BZ322" i="10"/>
  <c r="CA322" i="10"/>
  <c r="CC322" i="10" s="1"/>
  <c r="BZ313" i="10"/>
  <c r="CA313" i="10"/>
  <c r="CC313" i="10" s="1"/>
  <c r="BZ284" i="10"/>
  <c r="CA284" i="10"/>
  <c r="CC284" i="10" s="1"/>
  <c r="BZ282" i="10"/>
  <c r="CA282" i="10"/>
  <c r="CC282" i="10" s="1"/>
  <c r="BZ273" i="10"/>
  <c r="CA273" i="10"/>
  <c r="CC273" i="10" s="1"/>
  <c r="BZ221" i="10"/>
  <c r="CA221" i="10"/>
  <c r="CC221" i="10" s="1"/>
  <c r="BZ225" i="10"/>
  <c r="CA225" i="10"/>
  <c r="CC225" i="10" s="1"/>
  <c r="BZ211" i="10"/>
  <c r="CA211" i="10"/>
  <c r="CC211" i="10" s="1"/>
  <c r="BZ205" i="10"/>
  <c r="CA205" i="10"/>
  <c r="CC205" i="10" s="1"/>
  <c r="BZ192" i="10"/>
  <c r="CA192" i="10"/>
  <c r="CC192" i="10" s="1"/>
  <c r="BZ180" i="10"/>
  <c r="CA180" i="10"/>
  <c r="CC180" i="10" s="1"/>
  <c r="BZ184" i="10"/>
  <c r="CA184" i="10"/>
  <c r="CC184" i="10" s="1"/>
  <c r="BZ188" i="10"/>
  <c r="CA188" i="10"/>
  <c r="CC188" i="10" s="1"/>
  <c r="BZ317" i="10"/>
  <c r="CA317" i="10"/>
  <c r="CC317" i="10" s="1"/>
  <c r="BZ290" i="10"/>
  <c r="CA290" i="10"/>
  <c r="CC290" i="10" s="1"/>
  <c r="BZ283" i="10"/>
  <c r="CA283" i="10"/>
  <c r="CC283" i="10" s="1"/>
  <c r="BZ274" i="10"/>
  <c r="CA274" i="10"/>
  <c r="CC274" i="10" s="1"/>
  <c r="BZ237" i="10"/>
  <c r="CA237" i="10"/>
  <c r="CC237" i="10" s="1"/>
  <c r="BZ222" i="10"/>
  <c r="CA222" i="10"/>
  <c r="CC222" i="10" s="1"/>
  <c r="BZ227" i="10"/>
  <c r="CA227" i="10"/>
  <c r="CC227" i="10" s="1"/>
  <c r="BZ212" i="10"/>
  <c r="CA212" i="10"/>
  <c r="CC212" i="10" s="1"/>
  <c r="BZ199" i="10"/>
  <c r="CA199" i="10"/>
  <c r="CC199" i="10" s="1"/>
  <c r="BZ193" i="10"/>
  <c r="CA193" i="10"/>
  <c r="CC193" i="10" s="1"/>
  <c r="BZ181" i="10"/>
  <c r="CA181" i="10"/>
  <c r="CC181" i="10" s="1"/>
  <c r="BZ185" i="10"/>
  <c r="CA185" i="10"/>
  <c r="CC185" i="10" s="1"/>
  <c r="BZ170" i="10"/>
  <c r="CA170" i="10"/>
  <c r="CC170" i="10" s="1"/>
  <c r="L154" i="9"/>
  <c r="P154" i="9" s="1"/>
  <c r="CA156" i="10"/>
  <c r="CC156" i="10" s="1"/>
  <c r="BZ247" i="10"/>
  <c r="CA247" i="10"/>
  <c r="CC247" i="10" s="1"/>
  <c r="BZ316" i="10"/>
  <c r="CA316" i="10"/>
  <c r="CC316" i="10" s="1"/>
  <c r="BZ291" i="10"/>
  <c r="CA291" i="10"/>
  <c r="CC291" i="10" s="1"/>
  <c r="BZ286" i="10"/>
  <c r="CA286" i="10"/>
  <c r="CC286" i="10" s="1"/>
  <c r="BZ275" i="10"/>
  <c r="CA275" i="10"/>
  <c r="CC275" i="10" s="1"/>
  <c r="BZ219" i="10"/>
  <c r="CA219" i="10"/>
  <c r="CC219" i="10" s="1"/>
  <c r="BZ223" i="10"/>
  <c r="CA223" i="10"/>
  <c r="CC223" i="10" s="1"/>
  <c r="BZ213" i="10"/>
  <c r="CA213" i="10"/>
  <c r="CC213" i="10" s="1"/>
  <c r="BZ207" i="10"/>
  <c r="CA207" i="10"/>
  <c r="CC207" i="10" s="1"/>
  <c r="BZ197" i="10"/>
  <c r="CA197" i="10"/>
  <c r="CC197" i="10" s="1"/>
  <c r="BZ200" i="10"/>
  <c r="CA200" i="10"/>
  <c r="CC200" i="10" s="1"/>
  <c r="BZ177" i="10"/>
  <c r="CA177" i="10"/>
  <c r="CC177" i="10" s="1"/>
  <c r="BZ182" i="10"/>
  <c r="CA182" i="10"/>
  <c r="CC182" i="10" s="1"/>
  <c r="BZ186" i="10"/>
  <c r="CA186" i="10"/>
  <c r="CC186" i="10" s="1"/>
  <c r="BZ171" i="10"/>
  <c r="CA171" i="10"/>
  <c r="CC171" i="10" s="1"/>
  <c r="BZ321" i="10"/>
  <c r="CA321" i="10"/>
  <c r="CC321" i="10" s="1"/>
  <c r="BZ309" i="10"/>
  <c r="CA309" i="10"/>
  <c r="CC309" i="10" s="1"/>
  <c r="BZ285" i="10"/>
  <c r="CA285" i="10"/>
  <c r="CC285" i="10" s="1"/>
  <c r="BZ281" i="10"/>
  <c r="CA281" i="10"/>
  <c r="CC281" i="10" s="1"/>
  <c r="BZ272" i="10"/>
  <c r="CA272" i="10"/>
  <c r="CC272" i="10" s="1"/>
  <c r="BZ220" i="10"/>
  <c r="CA220" i="10"/>
  <c r="CC220" i="10" s="1"/>
  <c r="BZ224" i="10"/>
  <c r="CA224" i="10"/>
  <c r="CC224" i="10" s="1"/>
  <c r="BZ216" i="10"/>
  <c r="CA216" i="10"/>
  <c r="CC216" i="10" s="1"/>
  <c r="BZ206" i="10"/>
  <c r="CA206" i="10"/>
  <c r="CC206" i="10" s="1"/>
  <c r="BZ201" i="10"/>
  <c r="CA201" i="10"/>
  <c r="CC201" i="10" s="1"/>
  <c r="BZ179" i="10"/>
  <c r="CA179" i="10"/>
  <c r="CC179" i="10" s="1"/>
  <c r="BZ183" i="10"/>
  <c r="CA183" i="10"/>
  <c r="CC183" i="10" s="1"/>
  <c r="BZ176" i="10"/>
  <c r="CA176" i="10"/>
  <c r="CC176" i="10" s="1"/>
  <c r="BY347" i="10"/>
  <c r="CA347" i="10"/>
  <c r="CC347" i="10" s="1"/>
  <c r="BY306" i="10"/>
  <c r="CA306" i="10"/>
  <c r="CC306" i="10" s="1"/>
  <c r="BY251" i="10"/>
  <c r="CA251" i="10"/>
  <c r="CC251" i="10" s="1"/>
  <c r="BY245" i="10"/>
  <c r="CA245" i="10"/>
  <c r="CC245" i="10" s="1"/>
  <c r="BZ295" i="10"/>
  <c r="CA295" i="10"/>
  <c r="CC295" i="10" s="1"/>
  <c r="BZ279" i="10"/>
  <c r="CA279" i="10"/>
  <c r="CC279" i="10" s="1"/>
  <c r="BZ270" i="10"/>
  <c r="CA270" i="10"/>
  <c r="CC270" i="10" s="1"/>
  <c r="BZ267" i="10"/>
  <c r="CA267" i="10"/>
  <c r="CC267" i="10" s="1"/>
  <c r="BY137" i="10"/>
  <c r="BZ137" i="10"/>
  <c r="BY131" i="10"/>
  <c r="BZ131" i="10"/>
  <c r="BY128" i="10"/>
  <c r="BZ128" i="10"/>
  <c r="BY126" i="10"/>
  <c r="BZ126" i="10"/>
  <c r="BY122" i="10"/>
  <c r="BZ122" i="10"/>
  <c r="BY119" i="10"/>
  <c r="BZ119" i="10"/>
  <c r="BY117" i="10"/>
  <c r="BZ117" i="10"/>
  <c r="BY115" i="10"/>
  <c r="BZ115" i="10"/>
  <c r="BY111" i="10"/>
  <c r="BZ111" i="10"/>
  <c r="BY106" i="10"/>
  <c r="BZ106" i="10"/>
  <c r="BY104" i="10"/>
  <c r="BZ104" i="10"/>
  <c r="BY102" i="10"/>
  <c r="BZ102" i="10"/>
  <c r="BY100" i="10"/>
  <c r="BZ100" i="10"/>
  <c r="BY98" i="10"/>
  <c r="BZ98" i="10"/>
  <c r="BY96" i="10"/>
  <c r="BZ96" i="10"/>
  <c r="BY90" i="10"/>
  <c r="BZ90" i="10"/>
  <c r="BY86" i="10"/>
  <c r="BZ86" i="10"/>
  <c r="BY84" i="10"/>
  <c r="BZ84" i="10"/>
  <c r="BY82" i="10"/>
  <c r="BZ82" i="10"/>
  <c r="BY79" i="10"/>
  <c r="BZ79" i="10"/>
  <c r="BY77" i="10"/>
  <c r="BZ77" i="10"/>
  <c r="BY73" i="10"/>
  <c r="BZ73" i="10"/>
  <c r="BY71" i="10"/>
  <c r="BZ71" i="10"/>
  <c r="BY67" i="10"/>
  <c r="BZ67" i="10"/>
  <c r="BY61" i="10"/>
  <c r="BZ61" i="10"/>
  <c r="BY59" i="10"/>
  <c r="BZ59" i="10"/>
  <c r="BY57" i="10"/>
  <c r="BZ57" i="10"/>
  <c r="BY55" i="10"/>
  <c r="BZ55" i="10"/>
  <c r="BY53" i="10"/>
  <c r="BZ53" i="10"/>
  <c r="BY51" i="10"/>
  <c r="BZ51" i="10"/>
  <c r="BY49" i="10"/>
  <c r="BZ49" i="10"/>
  <c r="BY47" i="10"/>
  <c r="BZ47" i="10"/>
  <c r="BY45" i="10"/>
  <c r="BZ45" i="10"/>
  <c r="BY43" i="10"/>
  <c r="BZ43" i="10"/>
  <c r="BY33" i="10"/>
  <c r="BZ33" i="10"/>
  <c r="BY31" i="10"/>
  <c r="BZ31" i="10"/>
  <c r="BY29" i="10"/>
  <c r="BZ29" i="10"/>
  <c r="BY27" i="10"/>
  <c r="BZ27" i="10"/>
  <c r="BY25" i="10"/>
  <c r="BZ25" i="10"/>
  <c r="BY23" i="10"/>
  <c r="BZ23" i="10"/>
  <c r="BY21" i="10"/>
  <c r="BZ21" i="10"/>
  <c r="BY19" i="10"/>
  <c r="BZ19" i="10"/>
  <c r="BY362" i="10"/>
  <c r="BZ362" i="10"/>
  <c r="BY338" i="10"/>
  <c r="BZ338" i="10"/>
  <c r="BZ144" i="10"/>
  <c r="BZ156" i="10"/>
  <c r="BZ310" i="10"/>
  <c r="BZ301" i="10"/>
  <c r="BZ251" i="10"/>
  <c r="BZ245" i="10"/>
  <c r="BY134" i="10"/>
  <c r="BZ134" i="10"/>
  <c r="BY129" i="10"/>
  <c r="BZ129" i="10"/>
  <c r="BY127" i="10"/>
  <c r="BZ127" i="10"/>
  <c r="BY123" i="10"/>
  <c r="BZ123" i="10"/>
  <c r="BY120" i="10"/>
  <c r="BZ120" i="10"/>
  <c r="BY118" i="10"/>
  <c r="BZ118" i="10"/>
  <c r="BY116" i="10"/>
  <c r="BZ116" i="10"/>
  <c r="BY114" i="10"/>
  <c r="BZ114" i="10"/>
  <c r="BY110" i="10"/>
  <c r="BZ110" i="10"/>
  <c r="BY105" i="10"/>
  <c r="BZ105" i="10"/>
  <c r="BY103" i="10"/>
  <c r="BZ103" i="10"/>
  <c r="BY101" i="10"/>
  <c r="BZ101" i="10"/>
  <c r="BY99" i="10"/>
  <c r="BZ99" i="10"/>
  <c r="BY97" i="10"/>
  <c r="BZ97" i="10"/>
  <c r="BY95" i="10"/>
  <c r="BZ95" i="10"/>
  <c r="BY93" i="10"/>
  <c r="BZ93" i="10"/>
  <c r="BY89" i="10"/>
  <c r="BZ89" i="10"/>
  <c r="BY87" i="10"/>
  <c r="BZ87" i="10"/>
  <c r="BY85" i="10"/>
  <c r="BZ85" i="10"/>
  <c r="BY80" i="10"/>
  <c r="BZ80" i="10"/>
  <c r="BY78" i="10"/>
  <c r="BZ78" i="10"/>
  <c r="BY76" i="10"/>
  <c r="BZ76" i="10"/>
  <c r="BY74" i="10"/>
  <c r="BZ74" i="10"/>
  <c r="BY72" i="10"/>
  <c r="BZ72" i="10"/>
  <c r="BY70" i="10"/>
  <c r="BZ70" i="10"/>
  <c r="BY65" i="10"/>
  <c r="BZ65" i="10"/>
  <c r="BY62" i="10"/>
  <c r="BZ62" i="10"/>
  <c r="BY60" i="10"/>
  <c r="BZ60" i="10"/>
  <c r="BY58" i="10"/>
  <c r="BZ58" i="10"/>
  <c r="BY56" i="10"/>
  <c r="BZ56" i="10"/>
  <c r="BY54" i="10"/>
  <c r="BZ54" i="10"/>
  <c r="BY52" i="10"/>
  <c r="BZ52" i="10"/>
  <c r="BY50" i="10"/>
  <c r="BZ50" i="10"/>
  <c r="BY48" i="10"/>
  <c r="BZ48" i="10"/>
  <c r="BY44" i="10"/>
  <c r="BZ44" i="10"/>
  <c r="BY32" i="10"/>
  <c r="BZ32" i="10"/>
  <c r="BY30" i="10"/>
  <c r="BZ30" i="10"/>
  <c r="BY28" i="10"/>
  <c r="BZ28" i="10"/>
  <c r="BY26" i="10"/>
  <c r="BZ26" i="10"/>
  <c r="BY22" i="10"/>
  <c r="BZ22" i="10"/>
  <c r="BY20" i="10"/>
  <c r="BZ20" i="10"/>
  <c r="BZ198" i="10"/>
  <c r="BZ347" i="10"/>
  <c r="BZ306" i="10"/>
  <c r="BZ302" i="10"/>
  <c r="G234" i="10"/>
  <c r="BY234" i="10" s="1"/>
  <c r="BY232" i="10"/>
  <c r="G318" i="10"/>
  <c r="BY316" i="10"/>
  <c r="L289" i="9"/>
  <c r="P289" i="9" s="1"/>
  <c r="BY291" i="10"/>
  <c r="L284" i="9"/>
  <c r="P284" i="9" s="1"/>
  <c r="BY286" i="10"/>
  <c r="L273" i="9"/>
  <c r="P273" i="9" s="1"/>
  <c r="BY275" i="10"/>
  <c r="L217" i="9"/>
  <c r="P217" i="9" s="1"/>
  <c r="BY219" i="10"/>
  <c r="L221" i="9"/>
  <c r="P221" i="9" s="1"/>
  <c r="BY223" i="10"/>
  <c r="L211" i="9"/>
  <c r="P211" i="9" s="1"/>
  <c r="BY213" i="10"/>
  <c r="L205" i="9"/>
  <c r="P205" i="9" s="1"/>
  <c r="BY207" i="10"/>
  <c r="L195" i="9"/>
  <c r="P195" i="9" s="1"/>
  <c r="BY197" i="10"/>
  <c r="L198" i="9"/>
  <c r="P198" i="9" s="1"/>
  <c r="BY200" i="10"/>
  <c r="L175" i="9"/>
  <c r="P175" i="9" s="1"/>
  <c r="BY177" i="10"/>
  <c r="L180" i="9"/>
  <c r="P180" i="9" s="1"/>
  <c r="BY182" i="10"/>
  <c r="L184" i="9"/>
  <c r="P184" i="9" s="1"/>
  <c r="BY186" i="10"/>
  <c r="L169" i="9"/>
  <c r="P169" i="9" s="1"/>
  <c r="BY171" i="10"/>
  <c r="L319" i="9"/>
  <c r="P319" i="9" s="1"/>
  <c r="BY321" i="10"/>
  <c r="L307" i="9"/>
  <c r="P307" i="9" s="1"/>
  <c r="BY309" i="10"/>
  <c r="L283" i="9"/>
  <c r="P283" i="9" s="1"/>
  <c r="BY285" i="10"/>
  <c r="L279" i="9"/>
  <c r="P279" i="9" s="1"/>
  <c r="BY281" i="10"/>
  <c r="L270" i="9"/>
  <c r="P270" i="9" s="1"/>
  <c r="BY272" i="10"/>
  <c r="L218" i="9"/>
  <c r="P218" i="9" s="1"/>
  <c r="BY220" i="10"/>
  <c r="L222" i="9"/>
  <c r="P222" i="9" s="1"/>
  <c r="BY224" i="10"/>
  <c r="L214" i="9"/>
  <c r="P214" i="9" s="1"/>
  <c r="BY216" i="10"/>
  <c r="L204" i="9"/>
  <c r="P204" i="9" s="1"/>
  <c r="BY206" i="10"/>
  <c r="L199" i="9"/>
  <c r="P199" i="9" s="1"/>
  <c r="BY201" i="10"/>
  <c r="L177" i="9"/>
  <c r="P177" i="9" s="1"/>
  <c r="BY179" i="10"/>
  <c r="L181" i="9"/>
  <c r="P181" i="9" s="1"/>
  <c r="BY183" i="10"/>
  <c r="L174" i="9"/>
  <c r="P174" i="9" s="1"/>
  <c r="BY176" i="10"/>
  <c r="BY318" i="10"/>
  <c r="BY302" i="10"/>
  <c r="L146" i="9"/>
  <c r="P146" i="9" s="1"/>
  <c r="G174" i="10"/>
  <c r="CA174" i="10" s="1"/>
  <c r="G248" i="10"/>
  <c r="CA248" i="10" s="1"/>
  <c r="CC248" i="10" s="1"/>
  <c r="BY247" i="10"/>
  <c r="BY322" i="10"/>
  <c r="G314" i="10"/>
  <c r="CA314" i="10" s="1"/>
  <c r="CC314" i="10" s="1"/>
  <c r="BY313" i="10"/>
  <c r="L282" i="9"/>
  <c r="P282" i="9" s="1"/>
  <c r="BY284" i="10"/>
  <c r="L280" i="9"/>
  <c r="P280" i="9" s="1"/>
  <c r="BY282" i="10"/>
  <c r="L271" i="9"/>
  <c r="P271" i="9" s="1"/>
  <c r="BY273" i="10"/>
  <c r="L219" i="9"/>
  <c r="P219" i="9" s="1"/>
  <c r="BY221" i="10"/>
  <c r="L223" i="9"/>
  <c r="P223" i="9" s="1"/>
  <c r="BY225" i="10"/>
  <c r="L209" i="9"/>
  <c r="P209" i="9" s="1"/>
  <c r="BY211" i="10"/>
  <c r="L203" i="9"/>
  <c r="P203" i="9" s="1"/>
  <c r="BY205" i="10"/>
  <c r="L196" i="9"/>
  <c r="P196" i="9" s="1"/>
  <c r="BY198" i="10"/>
  <c r="L190" i="9"/>
  <c r="P190" i="9" s="1"/>
  <c r="BY192" i="10"/>
  <c r="L178" i="9"/>
  <c r="P178" i="9" s="1"/>
  <c r="BY180" i="10"/>
  <c r="L182" i="9"/>
  <c r="P182" i="9" s="1"/>
  <c r="BY184" i="10"/>
  <c r="L186" i="9"/>
  <c r="P186" i="9" s="1"/>
  <c r="BY188" i="10"/>
  <c r="L315" i="9"/>
  <c r="P315" i="9" s="1"/>
  <c r="BY317" i="10"/>
  <c r="L288" i="9"/>
  <c r="P288" i="9" s="1"/>
  <c r="BY290" i="10"/>
  <c r="L281" i="9"/>
  <c r="P281" i="9" s="1"/>
  <c r="BY283" i="10"/>
  <c r="L272" i="9"/>
  <c r="P272" i="9" s="1"/>
  <c r="BY274" i="10"/>
  <c r="L235" i="9"/>
  <c r="P235" i="9" s="1"/>
  <c r="BY237" i="10"/>
  <c r="L220" i="9"/>
  <c r="P220" i="9" s="1"/>
  <c r="BY222" i="10"/>
  <c r="L225" i="9"/>
  <c r="P225" i="9" s="1"/>
  <c r="BY227" i="10"/>
  <c r="L210" i="9"/>
  <c r="P210" i="9" s="1"/>
  <c r="BY212" i="10"/>
  <c r="L197" i="9"/>
  <c r="P197" i="9" s="1"/>
  <c r="BY199" i="10"/>
  <c r="L191" i="9"/>
  <c r="P191" i="9" s="1"/>
  <c r="BY193" i="10"/>
  <c r="L179" i="9"/>
  <c r="P179" i="9" s="1"/>
  <c r="BY181" i="10"/>
  <c r="L183" i="9"/>
  <c r="P183" i="9" s="1"/>
  <c r="BY185" i="10"/>
  <c r="L168" i="9"/>
  <c r="P168" i="9" s="1"/>
  <c r="BY170" i="10"/>
  <c r="BY301" i="10"/>
  <c r="BY144" i="10"/>
  <c r="BY156" i="10"/>
  <c r="G292" i="10"/>
  <c r="CA292" i="10" s="1"/>
  <c r="CC292" i="10" s="1"/>
  <c r="G214" i="10"/>
  <c r="CA214" i="10" s="1"/>
  <c r="CC214" i="10" s="1"/>
  <c r="L314" i="9"/>
  <c r="P314" i="9" s="1"/>
  <c r="L311" i="9"/>
  <c r="P311" i="9" s="1"/>
  <c r="G208" i="10"/>
  <c r="CA208" i="10" s="1"/>
  <c r="CC208" i="10" s="1"/>
  <c r="G303" i="10"/>
  <c r="G287" i="10"/>
  <c r="CA287" i="10" s="1"/>
  <c r="CC287" i="10" s="1"/>
  <c r="G276" i="10"/>
  <c r="G230" i="10"/>
  <c r="CA230" i="10" s="1"/>
  <c r="CC230" i="10" s="1"/>
  <c r="U15" i="10"/>
  <c r="U13" i="10" s="1"/>
  <c r="Q15" i="10"/>
  <c r="Q13" i="10" s="1"/>
  <c r="S15" i="10"/>
  <c r="G109" i="10"/>
  <c r="I15" i="10"/>
  <c r="I13" i="10" s="1"/>
  <c r="O15" i="10"/>
  <c r="O13" i="10" s="1"/>
  <c r="Z15" i="10"/>
  <c r="Z13" i="10" s="1"/>
  <c r="L127" i="9"/>
  <c r="P127" i="9" s="1"/>
  <c r="E129" i="10"/>
  <c r="E127" i="10"/>
  <c r="L125" i="9"/>
  <c r="P125" i="9" s="1"/>
  <c r="E123" i="10"/>
  <c r="L121" i="9"/>
  <c r="P121" i="9" s="1"/>
  <c r="E118" i="10"/>
  <c r="L116" i="9"/>
  <c r="P116" i="9" s="1"/>
  <c r="E116" i="10"/>
  <c r="L114" i="9"/>
  <c r="P114" i="9" s="1"/>
  <c r="E114" i="10"/>
  <c r="L112" i="9"/>
  <c r="P112" i="9" s="1"/>
  <c r="E110" i="10"/>
  <c r="L108" i="9"/>
  <c r="P108" i="9" s="1"/>
  <c r="E105" i="10"/>
  <c r="L103" i="9"/>
  <c r="P103" i="9" s="1"/>
  <c r="E103" i="10"/>
  <c r="L101" i="9"/>
  <c r="P101" i="9" s="1"/>
  <c r="E101" i="10"/>
  <c r="L99" i="9"/>
  <c r="P99" i="9" s="1"/>
  <c r="E99" i="10"/>
  <c r="L97" i="9"/>
  <c r="P97" i="9" s="1"/>
  <c r="E97" i="10"/>
  <c r="L95" i="9"/>
  <c r="P95" i="9" s="1"/>
  <c r="E95" i="10"/>
  <c r="L93" i="9"/>
  <c r="P93" i="9" s="1"/>
  <c r="E93" i="10"/>
  <c r="L91" i="9"/>
  <c r="P91" i="9" s="1"/>
  <c r="E89" i="10"/>
  <c r="L87" i="9"/>
  <c r="P87" i="9" s="1"/>
  <c r="L85" i="9"/>
  <c r="P85" i="9" s="1"/>
  <c r="E87" i="10"/>
  <c r="L83" i="9"/>
  <c r="P83" i="9" s="1"/>
  <c r="E85" i="10"/>
  <c r="E80" i="10"/>
  <c r="L78" i="9"/>
  <c r="P78" i="9" s="1"/>
  <c r="E78" i="10"/>
  <c r="L76" i="9"/>
  <c r="P76" i="9" s="1"/>
  <c r="E76" i="10"/>
  <c r="L74" i="9"/>
  <c r="P74" i="9" s="1"/>
  <c r="E74" i="10"/>
  <c r="L72" i="9"/>
  <c r="P72" i="9" s="1"/>
  <c r="E72" i="10"/>
  <c r="L70" i="9"/>
  <c r="P70" i="9" s="1"/>
  <c r="E70" i="10"/>
  <c r="L68" i="9"/>
  <c r="P68" i="9" s="1"/>
  <c r="E61" i="10"/>
  <c r="L59" i="9"/>
  <c r="P59" i="9" s="1"/>
  <c r="E59" i="10"/>
  <c r="L57" i="9"/>
  <c r="P57" i="9" s="1"/>
  <c r="E57" i="10"/>
  <c r="L55" i="9"/>
  <c r="P55" i="9" s="1"/>
  <c r="E55" i="10"/>
  <c r="L53" i="9"/>
  <c r="P53" i="9" s="1"/>
  <c r="L51" i="9"/>
  <c r="P51" i="9" s="1"/>
  <c r="E53" i="10"/>
  <c r="L49" i="9"/>
  <c r="P49" i="9" s="1"/>
  <c r="E51" i="10"/>
  <c r="L47" i="9"/>
  <c r="P47" i="9" s="1"/>
  <c r="E49" i="10"/>
  <c r="L45" i="9"/>
  <c r="P45" i="9" s="1"/>
  <c r="E47" i="10"/>
  <c r="L43" i="9"/>
  <c r="P43" i="9" s="1"/>
  <c r="E45" i="10"/>
  <c r="L41" i="9"/>
  <c r="P41" i="9" s="1"/>
  <c r="E43" i="10"/>
  <c r="L31" i="9"/>
  <c r="P31" i="9" s="1"/>
  <c r="E33" i="10"/>
  <c r="L29" i="9"/>
  <c r="P29" i="9" s="1"/>
  <c r="E31" i="10"/>
  <c r="L27" i="9"/>
  <c r="P27" i="9" s="1"/>
  <c r="E29" i="10"/>
  <c r="L25" i="9"/>
  <c r="P25" i="9" s="1"/>
  <c r="E27" i="10"/>
  <c r="L23" i="9"/>
  <c r="P23" i="9" s="1"/>
  <c r="E25" i="10"/>
  <c r="L21" i="9"/>
  <c r="P21" i="9" s="1"/>
  <c r="E23" i="10"/>
  <c r="L19" i="9"/>
  <c r="P19" i="9" s="1"/>
  <c r="E21" i="10"/>
  <c r="L17" i="9"/>
  <c r="P17" i="9" s="1"/>
  <c r="E19" i="10"/>
  <c r="P333" i="9"/>
  <c r="P336" i="9" s="1"/>
  <c r="L336" i="9"/>
  <c r="F44" i="11" s="1"/>
  <c r="P350" i="9"/>
  <c r="P360" i="9" s="1"/>
  <c r="L360" i="9"/>
  <c r="F47" i="11" s="1"/>
  <c r="P327" i="9"/>
  <c r="P328" i="9" s="1"/>
  <c r="L328" i="9"/>
  <c r="F42" i="11" s="1"/>
  <c r="L310" i="9"/>
  <c r="L306" i="9"/>
  <c r="L295" i="9"/>
  <c r="L276" i="9"/>
  <c r="L267" i="9"/>
  <c r="L245" i="9"/>
  <c r="L242" i="9"/>
  <c r="L234" i="9"/>
  <c r="AJ230" i="10"/>
  <c r="E131" i="10"/>
  <c r="L129" i="9"/>
  <c r="P129" i="9" s="1"/>
  <c r="L124" i="9"/>
  <c r="P124" i="9" s="1"/>
  <c r="E126" i="10"/>
  <c r="L120" i="9"/>
  <c r="P120" i="9" s="1"/>
  <c r="E122" i="10"/>
  <c r="L117" i="9"/>
  <c r="P117" i="9" s="1"/>
  <c r="E119" i="10"/>
  <c r="L115" i="9"/>
  <c r="P115" i="9" s="1"/>
  <c r="E117" i="10"/>
  <c r="L113" i="9"/>
  <c r="P113" i="9" s="1"/>
  <c r="E115" i="10"/>
  <c r="L109" i="9"/>
  <c r="P109" i="9" s="1"/>
  <c r="E111" i="10"/>
  <c r="L104" i="9"/>
  <c r="P104" i="9" s="1"/>
  <c r="E106" i="10"/>
  <c r="L102" i="9"/>
  <c r="P102" i="9" s="1"/>
  <c r="E104" i="10"/>
  <c r="L100" i="9"/>
  <c r="P100" i="9" s="1"/>
  <c r="E102" i="10"/>
  <c r="L98" i="9"/>
  <c r="P98" i="9" s="1"/>
  <c r="E100" i="10"/>
  <c r="L96" i="9"/>
  <c r="P96" i="9" s="1"/>
  <c r="E98" i="10"/>
  <c r="L94" i="9"/>
  <c r="P94" i="9" s="1"/>
  <c r="E96" i="10"/>
  <c r="L88" i="9"/>
  <c r="P88" i="9" s="1"/>
  <c r="E90" i="10"/>
  <c r="E86" i="10"/>
  <c r="L84" i="9"/>
  <c r="P84" i="9" s="1"/>
  <c r="L80" i="9"/>
  <c r="P80" i="9" s="1"/>
  <c r="E82" i="10"/>
  <c r="L77" i="9"/>
  <c r="P77" i="9" s="1"/>
  <c r="E79" i="10"/>
  <c r="L75" i="9"/>
  <c r="P75" i="9" s="1"/>
  <c r="E77" i="10"/>
  <c r="E73" i="10"/>
  <c r="L71" i="9"/>
  <c r="P71" i="9" s="1"/>
  <c r="E71" i="10"/>
  <c r="L69" i="9"/>
  <c r="P69" i="9" s="1"/>
  <c r="E67" i="10"/>
  <c r="L65" i="9"/>
  <c r="P65" i="9" s="1"/>
  <c r="E65" i="10"/>
  <c r="L63" i="9"/>
  <c r="P63" i="9" s="1"/>
  <c r="E62" i="10"/>
  <c r="L60" i="9"/>
  <c r="P60" i="9" s="1"/>
  <c r="E60" i="10"/>
  <c r="L58" i="9"/>
  <c r="P58" i="9" s="1"/>
  <c r="E56" i="10"/>
  <c r="L54" i="9"/>
  <c r="P54" i="9" s="1"/>
  <c r="E54" i="10"/>
  <c r="L52" i="9"/>
  <c r="P52" i="9" s="1"/>
  <c r="E52" i="10"/>
  <c r="L50" i="9"/>
  <c r="P50" i="9" s="1"/>
  <c r="E50" i="10"/>
  <c r="L48" i="9"/>
  <c r="P48" i="9" s="1"/>
  <c r="E48" i="10"/>
  <c r="L46" i="9"/>
  <c r="P46" i="9" s="1"/>
  <c r="E44" i="10"/>
  <c r="L42" i="9"/>
  <c r="P42" i="9" s="1"/>
  <c r="E32" i="10"/>
  <c r="L30" i="9"/>
  <c r="P30" i="9" s="1"/>
  <c r="E30" i="10"/>
  <c r="L28" i="9"/>
  <c r="P28" i="9" s="1"/>
  <c r="E28" i="10"/>
  <c r="L26" i="9"/>
  <c r="P26" i="9" s="1"/>
  <c r="E26" i="10"/>
  <c r="L24" i="9"/>
  <c r="P24" i="9" s="1"/>
  <c r="E22" i="10"/>
  <c r="L20" i="9"/>
  <c r="P20" i="9" s="1"/>
  <c r="E20" i="10"/>
  <c r="L18" i="9"/>
  <c r="P18" i="9" s="1"/>
  <c r="P324" i="9"/>
  <c r="P325" i="9" s="1"/>
  <c r="L325" i="9"/>
  <c r="F41" i="11" s="1"/>
  <c r="P330" i="9"/>
  <c r="P331" i="9" s="1"/>
  <c r="L331" i="9"/>
  <c r="F43" i="11" s="1"/>
  <c r="P338" i="9"/>
  <c r="P345" i="9" s="1"/>
  <c r="L345" i="9"/>
  <c r="F45" i="11" s="1"/>
  <c r="P347" i="9"/>
  <c r="P348" i="9" s="1"/>
  <c r="L348" i="9"/>
  <c r="F46" i="11" s="1"/>
  <c r="L318" i="9"/>
  <c r="L303" i="9"/>
  <c r="L292" i="9"/>
  <c r="L287" i="9"/>
  <c r="L264" i="9"/>
  <c r="L248" i="9"/>
  <c r="AK230" i="10"/>
  <c r="CA136" i="10"/>
  <c r="CC136" i="10" s="1"/>
  <c r="E128" i="10"/>
  <c r="G130" i="10"/>
  <c r="G132" i="10"/>
  <c r="G139" i="10"/>
  <c r="X189" i="10"/>
  <c r="AU189" i="10" s="1"/>
  <c r="BS189" i="10" s="1"/>
  <c r="CA135" i="10"/>
  <c r="CC135" i="10" s="1"/>
  <c r="G81" i="10"/>
  <c r="E134" i="10"/>
  <c r="L132" i="9"/>
  <c r="P132" i="9" s="1"/>
  <c r="E137" i="10"/>
  <c r="L135" i="9"/>
  <c r="P135" i="9" s="1"/>
  <c r="G153" i="10"/>
  <c r="BZ656" i="10" l="1"/>
  <c r="BY699" i="10"/>
  <c r="BZ699" i="10"/>
  <c r="BY656" i="10"/>
  <c r="CA388" i="10"/>
  <c r="CC388" i="10" s="1"/>
  <c r="BY388" i="10"/>
  <c r="CA585" i="10"/>
  <c r="CC585" i="10" s="1"/>
  <c r="BY585" i="10"/>
  <c r="CA601" i="10"/>
  <c r="CC601" i="10" s="1"/>
  <c r="BY601" i="10"/>
  <c r="G573" i="10"/>
  <c r="CA571" i="10"/>
  <c r="CC571" i="10" s="1"/>
  <c r="BZ571" i="10"/>
  <c r="BY571" i="10"/>
  <c r="L582" i="9"/>
  <c r="P582" i="9" s="1"/>
  <c r="CA584" i="10"/>
  <c r="CC584" i="10" s="1"/>
  <c r="BY584" i="10"/>
  <c r="CA582" i="10"/>
  <c r="CC582" i="10" s="1"/>
  <c r="BY582" i="10"/>
  <c r="CA655" i="10"/>
  <c r="CC655" i="10" s="1"/>
  <c r="BY655" i="10"/>
  <c r="BZ601" i="10"/>
  <c r="BZ388" i="10"/>
  <c r="BY716" i="10"/>
  <c r="BZ716" i="10"/>
  <c r="BY654" i="10"/>
  <c r="BZ537" i="10"/>
  <c r="BY537" i="10"/>
  <c r="BZ489" i="10"/>
  <c r="BZ654" i="10"/>
  <c r="BZ585" i="10"/>
  <c r="BY489" i="10"/>
  <c r="BZ584" i="10"/>
  <c r="G511" i="10"/>
  <c r="CA511" i="10" s="1"/>
  <c r="CC511" i="10" s="1"/>
  <c r="G586" i="10"/>
  <c r="CA586" i="10" s="1"/>
  <c r="CC586" i="10" s="1"/>
  <c r="E17" i="10"/>
  <c r="L599" i="9"/>
  <c r="P599" i="9" s="1"/>
  <c r="P605" i="9" s="1"/>
  <c r="P562" i="9"/>
  <c r="CA239" i="10"/>
  <c r="CC239" i="10" s="1"/>
  <c r="BZ239" i="10"/>
  <c r="AJ364" i="10"/>
  <c r="AK364" i="10"/>
  <c r="L583" i="9"/>
  <c r="P583" i="9" s="1"/>
  <c r="L580" i="9"/>
  <c r="P580" i="9" s="1"/>
  <c r="P364" i="9"/>
  <c r="L237" i="9"/>
  <c r="F21" i="11" s="1"/>
  <c r="L652" i="9"/>
  <c r="P652" i="9" s="1"/>
  <c r="CA17" i="10"/>
  <c r="CC17" i="10" s="1"/>
  <c r="P709" i="9"/>
  <c r="P714" i="9" s="1"/>
  <c r="L714" i="9"/>
  <c r="F87" i="11" s="1"/>
  <c r="P693" i="9"/>
  <c r="P697" i="9" s="1"/>
  <c r="L697" i="9"/>
  <c r="F84" i="11" s="1"/>
  <c r="CD400" i="10"/>
  <c r="P528" i="9"/>
  <c r="P535" i="9" s="1"/>
  <c r="L535" i="9"/>
  <c r="F51" i="11" s="1"/>
  <c r="AB15" i="10"/>
  <c r="AB13" i="10" s="1"/>
  <c r="BZ17" i="10"/>
  <c r="S13" i="10"/>
  <c r="BY194" i="10"/>
  <c r="L15" i="9"/>
  <c r="BY17" i="10"/>
  <c r="M15" i="10"/>
  <c r="M13" i="10" s="1"/>
  <c r="K15" i="10"/>
  <c r="K13" i="10" s="1"/>
  <c r="L487" i="9"/>
  <c r="P487" i="9" s="1"/>
  <c r="P192" i="9"/>
  <c r="BY112" i="10"/>
  <c r="L569" i="9"/>
  <c r="L571" i="9" s="1"/>
  <c r="G607" i="10"/>
  <c r="CA607" i="10" s="1"/>
  <c r="CC607" i="10" s="1"/>
  <c r="L386" i="9"/>
  <c r="L654" i="9"/>
  <c r="P654" i="9" s="1"/>
  <c r="L110" i="9"/>
  <c r="P110" i="9" s="1"/>
  <c r="L653" i="9"/>
  <c r="G657" i="10"/>
  <c r="CA657" i="10" s="1"/>
  <c r="CC657" i="10" s="1"/>
  <c r="CA194" i="10"/>
  <c r="CC194" i="10" s="1"/>
  <c r="E112" i="10"/>
  <c r="BZ18" i="10"/>
  <c r="L322" i="9"/>
  <c r="F40" i="11" s="1"/>
  <c r="BZ112" i="10"/>
  <c r="E148" i="10"/>
  <c r="L257" i="9"/>
  <c r="L262" i="9" s="1"/>
  <c r="F26" i="11" s="1"/>
  <c r="BY230" i="10"/>
  <c r="CA153" i="10"/>
  <c r="CC153" i="10" s="1"/>
  <c r="P301" i="9"/>
  <c r="L301" i="9"/>
  <c r="F35" i="11" s="1"/>
  <c r="L16" i="9"/>
  <c r="P16" i="9" s="1"/>
  <c r="BY18" i="10"/>
  <c r="CA259" i="10"/>
  <c r="CC259" i="10" s="1"/>
  <c r="CA18" i="10"/>
  <c r="CC18" i="10" s="1"/>
  <c r="P201" i="9"/>
  <c r="L201" i="9"/>
  <c r="F16" i="11" s="1"/>
  <c r="L192" i="9"/>
  <c r="F15" i="11" s="1"/>
  <c r="G264" i="10"/>
  <c r="CA264" i="10" s="1"/>
  <c r="CC264" i="10" s="1"/>
  <c r="BZ259" i="10"/>
  <c r="P316" i="9"/>
  <c r="BZ230" i="10"/>
  <c r="L206" i="9"/>
  <c r="F17" i="11" s="1"/>
  <c r="L228" i="9"/>
  <c r="F19" i="11" s="1"/>
  <c r="L274" i="9"/>
  <c r="F29" i="11" s="1"/>
  <c r="L285" i="9"/>
  <c r="F31" i="11" s="1"/>
  <c r="L212" i="9"/>
  <c r="F18" i="11" s="1"/>
  <c r="BY81" i="10"/>
  <c r="CA81" i="10"/>
  <c r="CC81" i="10" s="1"/>
  <c r="BY139" i="10"/>
  <c r="CA139" i="10"/>
  <c r="CC139" i="10" s="1"/>
  <c r="BZ178" i="10"/>
  <c r="CA178" i="10"/>
  <c r="CC178" i="10" s="1"/>
  <c r="L145" i="9"/>
  <c r="P145" i="9" s="1"/>
  <c r="CA147" i="10"/>
  <c r="CC147" i="10" s="1"/>
  <c r="BY109" i="10"/>
  <c r="CA109" i="10"/>
  <c r="CC109" i="10" s="1"/>
  <c r="BY303" i="10"/>
  <c r="CA303" i="10"/>
  <c r="CC303" i="10" s="1"/>
  <c r="BY148" i="10"/>
  <c r="CA148" i="10"/>
  <c r="CC148" i="10" s="1"/>
  <c r="BZ318" i="10"/>
  <c r="CA318" i="10"/>
  <c r="CC318" i="10" s="1"/>
  <c r="BZ234" i="10"/>
  <c r="CA234" i="10"/>
  <c r="CC234" i="10" s="1"/>
  <c r="BY145" i="10"/>
  <c r="CA145" i="10"/>
  <c r="CC145" i="10" s="1"/>
  <c r="L147" i="9"/>
  <c r="P147" i="9" s="1"/>
  <c r="CA149" i="10"/>
  <c r="CC149" i="10" s="1"/>
  <c r="BY130" i="10"/>
  <c r="CA130" i="10"/>
  <c r="CC130" i="10" s="1"/>
  <c r="BY135" i="10"/>
  <c r="BZ88" i="10"/>
  <c r="CA88" i="10"/>
  <c r="CC88" i="10" s="1"/>
  <c r="BY63" i="10"/>
  <c r="CA63" i="10"/>
  <c r="CC63" i="10" s="1"/>
  <c r="L148" i="9"/>
  <c r="P148" i="9" s="1"/>
  <c r="CA150" i="10"/>
  <c r="CC150" i="10" s="1"/>
  <c r="L149" i="9"/>
  <c r="P149" i="9" s="1"/>
  <c r="CA151" i="10"/>
  <c r="CC151" i="10" s="1"/>
  <c r="BY132" i="10"/>
  <c r="CA132" i="10"/>
  <c r="CC132" i="10" s="1"/>
  <c r="BY124" i="10"/>
  <c r="CA124" i="10"/>
  <c r="CC124" i="10" s="1"/>
  <c r="L144" i="9"/>
  <c r="P144" i="9" s="1"/>
  <c r="CA146" i="10"/>
  <c r="CC146" i="10" s="1"/>
  <c r="BY136" i="10"/>
  <c r="BY276" i="10"/>
  <c r="CA276" i="10"/>
  <c r="CC276" i="10" s="1"/>
  <c r="BY174" i="10"/>
  <c r="CC174" i="10"/>
  <c r="P212" i="9"/>
  <c r="L134" i="9"/>
  <c r="P134" i="9" s="1"/>
  <c r="P206" i="9"/>
  <c r="P228" i="9"/>
  <c r="P274" i="9"/>
  <c r="P285" i="9"/>
  <c r="BY214" i="10"/>
  <c r="BZ214" i="10"/>
  <c r="BY324" i="10"/>
  <c r="BZ324" i="10"/>
  <c r="BZ146" i="10"/>
  <c r="BZ150" i="10"/>
  <c r="BZ136" i="10"/>
  <c r="BZ81" i="10"/>
  <c r="BZ276" i="10"/>
  <c r="BZ174" i="10"/>
  <c r="BZ149" i="10"/>
  <c r="BZ145" i="10"/>
  <c r="BZ135" i="10"/>
  <c r="BZ130" i="10"/>
  <c r="BZ63" i="10"/>
  <c r="BY208" i="10"/>
  <c r="BZ208" i="10"/>
  <c r="BY292" i="10"/>
  <c r="BZ292" i="10"/>
  <c r="BY314" i="10"/>
  <c r="BZ314" i="10"/>
  <c r="BY248" i="10"/>
  <c r="BZ248" i="10"/>
  <c r="BZ148" i="10"/>
  <c r="BZ124" i="10"/>
  <c r="BZ303" i="10"/>
  <c r="BZ147" i="10"/>
  <c r="BZ151" i="10"/>
  <c r="BZ139" i="10"/>
  <c r="BZ132" i="10"/>
  <c r="BZ109" i="10"/>
  <c r="E136" i="10"/>
  <c r="BY150" i="10"/>
  <c r="BY149" i="10"/>
  <c r="G189" i="10"/>
  <c r="CA189" i="10" s="1"/>
  <c r="CC189" i="10" s="1"/>
  <c r="BY178" i="10"/>
  <c r="L86" i="9"/>
  <c r="P86" i="9" s="1"/>
  <c r="BY88" i="10"/>
  <c r="BY146" i="10"/>
  <c r="BY147" i="10"/>
  <c r="BY151" i="10"/>
  <c r="L316" i="9"/>
  <c r="F39" i="11" s="1"/>
  <c r="AI15" i="10"/>
  <c r="AI13" i="10" s="1"/>
  <c r="E109" i="10"/>
  <c r="H15" i="10"/>
  <c r="H13" i="10" s="1"/>
  <c r="L230" i="9"/>
  <c r="P287" i="9"/>
  <c r="P290" i="9" s="1"/>
  <c r="L290" i="9"/>
  <c r="F32" i="11" s="1"/>
  <c r="P234" i="9"/>
  <c r="P237" i="9" s="1"/>
  <c r="P267" i="9"/>
  <c r="P268" i="9" s="1"/>
  <c r="L268" i="9"/>
  <c r="F28" i="11" s="1"/>
  <c r="P306" i="9"/>
  <c r="P308" i="9" s="1"/>
  <c r="L308" i="9"/>
  <c r="F37" i="11" s="1"/>
  <c r="P310" i="9"/>
  <c r="P312" i="9" s="1"/>
  <c r="L312" i="9"/>
  <c r="F38" i="11" s="1"/>
  <c r="P248" i="9"/>
  <c r="P249" i="9" s="1"/>
  <c r="L249" i="9"/>
  <c r="F25" i="11" s="1"/>
  <c r="L265" i="9"/>
  <c r="F27" i="11" s="1"/>
  <c r="P264" i="9"/>
  <c r="P265" i="9" s="1"/>
  <c r="P292" i="9"/>
  <c r="P293" i="9" s="1"/>
  <c r="L293" i="9"/>
  <c r="F33" i="11" s="1"/>
  <c r="P303" i="9"/>
  <c r="P304" i="9" s="1"/>
  <c r="L304" i="9"/>
  <c r="F36" i="11" s="1"/>
  <c r="P318" i="9"/>
  <c r="P322" i="9" s="1"/>
  <c r="P242" i="9"/>
  <c r="P243" i="9" s="1"/>
  <c r="L243" i="9"/>
  <c r="F23" i="11" s="1"/>
  <c r="P245" i="9"/>
  <c r="P246" i="9" s="1"/>
  <c r="L246" i="9"/>
  <c r="F24" i="11" s="1"/>
  <c r="P276" i="9"/>
  <c r="P277" i="9" s="1"/>
  <c r="L277" i="9"/>
  <c r="F30" i="11" s="1"/>
  <c r="P295" i="9"/>
  <c r="P296" i="9" s="1"/>
  <c r="L296" i="9"/>
  <c r="F34" i="11" s="1"/>
  <c r="E146" i="10"/>
  <c r="L170" i="9"/>
  <c r="P170" i="9" s="1"/>
  <c r="P172" i="9" s="1"/>
  <c r="L126" i="9"/>
  <c r="P126" i="9" s="1"/>
  <c r="E149" i="10"/>
  <c r="L61" i="9"/>
  <c r="P61" i="9" s="1"/>
  <c r="E147" i="10"/>
  <c r="L176" i="9"/>
  <c r="L187" i="9" s="1"/>
  <c r="F14" i="11" s="1"/>
  <c r="E151" i="10"/>
  <c r="CA142" i="10"/>
  <c r="CC142" i="10" s="1"/>
  <c r="E150" i="10"/>
  <c r="E63" i="10"/>
  <c r="E88" i="10"/>
  <c r="E130" i="10"/>
  <c r="L128" i="9"/>
  <c r="P128" i="9" s="1"/>
  <c r="E139" i="10"/>
  <c r="L137" i="9"/>
  <c r="P137" i="9" s="1"/>
  <c r="E135" i="10"/>
  <c r="L133" i="9"/>
  <c r="P133" i="9" s="1"/>
  <c r="E132" i="10"/>
  <c r="L130" i="9"/>
  <c r="P130" i="9" s="1"/>
  <c r="E145" i="10"/>
  <c r="L143" i="9"/>
  <c r="P143" i="9" s="1"/>
  <c r="E125" i="10"/>
  <c r="L123" i="9"/>
  <c r="P123" i="9" s="1"/>
  <c r="E81" i="10"/>
  <c r="L79" i="9"/>
  <c r="L122" i="9"/>
  <c r="P122" i="9" s="1"/>
  <c r="E124" i="10"/>
  <c r="E133" i="10"/>
  <c r="L131" i="9"/>
  <c r="P131" i="9" s="1"/>
  <c r="L107" i="9"/>
  <c r="BZ140" i="10"/>
  <c r="BZ141" i="10"/>
  <c r="BZ154" i="10"/>
  <c r="BZ155" i="10"/>
  <c r="BY140" i="10"/>
  <c r="BY141" i="10"/>
  <c r="BY154" i="10"/>
  <c r="BY155" i="10"/>
  <c r="I662" i="9"/>
  <c r="I362" i="9" s="1"/>
  <c r="J473" i="9"/>
  <c r="J453" i="9"/>
  <c r="J288" i="9"/>
  <c r="J273" i="9"/>
  <c r="J270" i="9"/>
  <c r="J195" i="9"/>
  <c r="L156" i="7"/>
  <c r="M156" i="7"/>
  <c r="O156" i="7"/>
  <c r="P156" i="7"/>
  <c r="Q156" i="7"/>
  <c r="E145" i="5"/>
  <c r="N142" i="7" s="1"/>
  <c r="AN475" i="10" l="1"/>
  <c r="BL475" i="10" s="1"/>
  <c r="AY475" i="10"/>
  <c r="BW475" i="10" s="1"/>
  <c r="AN455" i="10"/>
  <c r="BL455" i="10" s="1"/>
  <c r="AY455" i="10"/>
  <c r="BW455" i="10" s="1"/>
  <c r="BY607" i="10"/>
  <c r="BZ511" i="10"/>
  <c r="BY511" i="10"/>
  <c r="CA573" i="10"/>
  <c r="CC573" i="10" s="1"/>
  <c r="BZ573" i="10"/>
  <c r="BY573" i="10"/>
  <c r="BY586" i="10"/>
  <c r="BZ607" i="10"/>
  <c r="BY657" i="10"/>
  <c r="BZ586" i="10"/>
  <c r="BZ657" i="10"/>
  <c r="G364" i="10"/>
  <c r="CA364" i="10" s="1"/>
  <c r="CC364" i="10" s="1"/>
  <c r="J509" i="9"/>
  <c r="L605" i="9"/>
  <c r="F63" i="11" s="1"/>
  <c r="L509" i="9"/>
  <c r="J201" i="9"/>
  <c r="AN203" i="10" s="1"/>
  <c r="BL203" i="10" s="1"/>
  <c r="AN197" i="10"/>
  <c r="BL197" i="10" s="1"/>
  <c r="AY197" i="10"/>
  <c r="BW197" i="10" s="1"/>
  <c r="AY275" i="10"/>
  <c r="BW275" i="10" s="1"/>
  <c r="AN275" i="10"/>
  <c r="BL275" i="10" s="1"/>
  <c r="AY272" i="10"/>
  <c r="BW272" i="10" s="1"/>
  <c r="AN272" i="10"/>
  <c r="BL272" i="10" s="1"/>
  <c r="AY290" i="10"/>
  <c r="BW290" i="10" s="1"/>
  <c r="AN290" i="10"/>
  <c r="BL290" i="10" s="1"/>
  <c r="P15" i="9"/>
  <c r="P257" i="9"/>
  <c r="P262" i="9" s="1"/>
  <c r="F56" i="11"/>
  <c r="P569" i="9"/>
  <c r="P571" i="9" s="1"/>
  <c r="C76" i="11"/>
  <c r="C48" i="11" s="1"/>
  <c r="C10" i="11" s="1"/>
  <c r="I11" i="9"/>
  <c r="P386" i="9"/>
  <c r="P509" i="9" s="1"/>
  <c r="P584" i="9"/>
  <c r="L584" i="9"/>
  <c r="P653" i="9"/>
  <c r="P655" i="9" s="1"/>
  <c r="L655" i="9"/>
  <c r="BY153" i="10"/>
  <c r="E153" i="10"/>
  <c r="L151" i="9"/>
  <c r="P151" i="9" s="1"/>
  <c r="BZ153" i="10"/>
  <c r="BZ264" i="10"/>
  <c r="BY264" i="10"/>
  <c r="J274" i="9"/>
  <c r="J290" i="9"/>
  <c r="L140" i="9"/>
  <c r="P140" i="9" s="1"/>
  <c r="BZ142" i="10"/>
  <c r="BY189" i="10"/>
  <c r="BZ189" i="10"/>
  <c r="BY142" i="10"/>
  <c r="P230" i="9"/>
  <c r="P232" i="9" s="1"/>
  <c r="L232" i="9"/>
  <c r="F20" i="11" s="1"/>
  <c r="E142" i="10"/>
  <c r="L172" i="9"/>
  <c r="F13" i="11" s="1"/>
  <c r="P176" i="9"/>
  <c r="P187" i="9" s="1"/>
  <c r="BZ68" i="10"/>
  <c r="BY68" i="10"/>
  <c r="BY64" i="10"/>
  <c r="BZ64" i="10"/>
  <c r="BZ41" i="10"/>
  <c r="BY41" i="10"/>
  <c r="BZ39" i="10"/>
  <c r="BY39" i="10"/>
  <c r="BZ37" i="10"/>
  <c r="BY37" i="10"/>
  <c r="BZ35" i="10"/>
  <c r="BY35" i="10"/>
  <c r="BZ75" i="10"/>
  <c r="BY75" i="10"/>
  <c r="BZ69" i="10"/>
  <c r="BY69" i="10"/>
  <c r="BZ46" i="10"/>
  <c r="BY46" i="10"/>
  <c r="BZ42" i="10"/>
  <c r="BY42" i="10"/>
  <c r="BZ40" i="10"/>
  <c r="BY40" i="10"/>
  <c r="BZ38" i="10"/>
  <c r="BY38" i="10"/>
  <c r="BZ36" i="10"/>
  <c r="BY36" i="10"/>
  <c r="BZ34" i="10"/>
  <c r="BY34" i="10"/>
  <c r="BZ24" i="10"/>
  <c r="BY24" i="10"/>
  <c r="P79" i="9"/>
  <c r="BZ121" i="10"/>
  <c r="BY121" i="10"/>
  <c r="BZ113" i="10"/>
  <c r="BY113" i="10"/>
  <c r="BZ107" i="10"/>
  <c r="BY107" i="10"/>
  <c r="BY91" i="10"/>
  <c r="BZ91" i="10"/>
  <c r="BZ108" i="10"/>
  <c r="BY108" i="10"/>
  <c r="BZ94" i="10"/>
  <c r="BY94" i="10"/>
  <c r="BZ92" i="10"/>
  <c r="BY92" i="10"/>
  <c r="BZ83" i="10"/>
  <c r="BY83" i="10"/>
  <c r="P107" i="9"/>
  <c r="R142" i="7"/>
  <c r="S142" i="7"/>
  <c r="V142" i="7" s="1"/>
  <c r="AY511" i="10" l="1"/>
  <c r="BW511" i="10" s="1"/>
  <c r="AN511" i="10"/>
  <c r="BL511" i="10" s="1"/>
  <c r="BZ364" i="10"/>
  <c r="BY364" i="10"/>
  <c r="AY203" i="10"/>
  <c r="BW203" i="10" s="1"/>
  <c r="AN292" i="10"/>
  <c r="BL292" i="10" s="1"/>
  <c r="AY292" i="10"/>
  <c r="BW292" i="10" s="1"/>
  <c r="J362" i="9"/>
  <c r="AN276" i="10"/>
  <c r="BL276" i="10" s="1"/>
  <c r="AY276" i="10"/>
  <c r="BW276" i="10" s="1"/>
  <c r="P362" i="9"/>
  <c r="L362" i="9"/>
  <c r="F59" i="11"/>
  <c r="F49" i="11"/>
  <c r="F74" i="11"/>
  <c r="J13" i="9"/>
  <c r="E128" i="5"/>
  <c r="N125" i="7" s="1"/>
  <c r="R125" i="7" s="1"/>
  <c r="E129" i="5"/>
  <c r="E130" i="5"/>
  <c r="N127" i="7" s="1"/>
  <c r="E131" i="5"/>
  <c r="N128" i="7" s="1"/>
  <c r="K125" i="7"/>
  <c r="E158" i="5"/>
  <c r="N155" i="7" s="1"/>
  <c r="R155" i="7" s="1"/>
  <c r="AY364" i="10" l="1"/>
  <c r="BW364" i="10" s="1"/>
  <c r="AN364" i="10"/>
  <c r="BL364" i="10" s="1"/>
  <c r="F48" i="11"/>
  <c r="J11" i="9"/>
  <c r="R128" i="7"/>
  <c r="S128" i="7"/>
  <c r="V128" i="7" s="1"/>
  <c r="R127" i="7"/>
  <c r="S127" i="7"/>
  <c r="V127" i="7" s="1"/>
  <c r="K131" i="7"/>
  <c r="S125" i="7"/>
  <c r="V125" i="7" s="1"/>
  <c r="N126" i="7"/>
  <c r="S126" i="7" s="1"/>
  <c r="V126" i="7" s="1"/>
  <c r="S155" i="7"/>
  <c r="V155" i="7" s="1"/>
  <c r="R126" i="7" l="1"/>
  <c r="E157" i="5" l="1"/>
  <c r="N154" i="7" s="1"/>
  <c r="R154" i="7" s="1"/>
  <c r="E127" i="5"/>
  <c r="N124" i="7" s="1"/>
  <c r="S124" i="7" s="1"/>
  <c r="V124" i="7" s="1"/>
  <c r="E126" i="5"/>
  <c r="N123" i="7" s="1"/>
  <c r="S123" i="7" s="1"/>
  <c r="V123" i="7" s="1"/>
  <c r="S154" i="7" l="1"/>
  <c r="V154" i="7" s="1"/>
  <c r="R124" i="7"/>
  <c r="R123" i="7"/>
  <c r="D12" i="6" l="1"/>
  <c r="I12" i="6"/>
  <c r="C12" i="6"/>
  <c r="K153" i="7" l="1"/>
  <c r="K156" i="7" s="1"/>
  <c r="K244" i="7" l="1"/>
  <c r="Q206" i="7" l="1"/>
  <c r="Q302" i="7"/>
  <c r="Q316" i="7"/>
  <c r="F341" i="5" l="1"/>
  <c r="G341" i="5"/>
  <c r="H341" i="5"/>
  <c r="I341" i="5"/>
  <c r="J341" i="5"/>
  <c r="L341" i="5"/>
  <c r="Y341" i="5" s="1"/>
  <c r="Z341" i="5" s="1"/>
  <c r="M341" i="5"/>
  <c r="N341" i="5"/>
  <c r="O341" i="5"/>
  <c r="P341" i="5"/>
  <c r="Q341" i="5"/>
  <c r="R341" i="5"/>
  <c r="S341" i="5"/>
  <c r="T341" i="5"/>
  <c r="U341" i="5"/>
  <c r="V341" i="5"/>
  <c r="F302" i="5"/>
  <c r="G302" i="5"/>
  <c r="H302" i="5"/>
  <c r="I302" i="5"/>
  <c r="J302" i="5"/>
  <c r="L302" i="5"/>
  <c r="Y302" i="5" s="1"/>
  <c r="Z302" i="5" s="1"/>
  <c r="M302" i="5"/>
  <c r="N302" i="5"/>
  <c r="O302" i="5"/>
  <c r="P302" i="5"/>
  <c r="Q302" i="5"/>
  <c r="R302" i="5"/>
  <c r="S302" i="5"/>
  <c r="T302" i="5"/>
  <c r="U302" i="5"/>
  <c r="V302" i="5"/>
  <c r="I345" i="5" l="1"/>
  <c r="I306" i="5"/>
  <c r="I246" i="5"/>
  <c r="I243" i="5"/>
  <c r="I226" i="5"/>
  <c r="I336" i="5"/>
  <c r="L330" i="5"/>
  <c r="I330" i="5"/>
  <c r="E300" i="5"/>
  <c r="L296" i="5"/>
  <c r="E297" i="5"/>
  <c r="I292" i="5"/>
  <c r="I282" i="5"/>
  <c r="I278" i="5"/>
  <c r="L278" i="5"/>
  <c r="I272" i="5"/>
  <c r="L253" i="5"/>
  <c r="I253" i="5"/>
  <c r="I249" i="5"/>
  <c r="L249" i="5"/>
  <c r="I299" i="5"/>
  <c r="L299" i="5"/>
  <c r="F292" i="5"/>
  <c r="G292" i="5"/>
  <c r="H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E294" i="5"/>
  <c r="E293" i="5"/>
  <c r="E290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F278" i="5"/>
  <c r="G278" i="5"/>
  <c r="H278" i="5"/>
  <c r="J278" i="5"/>
  <c r="K278" i="5"/>
  <c r="M278" i="5"/>
  <c r="N278" i="5"/>
  <c r="O278" i="5"/>
  <c r="P278" i="5"/>
  <c r="Q278" i="5"/>
  <c r="R278" i="5"/>
  <c r="S278" i="5"/>
  <c r="T278" i="5"/>
  <c r="U278" i="5"/>
  <c r="V278" i="5"/>
  <c r="F285" i="5"/>
  <c r="G285" i="5"/>
  <c r="H285" i="5"/>
  <c r="I285" i="5"/>
  <c r="J285" i="5"/>
  <c r="L285" i="5"/>
  <c r="Y285" i="5" s="1"/>
  <c r="Z285" i="5" s="1"/>
  <c r="M285" i="5"/>
  <c r="N285" i="5"/>
  <c r="O285" i="5"/>
  <c r="P285" i="5"/>
  <c r="Q285" i="5"/>
  <c r="R285" i="5"/>
  <c r="S285" i="5"/>
  <c r="T285" i="5"/>
  <c r="U285" i="5"/>
  <c r="V285" i="5"/>
  <c r="F282" i="5"/>
  <c r="G282" i="5"/>
  <c r="H282" i="5"/>
  <c r="J282" i="5"/>
  <c r="K282" i="5"/>
  <c r="L282" i="5"/>
  <c r="Y282" i="5" s="1"/>
  <c r="Z282" i="5" s="1"/>
  <c r="M282" i="5"/>
  <c r="N282" i="5"/>
  <c r="O282" i="5"/>
  <c r="P282" i="5"/>
  <c r="Q282" i="5"/>
  <c r="R282" i="5"/>
  <c r="S282" i="5"/>
  <c r="T282" i="5"/>
  <c r="U282" i="5"/>
  <c r="V282" i="5"/>
  <c r="Y249" i="5" l="1"/>
  <c r="Z249" i="5" s="1"/>
  <c r="Y330" i="5"/>
  <c r="Z330" i="5" s="1"/>
  <c r="Y289" i="5"/>
  <c r="Z289" i="5" s="1"/>
  <c r="Y292" i="5"/>
  <c r="Z292" i="5" s="1"/>
  <c r="Y299" i="5"/>
  <c r="Z299" i="5" s="1"/>
  <c r="Y253" i="5"/>
  <c r="Z253" i="5" s="1"/>
  <c r="Y278" i="5"/>
  <c r="Z278" i="5" s="1"/>
  <c r="E292" i="5"/>
  <c r="E299" i="5"/>
  <c r="E323" i="5"/>
  <c r="T323" i="5"/>
  <c r="I239" i="5" l="1"/>
  <c r="I268" i="5"/>
  <c r="I260" i="5"/>
  <c r="I257" i="5"/>
  <c r="L239" i="5"/>
  <c r="Y239" i="5" s="1"/>
  <c r="Z239" i="5" s="1"/>
  <c r="E237" i="5" l="1"/>
  <c r="N234" i="7" l="1"/>
  <c r="H11" i="6" l="1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D31" i="6"/>
  <c r="C31" i="6"/>
  <c r="I29" i="6"/>
  <c r="I28" i="6"/>
  <c r="I27" i="6"/>
  <c r="I26" i="6"/>
  <c r="I25" i="6"/>
  <c r="I21" i="6"/>
  <c r="I15" i="6"/>
  <c r="I16" i="6"/>
  <c r="I17" i="6"/>
  <c r="I18" i="6"/>
  <c r="I19" i="6"/>
  <c r="I20" i="6"/>
  <c r="I22" i="6"/>
  <c r="I13" i="6"/>
  <c r="I14" i="6"/>
  <c r="I23" i="6"/>
  <c r="I24" i="6"/>
  <c r="I30" i="6"/>
  <c r="I31" i="6"/>
  <c r="I54" i="6"/>
  <c r="I55" i="6"/>
  <c r="D13" i="6"/>
  <c r="C13" i="6"/>
  <c r="I11" i="6" l="1"/>
  <c r="I10" i="6" s="1"/>
  <c r="E156" i="5" l="1"/>
  <c r="E163" i="5"/>
  <c r="N153" i="7" l="1"/>
  <c r="S153" i="7" s="1"/>
  <c r="V153" i="7" s="1"/>
  <c r="F217" i="5" l="1"/>
  <c r="G217" i="5"/>
  <c r="H217" i="5"/>
  <c r="I217" i="5"/>
  <c r="J217" i="5"/>
  <c r="K217" i="5"/>
  <c r="M217" i="5"/>
  <c r="N217" i="5"/>
  <c r="O217" i="5"/>
  <c r="P217" i="5"/>
  <c r="Q217" i="5"/>
  <c r="R217" i="5"/>
  <c r="S217" i="5"/>
  <c r="T217" i="5"/>
  <c r="U217" i="5"/>
  <c r="V217" i="5"/>
  <c r="F213" i="5"/>
  <c r="G213" i="5"/>
  <c r="H213" i="5"/>
  <c r="I213" i="5"/>
  <c r="J213" i="5"/>
  <c r="K213" i="5"/>
  <c r="M213" i="5"/>
  <c r="N213" i="5"/>
  <c r="O213" i="5"/>
  <c r="P213" i="5"/>
  <c r="Q213" i="5"/>
  <c r="R213" i="5"/>
  <c r="S213" i="5"/>
  <c r="T213" i="5"/>
  <c r="U213" i="5"/>
  <c r="V213" i="5"/>
  <c r="F210" i="5"/>
  <c r="G210" i="5"/>
  <c r="H210" i="5"/>
  <c r="I210" i="5"/>
  <c r="J210" i="5"/>
  <c r="L210" i="5"/>
  <c r="Y210" i="5" s="1"/>
  <c r="Z210" i="5" s="1"/>
  <c r="M210" i="5"/>
  <c r="N210" i="5"/>
  <c r="O210" i="5"/>
  <c r="P210" i="5"/>
  <c r="Q210" i="5"/>
  <c r="R210" i="5"/>
  <c r="S210" i="5"/>
  <c r="T210" i="5"/>
  <c r="U210" i="5"/>
  <c r="V210" i="5"/>
  <c r="F203" i="5"/>
  <c r="G203" i="5"/>
  <c r="H203" i="5"/>
  <c r="I203" i="5"/>
  <c r="J203" i="5"/>
  <c r="K203" i="5"/>
  <c r="M203" i="5"/>
  <c r="N203" i="5"/>
  <c r="O203" i="5"/>
  <c r="P203" i="5"/>
  <c r="Q203" i="5"/>
  <c r="R203" i="5"/>
  <c r="S203" i="5"/>
  <c r="T203" i="5"/>
  <c r="U203" i="5"/>
  <c r="V203" i="5"/>
  <c r="F207" i="5"/>
  <c r="G207" i="5"/>
  <c r="H207" i="5"/>
  <c r="I207" i="5"/>
  <c r="J207" i="5"/>
  <c r="K207" i="5"/>
  <c r="M207" i="5"/>
  <c r="N207" i="5"/>
  <c r="O207" i="5"/>
  <c r="P207" i="5"/>
  <c r="Q207" i="5"/>
  <c r="R207" i="5"/>
  <c r="S207" i="5"/>
  <c r="T207" i="5"/>
  <c r="U207" i="5"/>
  <c r="V207" i="5"/>
  <c r="O199" i="7"/>
  <c r="P199" i="7"/>
  <c r="Q199" i="7"/>
  <c r="J199" i="7"/>
  <c r="C20" i="6" s="1"/>
  <c r="K199" i="7"/>
  <c r="L199" i="7"/>
  <c r="M199" i="7"/>
  <c r="O169" i="7"/>
  <c r="P169" i="7"/>
  <c r="Q169" i="7"/>
  <c r="J169" i="7"/>
  <c r="C16" i="6" s="1"/>
  <c r="K169" i="7"/>
  <c r="L169" i="7"/>
  <c r="M169" i="7"/>
  <c r="D16" i="6" s="1"/>
  <c r="O161" i="7"/>
  <c r="P161" i="7"/>
  <c r="Q161" i="7"/>
  <c r="J161" i="7"/>
  <c r="C15" i="6" s="1"/>
  <c r="K161" i="7"/>
  <c r="L161" i="7"/>
  <c r="M161" i="7"/>
  <c r="D15" i="6" s="1"/>
  <c r="N160" i="7"/>
  <c r="F186" i="5"/>
  <c r="G186" i="5"/>
  <c r="H186" i="5"/>
  <c r="I186" i="5"/>
  <c r="J186" i="5"/>
  <c r="K186" i="5"/>
  <c r="M186" i="5"/>
  <c r="N186" i="5"/>
  <c r="O186" i="5"/>
  <c r="P186" i="5"/>
  <c r="Q186" i="5"/>
  <c r="R186" i="5"/>
  <c r="S186" i="5"/>
  <c r="T186" i="5"/>
  <c r="U186" i="5"/>
  <c r="V186" i="5"/>
  <c r="F177" i="5"/>
  <c r="G177" i="5"/>
  <c r="H177" i="5"/>
  <c r="I177" i="5"/>
  <c r="J177" i="5"/>
  <c r="K177" i="5"/>
  <c r="M177" i="5"/>
  <c r="N177" i="5"/>
  <c r="O177" i="5"/>
  <c r="P177" i="5"/>
  <c r="Q177" i="5"/>
  <c r="R177" i="5"/>
  <c r="S177" i="5"/>
  <c r="T177" i="5"/>
  <c r="U177" i="5"/>
  <c r="V177" i="5"/>
  <c r="F173" i="5"/>
  <c r="G173" i="5"/>
  <c r="H173" i="5"/>
  <c r="I173" i="5"/>
  <c r="J173" i="5"/>
  <c r="K173" i="5"/>
  <c r="M173" i="5"/>
  <c r="N173" i="5"/>
  <c r="O173" i="5"/>
  <c r="P173" i="5"/>
  <c r="Q173" i="5"/>
  <c r="R173" i="5"/>
  <c r="S173" i="5"/>
  <c r="T173" i="5"/>
  <c r="U173" i="5"/>
  <c r="V173" i="5"/>
  <c r="F160" i="5"/>
  <c r="G160" i="5"/>
  <c r="H160" i="5"/>
  <c r="I160" i="5"/>
  <c r="J160" i="5"/>
  <c r="M160" i="5"/>
  <c r="N160" i="5"/>
  <c r="O160" i="5"/>
  <c r="P160" i="5"/>
  <c r="Q160" i="5"/>
  <c r="R160" i="5"/>
  <c r="S160" i="5"/>
  <c r="T160" i="5"/>
  <c r="U160" i="5"/>
  <c r="V160" i="5"/>
  <c r="F165" i="5"/>
  <c r="G165" i="5"/>
  <c r="H165" i="5"/>
  <c r="I165" i="5"/>
  <c r="J165" i="5"/>
  <c r="K165" i="5"/>
  <c r="M165" i="5"/>
  <c r="N165" i="5"/>
  <c r="O165" i="5"/>
  <c r="P165" i="5"/>
  <c r="Q165" i="5"/>
  <c r="R165" i="5"/>
  <c r="S165" i="5"/>
  <c r="T165" i="5"/>
  <c r="U165" i="5"/>
  <c r="V165" i="5"/>
  <c r="R153" i="7"/>
  <c r="D20" i="6" l="1"/>
  <c r="S16" i="5"/>
  <c r="Q16" i="5"/>
  <c r="Q14" i="5" s="1"/>
  <c r="M16" i="5"/>
  <c r="M14" i="5" s="1"/>
  <c r="V16" i="5"/>
  <c r="R16" i="5"/>
  <c r="N16" i="5"/>
  <c r="T16" i="5"/>
  <c r="G16" i="5"/>
  <c r="G14" i="5" s="1"/>
  <c r="O16" i="5"/>
  <c r="O14" i="5" s="1"/>
  <c r="U16" i="5"/>
  <c r="H16" i="5"/>
  <c r="E178" i="5"/>
  <c r="I183" i="5"/>
  <c r="E190" i="5"/>
  <c r="E191" i="5"/>
  <c r="E192" i="5"/>
  <c r="N188" i="7" l="1"/>
  <c r="N186" i="7"/>
  <c r="N189" i="7"/>
  <c r="N187" i="7"/>
  <c r="E180" i="5"/>
  <c r="E193" i="5"/>
  <c r="L183" i="5"/>
  <c r="Y183" i="5" s="1"/>
  <c r="Z183" i="5" s="1"/>
  <c r="E181" i="5"/>
  <c r="E188" i="5"/>
  <c r="L177" i="5"/>
  <c r="Y177" i="5" s="1"/>
  <c r="Z177" i="5" s="1"/>
  <c r="E187" i="5"/>
  <c r="N175" i="7"/>
  <c r="E184" i="5"/>
  <c r="E179" i="5"/>
  <c r="K256" i="7"/>
  <c r="L256" i="7"/>
  <c r="M256" i="7"/>
  <c r="D34" i="6" s="1"/>
  <c r="O256" i="7"/>
  <c r="P256" i="7"/>
  <c r="Q256" i="7"/>
  <c r="J256" i="7"/>
  <c r="C34" i="6" s="1"/>
  <c r="E177" i="5" l="1"/>
  <c r="E183" i="5"/>
  <c r="N178" i="7"/>
  <c r="N190" i="7"/>
  <c r="R190" i="7" s="1"/>
  <c r="N176" i="7"/>
  <c r="S176" i="7" s="1"/>
  <c r="V176" i="7" s="1"/>
  <c r="N185" i="7"/>
  <c r="R185" i="7" s="1"/>
  <c r="N177" i="7"/>
  <c r="N184" i="7"/>
  <c r="K19" i="5"/>
  <c r="K20" i="5"/>
  <c r="K21" i="5"/>
  <c r="K22" i="5"/>
  <c r="K23" i="5"/>
  <c r="K24" i="5"/>
  <c r="K25" i="5"/>
  <c r="K26" i="5"/>
  <c r="E27" i="5"/>
  <c r="K28" i="5"/>
  <c r="K29" i="5"/>
  <c r="E29" i="5" s="1"/>
  <c r="K30" i="5"/>
  <c r="K31" i="5"/>
  <c r="K32" i="5"/>
  <c r="K33" i="5"/>
  <c r="K34" i="5"/>
  <c r="K35" i="5"/>
  <c r="K36" i="5"/>
  <c r="K37" i="5"/>
  <c r="J37" i="5" s="1"/>
  <c r="J18" i="5" s="1"/>
  <c r="K38" i="5"/>
  <c r="K39" i="5"/>
  <c r="K41" i="5"/>
  <c r="K42" i="5"/>
  <c r="K43" i="5"/>
  <c r="K44" i="5"/>
  <c r="K45" i="5"/>
  <c r="L45" i="5" s="1"/>
  <c r="Y45" i="5" s="1"/>
  <c r="Z45" i="5" s="1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E58" i="5" s="1"/>
  <c r="K59" i="5"/>
  <c r="K60" i="5"/>
  <c r="E60" i="5" s="1"/>
  <c r="K61" i="5"/>
  <c r="K62" i="5"/>
  <c r="K63" i="5"/>
  <c r="K64" i="5"/>
  <c r="E64" i="5" s="1"/>
  <c r="K65" i="5"/>
  <c r="K66" i="5"/>
  <c r="K67" i="5"/>
  <c r="K68" i="5"/>
  <c r="E68" i="5" s="1"/>
  <c r="K69" i="5"/>
  <c r="K70" i="5"/>
  <c r="K71" i="5"/>
  <c r="K72" i="5"/>
  <c r="E72" i="5" s="1"/>
  <c r="K73" i="5"/>
  <c r="E73" i="5" s="1"/>
  <c r="K74" i="5"/>
  <c r="E75" i="5"/>
  <c r="K75" i="5"/>
  <c r="E76" i="5"/>
  <c r="K76" i="5"/>
  <c r="E77" i="5"/>
  <c r="K77" i="5"/>
  <c r="K78" i="5"/>
  <c r="K79" i="5"/>
  <c r="L80" i="5"/>
  <c r="K81" i="5"/>
  <c r="K82" i="5"/>
  <c r="K83" i="5"/>
  <c r="K84" i="5"/>
  <c r="K85" i="5"/>
  <c r="K86" i="5"/>
  <c r="K87" i="5"/>
  <c r="K88" i="5"/>
  <c r="L89" i="5"/>
  <c r="K90" i="5"/>
  <c r="K91" i="5"/>
  <c r="K92" i="5"/>
  <c r="E92" i="5" s="1"/>
  <c r="K93" i="5"/>
  <c r="E93" i="5" s="1"/>
  <c r="K94" i="5"/>
  <c r="K95" i="5"/>
  <c r="K96" i="5"/>
  <c r="K97" i="5"/>
  <c r="K98" i="5"/>
  <c r="L99" i="5"/>
  <c r="K100" i="5"/>
  <c r="E100" i="5" s="1"/>
  <c r="K101" i="5"/>
  <c r="E101" i="5" s="1"/>
  <c r="K102" i="5"/>
  <c r="E102" i="5" s="1"/>
  <c r="K103" i="5"/>
  <c r="E103" i="5" s="1"/>
  <c r="K105" i="5"/>
  <c r="K106" i="5"/>
  <c r="K107" i="5"/>
  <c r="K108" i="5"/>
  <c r="E108" i="5" s="1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E122" i="5" s="1"/>
  <c r="K123" i="5"/>
  <c r="K124" i="5"/>
  <c r="K125" i="5"/>
  <c r="K136" i="5"/>
  <c r="K135" i="5" s="1"/>
  <c r="E142" i="5"/>
  <c r="E148" i="5"/>
  <c r="K163" i="5"/>
  <c r="K160" i="5" s="1"/>
  <c r="E195" i="5"/>
  <c r="E197" i="5"/>
  <c r="E205" i="5"/>
  <c r="K211" i="5"/>
  <c r="K210" i="5" s="1"/>
  <c r="L217" i="5"/>
  <c r="Y217" i="5" s="1"/>
  <c r="Z217" i="5" s="1"/>
  <c r="I220" i="5"/>
  <c r="I223" i="5"/>
  <c r="R234" i="7"/>
  <c r="E240" i="5"/>
  <c r="E241" i="5"/>
  <c r="E286" i="5"/>
  <c r="K286" i="5"/>
  <c r="K287" i="5"/>
  <c r="I296" i="5"/>
  <c r="Y296" i="5" s="1"/>
  <c r="Z296" i="5" s="1"/>
  <c r="E303" i="5"/>
  <c r="K303" i="5"/>
  <c r="K302" i="5" s="1"/>
  <c r="I310" i="5"/>
  <c r="L310" i="5"/>
  <c r="E311" i="5"/>
  <c r="E312" i="5"/>
  <c r="E313" i="5"/>
  <c r="E314" i="5"/>
  <c r="I316" i="5"/>
  <c r="F320" i="5"/>
  <c r="I320" i="5"/>
  <c r="L321" i="5"/>
  <c r="Y321" i="5" s="1"/>
  <c r="Z321" i="5" s="1"/>
  <c r="I326" i="5"/>
  <c r="K343" i="5"/>
  <c r="K341" i="5" s="1"/>
  <c r="T91" i="7"/>
  <c r="X94" i="5" s="1"/>
  <c r="Z94" i="5" s="1"/>
  <c r="C14" i="6"/>
  <c r="R160" i="7"/>
  <c r="J173" i="7"/>
  <c r="C17" i="6" s="1"/>
  <c r="K173" i="7"/>
  <c r="L173" i="7"/>
  <c r="M173" i="7"/>
  <c r="D17" i="6" s="1"/>
  <c r="O173" i="7"/>
  <c r="P173" i="7"/>
  <c r="Q173" i="7"/>
  <c r="R175" i="7"/>
  <c r="J179" i="7"/>
  <c r="C18" i="6" s="1"/>
  <c r="K179" i="7"/>
  <c r="L179" i="7"/>
  <c r="M179" i="7"/>
  <c r="D18" i="6" s="1"/>
  <c r="O179" i="7"/>
  <c r="P179" i="7"/>
  <c r="Q179" i="7"/>
  <c r="J182" i="7"/>
  <c r="C19" i="6" s="1"/>
  <c r="K182" i="7"/>
  <c r="L182" i="7"/>
  <c r="M182" i="7"/>
  <c r="D19" i="6" s="1"/>
  <c r="R186" i="7"/>
  <c r="T186" i="7"/>
  <c r="X189" i="5" s="1"/>
  <c r="Z189" i="5" s="1"/>
  <c r="R187" i="7"/>
  <c r="R188" i="7"/>
  <c r="R189" i="7"/>
  <c r="T195" i="7"/>
  <c r="X198" i="5" s="1"/>
  <c r="Z198" i="5" s="1"/>
  <c r="J203" i="7"/>
  <c r="C21" i="6" s="1"/>
  <c r="K203" i="7"/>
  <c r="L203" i="7"/>
  <c r="M203" i="7"/>
  <c r="D21" i="6" s="1"/>
  <c r="O203" i="7"/>
  <c r="P203" i="7"/>
  <c r="Q203" i="7"/>
  <c r="J206" i="7"/>
  <c r="C22" i="6" s="1"/>
  <c r="K206" i="7"/>
  <c r="L206" i="7"/>
  <c r="M206" i="7"/>
  <c r="D22" i="6" s="1"/>
  <c r="O206" i="7"/>
  <c r="P206" i="7"/>
  <c r="J209" i="7"/>
  <c r="C23" i="6" s="1"/>
  <c r="K209" i="7"/>
  <c r="L209" i="7"/>
  <c r="M209" i="7"/>
  <c r="D23" i="6" s="1"/>
  <c r="O209" i="7"/>
  <c r="P209" i="7"/>
  <c r="Q209" i="7"/>
  <c r="J213" i="7"/>
  <c r="C24" i="6" s="1"/>
  <c r="K213" i="7"/>
  <c r="L213" i="7"/>
  <c r="M213" i="7"/>
  <c r="D24" i="6" s="1"/>
  <c r="O213" i="7"/>
  <c r="P213" i="7"/>
  <c r="Q213" i="7"/>
  <c r="J216" i="7"/>
  <c r="C25" i="6" s="1"/>
  <c r="K216" i="7"/>
  <c r="L216" i="7"/>
  <c r="M216" i="7"/>
  <c r="D25" i="6" s="1"/>
  <c r="O216" i="7"/>
  <c r="P216" i="7"/>
  <c r="Q216" i="7"/>
  <c r="J219" i="7"/>
  <c r="C26" i="6" s="1"/>
  <c r="K219" i="7"/>
  <c r="L219" i="7"/>
  <c r="M219" i="7"/>
  <c r="D26" i="6" s="1"/>
  <c r="O219" i="7"/>
  <c r="P219" i="7"/>
  <c r="Q219" i="7"/>
  <c r="J222" i="7"/>
  <c r="C27" i="6" s="1"/>
  <c r="K222" i="7"/>
  <c r="L222" i="7"/>
  <c r="M222" i="7"/>
  <c r="D27" i="6" s="1"/>
  <c r="O222" i="7"/>
  <c r="P222" i="7"/>
  <c r="Q222" i="7"/>
  <c r="J235" i="7"/>
  <c r="C28" i="6" s="1"/>
  <c r="K235" i="7"/>
  <c r="L235" i="7"/>
  <c r="M235" i="7"/>
  <c r="D28" i="6" s="1"/>
  <c r="O235" i="7"/>
  <c r="P235" i="7"/>
  <c r="Q235" i="7"/>
  <c r="J239" i="7"/>
  <c r="C29" i="6" s="1"/>
  <c r="K239" i="7"/>
  <c r="L239" i="7"/>
  <c r="M239" i="7"/>
  <c r="D29" i="6" s="1"/>
  <c r="O239" i="7"/>
  <c r="P239" i="7"/>
  <c r="Q239" i="7"/>
  <c r="J242" i="7"/>
  <c r="C30" i="6" s="1"/>
  <c r="K242" i="7"/>
  <c r="L242" i="7"/>
  <c r="M242" i="7"/>
  <c r="D30" i="6" s="1"/>
  <c r="J249" i="7"/>
  <c r="C32" i="6" s="1"/>
  <c r="K249" i="7"/>
  <c r="L249" i="7"/>
  <c r="M249" i="7"/>
  <c r="D32" i="6" s="1"/>
  <c r="J253" i="7"/>
  <c r="C33" i="6" s="1"/>
  <c r="K253" i="7"/>
  <c r="L253" i="7"/>
  <c r="M253" i="7"/>
  <c r="D33" i="6" s="1"/>
  <c r="O253" i="7"/>
  <c r="P253" i="7"/>
  <c r="Q253" i="7"/>
  <c r="J264" i="7"/>
  <c r="C35" i="6" s="1"/>
  <c r="K264" i="7"/>
  <c r="L264" i="7"/>
  <c r="M264" i="7"/>
  <c r="D35" i="6" s="1"/>
  <c r="O264" i="7"/>
  <c r="P264" i="7"/>
  <c r="Q264" i="7"/>
  <c r="J268" i="7"/>
  <c r="C36" i="6" s="1"/>
  <c r="K268" i="7"/>
  <c r="L268" i="7"/>
  <c r="M268" i="7"/>
  <c r="D36" i="6" s="1"/>
  <c r="O268" i="7"/>
  <c r="P268" i="7"/>
  <c r="Q268" i="7"/>
  <c r="J274" i="7"/>
  <c r="C37" i="6" s="1"/>
  <c r="K274" i="7"/>
  <c r="L274" i="7"/>
  <c r="M274" i="7"/>
  <c r="D37" i="6" s="1"/>
  <c r="O274" i="7"/>
  <c r="P274" i="7"/>
  <c r="Q274" i="7"/>
  <c r="J278" i="7"/>
  <c r="C38" i="6" s="1"/>
  <c r="K278" i="7"/>
  <c r="L278" i="7"/>
  <c r="M278" i="7"/>
  <c r="D38" i="6" s="1"/>
  <c r="O278" i="7"/>
  <c r="P278" i="7"/>
  <c r="Q278" i="7"/>
  <c r="J281" i="7"/>
  <c r="C39" i="6" s="1"/>
  <c r="K281" i="7"/>
  <c r="L281" i="7"/>
  <c r="M281" i="7"/>
  <c r="D39" i="6" s="1"/>
  <c r="O281" i="7"/>
  <c r="P281" i="7"/>
  <c r="Q281" i="7"/>
  <c r="J285" i="7"/>
  <c r="C40" i="6" s="1"/>
  <c r="K285" i="7"/>
  <c r="L285" i="7"/>
  <c r="M285" i="7"/>
  <c r="D40" i="6" s="1"/>
  <c r="O285" i="7"/>
  <c r="P285" i="7"/>
  <c r="Q285" i="7"/>
  <c r="J288" i="7"/>
  <c r="C41" i="6" s="1"/>
  <c r="K288" i="7"/>
  <c r="L288" i="7"/>
  <c r="M288" i="7"/>
  <c r="D41" i="6" s="1"/>
  <c r="N290" i="7"/>
  <c r="S290" i="7" s="1"/>
  <c r="V290" i="7" s="1"/>
  <c r="N291" i="7"/>
  <c r="R291" i="7" s="1"/>
  <c r="J292" i="7"/>
  <c r="C42" i="6" s="1"/>
  <c r="K292" i="7"/>
  <c r="L292" i="7"/>
  <c r="M292" i="7"/>
  <c r="D42" i="6" s="1"/>
  <c r="O292" i="7"/>
  <c r="P292" i="7"/>
  <c r="Q292" i="7"/>
  <c r="J295" i="7"/>
  <c r="C43" i="6" s="1"/>
  <c r="K295" i="7"/>
  <c r="L295" i="7"/>
  <c r="M295" i="7"/>
  <c r="D43" i="6" s="1"/>
  <c r="O295" i="7"/>
  <c r="P295" i="7"/>
  <c r="Q295" i="7"/>
  <c r="J298" i="7"/>
  <c r="C44" i="6" s="1"/>
  <c r="K298" i="7"/>
  <c r="L298" i="7"/>
  <c r="M298" i="7"/>
  <c r="D44" i="6" s="1"/>
  <c r="Q298" i="7"/>
  <c r="J302" i="7"/>
  <c r="C45" i="6" s="1"/>
  <c r="K302" i="7"/>
  <c r="L302" i="7"/>
  <c r="M302" i="7"/>
  <c r="D45" i="6" s="1"/>
  <c r="J306" i="7"/>
  <c r="C46" i="6" s="1"/>
  <c r="K306" i="7"/>
  <c r="L306" i="7"/>
  <c r="M306" i="7"/>
  <c r="D46" i="6" s="1"/>
  <c r="O306" i="7"/>
  <c r="P306" i="7"/>
  <c r="Q306" i="7"/>
  <c r="J312" i="7"/>
  <c r="C47" i="6" s="1"/>
  <c r="K312" i="7"/>
  <c r="L312" i="7"/>
  <c r="M312" i="7"/>
  <c r="D47" i="6" s="1"/>
  <c r="O312" i="7"/>
  <c r="P312" i="7"/>
  <c r="Q312" i="7"/>
  <c r="J316" i="7"/>
  <c r="C48" i="6" s="1"/>
  <c r="K316" i="7"/>
  <c r="L316" i="7"/>
  <c r="M316" i="7"/>
  <c r="D48" i="6" s="1"/>
  <c r="O316" i="7"/>
  <c r="P316" i="7"/>
  <c r="J319" i="7"/>
  <c r="C49" i="6" s="1"/>
  <c r="K319" i="7"/>
  <c r="L319" i="7"/>
  <c r="M319" i="7"/>
  <c r="D49" i="6" s="1"/>
  <c r="O319" i="7"/>
  <c r="P319" i="7"/>
  <c r="Q319" i="7"/>
  <c r="J322" i="7"/>
  <c r="C50" i="6" s="1"/>
  <c r="K322" i="7"/>
  <c r="L322" i="7"/>
  <c r="M322" i="7"/>
  <c r="D50" i="6" s="1"/>
  <c r="O322" i="7"/>
  <c r="P322" i="7"/>
  <c r="Q322" i="7"/>
  <c r="J326" i="7"/>
  <c r="C51" i="6" s="1"/>
  <c r="K326" i="7"/>
  <c r="L326" i="7"/>
  <c r="M326" i="7"/>
  <c r="D51" i="6" s="1"/>
  <c r="O326" i="7"/>
  <c r="P326" i="7"/>
  <c r="Q326" i="7"/>
  <c r="J332" i="7"/>
  <c r="C52" i="6" s="1"/>
  <c r="K332" i="7"/>
  <c r="L332" i="7"/>
  <c r="M332" i="7"/>
  <c r="D52" i="6" s="1"/>
  <c r="O332" i="7"/>
  <c r="P332" i="7"/>
  <c r="Q332" i="7"/>
  <c r="J337" i="7"/>
  <c r="C53" i="6" s="1"/>
  <c r="K337" i="7"/>
  <c r="L337" i="7"/>
  <c r="M337" i="7"/>
  <c r="D53" i="6" s="1"/>
  <c r="O337" i="7"/>
  <c r="P337" i="7"/>
  <c r="Q337" i="7"/>
  <c r="J341" i="7"/>
  <c r="C54" i="6" s="1"/>
  <c r="K341" i="7"/>
  <c r="L341" i="7"/>
  <c r="M341" i="7"/>
  <c r="D54" i="6" s="1"/>
  <c r="O341" i="7"/>
  <c r="P341" i="7"/>
  <c r="Q341" i="7"/>
  <c r="T355" i="7"/>
  <c r="X358" i="5" s="1"/>
  <c r="Z358" i="5" s="1"/>
  <c r="J357" i="7"/>
  <c r="C55" i="6" s="1"/>
  <c r="K357" i="7"/>
  <c r="L357" i="7"/>
  <c r="M357" i="7"/>
  <c r="D55" i="6" s="1"/>
  <c r="O357" i="7"/>
  <c r="P357" i="7"/>
  <c r="Q357" i="7"/>
  <c r="Y99" i="5" l="1"/>
  <c r="Z99" i="5" s="1"/>
  <c r="E99" i="5"/>
  <c r="N96" i="7" s="1"/>
  <c r="Y89" i="5"/>
  <c r="Z89" i="5" s="1"/>
  <c r="E89" i="5"/>
  <c r="N86" i="7" s="1"/>
  <c r="Y80" i="5"/>
  <c r="Z80" i="5" s="1"/>
  <c r="E80" i="5"/>
  <c r="N77" i="7" s="1"/>
  <c r="Y310" i="5"/>
  <c r="Z310" i="5" s="1"/>
  <c r="K18" i="5"/>
  <c r="N30" i="7"/>
  <c r="J16" i="5"/>
  <c r="R176" i="7"/>
  <c r="Q14" i="7"/>
  <c r="Q12" i="7" s="1"/>
  <c r="N310" i="7"/>
  <c r="R310" i="7" s="1"/>
  <c r="N308" i="7"/>
  <c r="R308" i="7" s="1"/>
  <c r="N300" i="7"/>
  <c r="R300" i="7" s="1"/>
  <c r="N238" i="7"/>
  <c r="R238" i="7" s="1"/>
  <c r="N194" i="7"/>
  <c r="R194" i="7" s="1"/>
  <c r="N139" i="7"/>
  <c r="S139" i="7" s="1"/>
  <c r="V139" i="7" s="1"/>
  <c r="N119" i="7"/>
  <c r="N105" i="7"/>
  <c r="N100" i="7"/>
  <c r="N98" i="7"/>
  <c r="N90" i="7"/>
  <c r="N69" i="7"/>
  <c r="N65" i="7"/>
  <c r="N61" i="7"/>
  <c r="N57" i="7"/>
  <c r="N55" i="7"/>
  <c r="N26" i="7"/>
  <c r="S26" i="7" s="1"/>
  <c r="V26" i="7" s="1"/>
  <c r="N340" i="7"/>
  <c r="R340" i="7" s="1"/>
  <c r="N311" i="7"/>
  <c r="R311" i="7" s="1"/>
  <c r="N309" i="7"/>
  <c r="R309" i="7" s="1"/>
  <c r="N284" i="7"/>
  <c r="R284" i="7" s="1"/>
  <c r="N283" i="7"/>
  <c r="R283" i="7" s="1"/>
  <c r="N202" i="7"/>
  <c r="S202" i="7" s="1"/>
  <c r="V202" i="7" s="1"/>
  <c r="N192" i="7"/>
  <c r="N99" i="7"/>
  <c r="N97" i="7"/>
  <c r="N89" i="7"/>
  <c r="N74" i="7"/>
  <c r="N73" i="7"/>
  <c r="N72" i="7"/>
  <c r="N70" i="7"/>
  <c r="N24" i="7"/>
  <c r="S24" i="7" s="1"/>
  <c r="V24" i="7" s="1"/>
  <c r="K285" i="5"/>
  <c r="L320" i="5"/>
  <c r="Y320" i="5" s="1"/>
  <c r="Z320" i="5" s="1"/>
  <c r="E45" i="5"/>
  <c r="P16" i="5"/>
  <c r="N237" i="7"/>
  <c r="R237" i="7" s="1"/>
  <c r="E239" i="5"/>
  <c r="I16" i="5"/>
  <c r="I14" i="5" s="1"/>
  <c r="E357" i="5"/>
  <c r="E355" i="5"/>
  <c r="E351" i="5"/>
  <c r="E347" i="5"/>
  <c r="E338" i="5"/>
  <c r="E333" i="5"/>
  <c r="E331" i="5"/>
  <c r="E328" i="5"/>
  <c r="E317" i="5"/>
  <c r="E308" i="5"/>
  <c r="E304" i="5"/>
  <c r="E280" i="5"/>
  <c r="E274" i="5"/>
  <c r="E269" i="5"/>
  <c r="E265" i="5"/>
  <c r="E263" i="5"/>
  <c r="E261" i="5"/>
  <c r="E250" i="5"/>
  <c r="L243" i="5"/>
  <c r="Y243" i="5" s="1"/>
  <c r="Z243" i="5" s="1"/>
  <c r="E236" i="5"/>
  <c r="E234" i="5"/>
  <c r="E231" i="5"/>
  <c r="E229" i="5"/>
  <c r="E215" i="5"/>
  <c r="L207" i="5"/>
  <c r="Y207" i="5" s="1"/>
  <c r="Z207" i="5" s="1"/>
  <c r="E200" i="5"/>
  <c r="E198" i="5"/>
  <c r="E196" i="5"/>
  <c r="E171" i="5"/>
  <c r="E169" i="5"/>
  <c r="E167" i="5"/>
  <c r="E154" i="5"/>
  <c r="E152" i="5"/>
  <c r="E150" i="5"/>
  <c r="E143" i="5"/>
  <c r="E141" i="5"/>
  <c r="E139" i="5"/>
  <c r="E138" i="5"/>
  <c r="E125" i="5"/>
  <c r="E123" i="5"/>
  <c r="E121" i="5"/>
  <c r="E119" i="5"/>
  <c r="E117" i="5"/>
  <c r="E115" i="5"/>
  <c r="E113" i="5"/>
  <c r="E109" i="5"/>
  <c r="E107" i="5"/>
  <c r="E105" i="5"/>
  <c r="E98" i="5"/>
  <c r="E96" i="5"/>
  <c r="E94" i="5"/>
  <c r="E90" i="5"/>
  <c r="E88" i="5"/>
  <c r="E86" i="5"/>
  <c r="E84" i="5"/>
  <c r="E82" i="5"/>
  <c r="E71" i="5"/>
  <c r="E67" i="5"/>
  <c r="E65" i="5"/>
  <c r="E63" i="5"/>
  <c r="E61" i="5"/>
  <c r="E57" i="5"/>
  <c r="E55" i="5"/>
  <c r="E53" i="5"/>
  <c r="E49" i="5"/>
  <c r="E48" i="5"/>
  <c r="E46" i="5"/>
  <c r="E44" i="5"/>
  <c r="E42" i="5"/>
  <c r="E38" i="5"/>
  <c r="E36" i="5"/>
  <c r="E34" i="5"/>
  <c r="E31" i="5"/>
  <c r="E25" i="5"/>
  <c r="E23" i="5"/>
  <c r="E20" i="5"/>
  <c r="E358" i="5"/>
  <c r="E356" i="5"/>
  <c r="E352" i="5"/>
  <c r="E348" i="5"/>
  <c r="E346" i="5"/>
  <c r="E342" i="5"/>
  <c r="E341" i="5" s="1"/>
  <c r="E334" i="5"/>
  <c r="E332" i="5"/>
  <c r="E318" i="5"/>
  <c r="E283" i="5"/>
  <c r="E279" i="5"/>
  <c r="E276" i="5"/>
  <c r="E270" i="5"/>
  <c r="E266" i="5"/>
  <c r="E264" i="5"/>
  <c r="E262" i="5"/>
  <c r="N259" i="7" s="1"/>
  <c r="S259" i="7" s="1"/>
  <c r="V259" i="7" s="1"/>
  <c r="E251" i="5"/>
  <c r="L246" i="5"/>
  <c r="Y246" i="5" s="1"/>
  <c r="Z246" i="5" s="1"/>
  <c r="E235" i="5"/>
  <c r="E232" i="5"/>
  <c r="E230" i="5"/>
  <c r="E228" i="5"/>
  <c r="L223" i="5"/>
  <c r="Y223" i="5" s="1"/>
  <c r="Z223" i="5" s="1"/>
  <c r="L220" i="5"/>
  <c r="Y220" i="5" s="1"/>
  <c r="Z220" i="5" s="1"/>
  <c r="E201" i="5"/>
  <c r="E199" i="5"/>
  <c r="E170" i="5"/>
  <c r="E168" i="5"/>
  <c r="E162" i="5"/>
  <c r="E155" i="5"/>
  <c r="E153" i="5"/>
  <c r="E151" i="5"/>
  <c r="E144" i="5"/>
  <c r="E140" i="5"/>
  <c r="E124" i="5"/>
  <c r="E120" i="5"/>
  <c r="E118" i="5"/>
  <c r="E116" i="5"/>
  <c r="E114" i="5"/>
  <c r="E112" i="5"/>
  <c r="E110" i="5"/>
  <c r="E106" i="5"/>
  <c r="E97" i="5"/>
  <c r="E95" i="5"/>
  <c r="E91" i="5"/>
  <c r="E87" i="5"/>
  <c r="E85" i="5"/>
  <c r="E83" i="5"/>
  <c r="E81" i="5"/>
  <c r="E79" i="5"/>
  <c r="E70" i="5"/>
  <c r="E66" i="5"/>
  <c r="E62" i="5"/>
  <c r="E56" i="5"/>
  <c r="E54" i="5"/>
  <c r="E52" i="5"/>
  <c r="E47" i="5"/>
  <c r="E43" i="5"/>
  <c r="E41" i="5"/>
  <c r="E39" i="5"/>
  <c r="E35" i="5"/>
  <c r="E32" i="5"/>
  <c r="E28" i="5"/>
  <c r="E26" i="5"/>
  <c r="E22" i="5"/>
  <c r="E21" i="5"/>
  <c r="L257" i="5"/>
  <c r="Y257" i="5" s="1"/>
  <c r="Z257" i="5" s="1"/>
  <c r="E233" i="5"/>
  <c r="E30" i="5"/>
  <c r="E111" i="5"/>
  <c r="E59" i="5"/>
  <c r="E359" i="5"/>
  <c r="E353" i="5"/>
  <c r="E354" i="5"/>
  <c r="E350" i="5"/>
  <c r="E349" i="5"/>
  <c r="E339" i="5"/>
  <c r="E275" i="5"/>
  <c r="E255" i="5"/>
  <c r="E175" i="5"/>
  <c r="E69" i="5"/>
  <c r="E51" i="5"/>
  <c r="E50" i="5"/>
  <c r="D14" i="6"/>
  <c r="D11" i="6" s="1"/>
  <c r="D10" i="6" s="1"/>
  <c r="M14" i="7"/>
  <c r="M12" i="7" s="1"/>
  <c r="K14" i="7"/>
  <c r="K12" i="7" s="1"/>
  <c r="L14" i="7"/>
  <c r="C11" i="6"/>
  <c r="C10" i="6" s="1"/>
  <c r="N145" i="7"/>
  <c r="J14" i="7"/>
  <c r="J12" i="7" s="1"/>
  <c r="N297" i="7"/>
  <c r="R297" i="7" s="1"/>
  <c r="R298" i="7" s="1"/>
  <c r="L203" i="5"/>
  <c r="Y203" i="5" s="1"/>
  <c r="Z203" i="5" s="1"/>
  <c r="E174" i="5"/>
  <c r="L173" i="5"/>
  <c r="Y173" i="5" s="1"/>
  <c r="Z173" i="5" s="1"/>
  <c r="E210" i="5"/>
  <c r="L186" i="5"/>
  <c r="Y186" i="5" s="1"/>
  <c r="Z186" i="5" s="1"/>
  <c r="L165" i="5"/>
  <c r="Y165" i="5" s="1"/>
  <c r="Z165" i="5" s="1"/>
  <c r="E161" i="5"/>
  <c r="L160" i="5"/>
  <c r="Y160" i="5" s="1"/>
  <c r="Z160" i="5" s="1"/>
  <c r="L213" i="5"/>
  <c r="Y213" i="5" s="1"/>
  <c r="Z213" i="5" s="1"/>
  <c r="E194" i="5"/>
  <c r="E214" i="5"/>
  <c r="E247" i="5"/>
  <c r="E244" i="5"/>
  <c r="L336" i="5"/>
  <c r="Y336" i="5" s="1"/>
  <c r="Z336" i="5" s="1"/>
  <c r="L326" i="5"/>
  <c r="Y326" i="5" s="1"/>
  <c r="Z326" i="5" s="1"/>
  <c r="E310" i="5"/>
  <c r="L306" i="5"/>
  <c r="Y306" i="5" s="1"/>
  <c r="Z306" i="5" s="1"/>
  <c r="L272" i="5"/>
  <c r="Y272" i="5" s="1"/>
  <c r="Z272" i="5" s="1"/>
  <c r="L345" i="5"/>
  <c r="Y345" i="5" s="1"/>
  <c r="Z345" i="5" s="1"/>
  <c r="E337" i="5"/>
  <c r="E327" i="5"/>
  <c r="E321" i="5"/>
  <c r="L316" i="5"/>
  <c r="Y316" i="5" s="1"/>
  <c r="Z316" i="5" s="1"/>
  <c r="E307" i="5"/>
  <c r="N294" i="7"/>
  <c r="R294" i="7" s="1"/>
  <c r="R295" i="7" s="1"/>
  <c r="E273" i="5"/>
  <c r="E258" i="5"/>
  <c r="E254" i="5"/>
  <c r="L226" i="5"/>
  <c r="Y226" i="5" s="1"/>
  <c r="Z226" i="5" s="1"/>
  <c r="E221" i="5"/>
  <c r="E204" i="5"/>
  <c r="E149" i="5"/>
  <c r="L37" i="5"/>
  <c r="Z37" i="5" s="1"/>
  <c r="L268" i="5"/>
  <c r="Y268" i="5" s="1"/>
  <c r="Z268" i="5" s="1"/>
  <c r="E285" i="5"/>
  <c r="L260" i="5"/>
  <c r="Y260" i="5" s="1"/>
  <c r="Z260" i="5" s="1"/>
  <c r="E227" i="5"/>
  <c r="E224" i="5"/>
  <c r="E218" i="5"/>
  <c r="E208" i="5"/>
  <c r="E166" i="5"/>
  <c r="E137" i="5"/>
  <c r="E40" i="5"/>
  <c r="S188" i="7"/>
  <c r="V188" i="7" s="1"/>
  <c r="S190" i="7"/>
  <c r="V190" i="7" s="1"/>
  <c r="S187" i="7"/>
  <c r="V187" i="7" s="1"/>
  <c r="S185" i="7"/>
  <c r="V185" i="7" s="1"/>
  <c r="S160" i="7"/>
  <c r="V160" i="7" s="1"/>
  <c r="S234" i="7"/>
  <c r="V234" i="7" s="1"/>
  <c r="S189" i="7"/>
  <c r="V189" i="7" s="1"/>
  <c r="S186" i="7"/>
  <c r="V186" i="7" s="1"/>
  <c r="R178" i="7"/>
  <c r="S178" i="7"/>
  <c r="V178" i="7" s="1"/>
  <c r="P302" i="7"/>
  <c r="P14" i="7" s="1"/>
  <c r="P12" i="7" s="1"/>
  <c r="O302" i="7"/>
  <c r="O14" i="7" s="1"/>
  <c r="O12" i="7" s="1"/>
  <c r="L78" i="5"/>
  <c r="Y78" i="5" s="1"/>
  <c r="Z78" i="5" s="1"/>
  <c r="R290" i="7"/>
  <c r="R292" i="7" s="1"/>
  <c r="N292" i="7"/>
  <c r="S291" i="7"/>
  <c r="V291" i="7" s="1"/>
  <c r="S175" i="7"/>
  <c r="V175" i="7" s="1"/>
  <c r="S310" i="7" l="1"/>
  <c r="V310" i="7" s="1"/>
  <c r="E147" i="5"/>
  <c r="E135" i="5"/>
  <c r="L18" i="5"/>
  <c r="R77" i="7"/>
  <c r="S77" i="7"/>
  <c r="V77" i="7" s="1"/>
  <c r="R70" i="7"/>
  <c r="S70" i="7"/>
  <c r="V70" i="7" s="1"/>
  <c r="R73" i="7"/>
  <c r="S73" i="7"/>
  <c r="V73" i="7" s="1"/>
  <c r="R89" i="7"/>
  <c r="S89" i="7"/>
  <c r="V89" i="7" s="1"/>
  <c r="R99" i="7"/>
  <c r="S99" i="7"/>
  <c r="V99" i="7" s="1"/>
  <c r="R55" i="7"/>
  <c r="S55" i="7"/>
  <c r="V55" i="7" s="1"/>
  <c r="R61" i="7"/>
  <c r="S61" i="7"/>
  <c r="V61" i="7" s="1"/>
  <c r="R69" i="7"/>
  <c r="S69" i="7"/>
  <c r="V69" i="7" s="1"/>
  <c r="R98" i="7"/>
  <c r="S98" i="7"/>
  <c r="V98" i="7" s="1"/>
  <c r="R105" i="7"/>
  <c r="S105" i="7"/>
  <c r="V105" i="7" s="1"/>
  <c r="R86" i="7"/>
  <c r="S86" i="7"/>
  <c r="V86" i="7" s="1"/>
  <c r="R96" i="7"/>
  <c r="S96" i="7"/>
  <c r="V96" i="7" s="1"/>
  <c r="R30" i="7"/>
  <c r="S30" i="7"/>
  <c r="V30" i="7" s="1"/>
  <c r="R72" i="7"/>
  <c r="S72" i="7"/>
  <c r="V72" i="7" s="1"/>
  <c r="R74" i="7"/>
  <c r="S74" i="7"/>
  <c r="V74" i="7" s="1"/>
  <c r="R97" i="7"/>
  <c r="S97" i="7"/>
  <c r="V97" i="7" s="1"/>
  <c r="R57" i="7"/>
  <c r="S57" i="7"/>
  <c r="V57" i="7" s="1"/>
  <c r="R65" i="7"/>
  <c r="S65" i="7"/>
  <c r="V65" i="7" s="1"/>
  <c r="R90" i="7"/>
  <c r="S90" i="7"/>
  <c r="V90" i="7" s="1"/>
  <c r="R100" i="7"/>
  <c r="S100" i="7"/>
  <c r="V100" i="7" s="1"/>
  <c r="R119" i="7"/>
  <c r="S119" i="7"/>
  <c r="V119" i="7" s="1"/>
  <c r="J14" i="5"/>
  <c r="S300" i="7"/>
  <c r="V300" i="7" s="1"/>
  <c r="R202" i="7"/>
  <c r="S309" i="7"/>
  <c r="V309" i="7" s="1"/>
  <c r="R24" i="7"/>
  <c r="N42" i="7"/>
  <c r="S42" i="7" s="1"/>
  <c r="V42" i="7" s="1"/>
  <c r="S283" i="7"/>
  <c r="V283" i="7" s="1"/>
  <c r="S340" i="7"/>
  <c r="V340" i="7" s="1"/>
  <c r="S308" i="7"/>
  <c r="V308" i="7" s="1"/>
  <c r="N312" i="7"/>
  <c r="S312" i="7" s="1"/>
  <c r="V312" i="7" s="1"/>
  <c r="E345" i="5"/>
  <c r="E260" i="5"/>
  <c r="R285" i="7"/>
  <c r="K16" i="5"/>
  <c r="S311" i="7"/>
  <c r="V311" i="7" s="1"/>
  <c r="R145" i="7"/>
  <c r="N285" i="7"/>
  <c r="S285" i="7" s="1"/>
  <c r="V285" i="7" s="1"/>
  <c r="S284" i="7"/>
  <c r="V284" i="7" s="1"/>
  <c r="S238" i="7"/>
  <c r="V238" i="7" s="1"/>
  <c r="S194" i="7"/>
  <c r="V194" i="7" s="1"/>
  <c r="S321" i="7"/>
  <c r="V321" i="7" s="1"/>
  <c r="R321" i="7"/>
  <c r="R322" i="7" s="1"/>
  <c r="R312" i="7"/>
  <c r="N205" i="7"/>
  <c r="R205" i="7" s="1"/>
  <c r="R206" i="7" s="1"/>
  <c r="E203" i="5"/>
  <c r="E257" i="5"/>
  <c r="N324" i="7"/>
  <c r="R324" i="7" s="1"/>
  <c r="N208" i="7"/>
  <c r="S208" i="7" s="1"/>
  <c r="V208" i="7" s="1"/>
  <c r="N47" i="7"/>
  <c r="N66" i="7"/>
  <c r="N252" i="7"/>
  <c r="R252" i="7" s="1"/>
  <c r="N336" i="7"/>
  <c r="R336" i="7" s="1"/>
  <c r="N347" i="7"/>
  <c r="R347" i="7" s="1"/>
  <c r="N350" i="7"/>
  <c r="R350" i="7" s="1"/>
  <c r="N56" i="7"/>
  <c r="N36" i="7"/>
  <c r="N40" i="7"/>
  <c r="N49" i="7"/>
  <c r="N53" i="7"/>
  <c r="N63" i="7"/>
  <c r="N76" i="7"/>
  <c r="N80" i="7"/>
  <c r="N84" i="7"/>
  <c r="N92" i="7"/>
  <c r="N103" i="7"/>
  <c r="N109" i="7"/>
  <c r="N113" i="7"/>
  <c r="N117" i="7"/>
  <c r="N137" i="7"/>
  <c r="R137" i="7" s="1"/>
  <c r="N148" i="7"/>
  <c r="R148" i="7" s="1"/>
  <c r="N152" i="7"/>
  <c r="R152" i="7" s="1"/>
  <c r="N165" i="7"/>
  <c r="R165" i="7" s="1"/>
  <c r="N196" i="7"/>
  <c r="R196" i="7" s="1"/>
  <c r="N225" i="7"/>
  <c r="R225" i="7" s="1"/>
  <c r="N229" i="7"/>
  <c r="R229" i="7" s="1"/>
  <c r="R259" i="7"/>
  <c r="N263" i="7"/>
  <c r="R263" i="7" s="1"/>
  <c r="N273" i="7"/>
  <c r="R273" i="7" s="1"/>
  <c r="E282" i="5"/>
  <c r="N315" i="7"/>
  <c r="N331" i="7"/>
  <c r="R331" i="7" s="1"/>
  <c r="N343" i="7"/>
  <c r="R343" i="7" s="1"/>
  <c r="N349" i="7"/>
  <c r="R349" i="7" s="1"/>
  <c r="N355" i="7"/>
  <c r="R355" i="7" s="1"/>
  <c r="N39" i="7"/>
  <c r="N43" i="7"/>
  <c r="N46" i="7"/>
  <c r="S46" i="7" s="1"/>
  <c r="V46" i="7" s="1"/>
  <c r="N52" i="7"/>
  <c r="N58" i="7"/>
  <c r="N62" i="7"/>
  <c r="N68" i="7"/>
  <c r="N81" i="7"/>
  <c r="N85" i="7"/>
  <c r="N91" i="7"/>
  <c r="N95" i="7"/>
  <c r="S95" i="7" s="1"/>
  <c r="V95" i="7" s="1"/>
  <c r="N104" i="7"/>
  <c r="N110" i="7"/>
  <c r="N114" i="7"/>
  <c r="S114" i="7" s="1"/>
  <c r="V114" i="7" s="1"/>
  <c r="N118" i="7"/>
  <c r="N122" i="7"/>
  <c r="N136" i="7"/>
  <c r="R136" i="7" s="1"/>
  <c r="N140" i="7"/>
  <c r="R140" i="7" s="1"/>
  <c r="N149" i="7"/>
  <c r="R149" i="7" s="1"/>
  <c r="N164" i="7"/>
  <c r="R164" i="7" s="1"/>
  <c r="N168" i="7"/>
  <c r="R168" i="7" s="1"/>
  <c r="N195" i="7"/>
  <c r="R195" i="7" s="1"/>
  <c r="N226" i="7"/>
  <c r="R226" i="7" s="1"/>
  <c r="N231" i="7"/>
  <c r="R231" i="7" s="1"/>
  <c r="N258" i="7"/>
  <c r="R258" i="7" s="1"/>
  <c r="N262" i="7"/>
  <c r="R262" i="7" s="1"/>
  <c r="N271" i="7"/>
  <c r="R271" i="7" s="1"/>
  <c r="N301" i="7"/>
  <c r="R301" i="7" s="1"/>
  <c r="R302" i="7" s="1"/>
  <c r="N314" i="7"/>
  <c r="N328" i="7"/>
  <c r="R328" i="7" s="1"/>
  <c r="N335" i="7"/>
  <c r="R335" i="7" s="1"/>
  <c r="N348" i="7"/>
  <c r="N354" i="7"/>
  <c r="R354" i="7" s="1"/>
  <c r="N71" i="7"/>
  <c r="S71" i="7" s="1"/>
  <c r="V71" i="7" s="1"/>
  <c r="N37" i="7"/>
  <c r="E217" i="5"/>
  <c r="N146" i="7"/>
  <c r="R146" i="7" s="1"/>
  <c r="N270" i="7"/>
  <c r="R270" i="7" s="1"/>
  <c r="N334" i="7"/>
  <c r="R334" i="7" s="1"/>
  <c r="N48" i="7"/>
  <c r="N172" i="7"/>
  <c r="R172" i="7" s="1"/>
  <c r="N272" i="7"/>
  <c r="R272" i="7" s="1"/>
  <c r="N346" i="7"/>
  <c r="R346" i="7" s="1"/>
  <c r="N351" i="7"/>
  <c r="R351" i="7" s="1"/>
  <c r="N356" i="7"/>
  <c r="R356" i="7" s="1"/>
  <c r="N108" i="7"/>
  <c r="N230" i="7"/>
  <c r="R230" i="7" s="1"/>
  <c r="S16" i="7"/>
  <c r="V16" i="7" s="1"/>
  <c r="N38" i="7"/>
  <c r="N44" i="7"/>
  <c r="N51" i="7"/>
  <c r="N59" i="7"/>
  <c r="N67" i="7"/>
  <c r="N78" i="7"/>
  <c r="N82" i="7"/>
  <c r="N88" i="7"/>
  <c r="N94" i="7"/>
  <c r="N107" i="7"/>
  <c r="N111" i="7"/>
  <c r="N115" i="7"/>
  <c r="N121" i="7"/>
  <c r="N141" i="7"/>
  <c r="R141" i="7" s="1"/>
  <c r="N150" i="7"/>
  <c r="R150" i="7" s="1"/>
  <c r="N159" i="7"/>
  <c r="R159" i="7" s="1"/>
  <c r="N167" i="7"/>
  <c r="R167" i="7" s="1"/>
  <c r="N198" i="7"/>
  <c r="R198" i="7" s="1"/>
  <c r="N227" i="7"/>
  <c r="R227" i="7" s="1"/>
  <c r="N232" i="7"/>
  <c r="R232" i="7" s="1"/>
  <c r="N248" i="7"/>
  <c r="S248" i="7" s="1"/>
  <c r="V248" i="7" s="1"/>
  <c r="N261" i="7"/>
  <c r="R261" i="7" s="1"/>
  <c r="N267" i="7"/>
  <c r="R267" i="7" s="1"/>
  <c r="N276" i="7"/>
  <c r="R276" i="7" s="1"/>
  <c r="N329" i="7"/>
  <c r="R329" i="7" s="1"/>
  <c r="N345" i="7"/>
  <c r="R345" i="7" s="1"/>
  <c r="N353" i="7"/>
  <c r="R353" i="7" s="1"/>
  <c r="N35" i="7"/>
  <c r="N41" i="7"/>
  <c r="N45" i="7"/>
  <c r="N50" i="7"/>
  <c r="N60" i="7"/>
  <c r="N64" i="7"/>
  <c r="N79" i="7"/>
  <c r="N83" i="7"/>
  <c r="N87" i="7"/>
  <c r="N93" i="7"/>
  <c r="N102" i="7"/>
  <c r="N106" i="7"/>
  <c r="N112" i="7"/>
  <c r="N116" i="7"/>
  <c r="S116" i="7" s="1"/>
  <c r="V116" i="7" s="1"/>
  <c r="N120" i="7"/>
  <c r="S120" i="7" s="1"/>
  <c r="V120" i="7" s="1"/>
  <c r="N135" i="7"/>
  <c r="N138" i="7"/>
  <c r="R138" i="7" s="1"/>
  <c r="N147" i="7"/>
  <c r="N151" i="7"/>
  <c r="R151" i="7" s="1"/>
  <c r="N166" i="7"/>
  <c r="N193" i="7"/>
  <c r="R193" i="7" s="1"/>
  <c r="N197" i="7"/>
  <c r="R197" i="7" s="1"/>
  <c r="N212" i="7"/>
  <c r="R212" i="7" s="1"/>
  <c r="N228" i="7"/>
  <c r="N233" i="7"/>
  <c r="R233" i="7" s="1"/>
  <c r="N260" i="7"/>
  <c r="N266" i="7"/>
  <c r="S266" i="7" s="1"/>
  <c r="V266" i="7" s="1"/>
  <c r="N277" i="7"/>
  <c r="R277" i="7" s="1"/>
  <c r="N305" i="7"/>
  <c r="R305" i="7" s="1"/>
  <c r="N325" i="7"/>
  <c r="R325" i="7" s="1"/>
  <c r="N330" i="7"/>
  <c r="R330" i="7" s="1"/>
  <c r="N344" i="7"/>
  <c r="R344" i="7" s="1"/>
  <c r="N352" i="7"/>
  <c r="R352" i="7" s="1"/>
  <c r="E302" i="5"/>
  <c r="E316" i="5"/>
  <c r="N19" i="7"/>
  <c r="N25" i="7"/>
  <c r="N32" i="7"/>
  <c r="N17" i="7"/>
  <c r="S17" i="7" s="1"/>
  <c r="V17" i="7" s="1"/>
  <c r="N22" i="7"/>
  <c r="N31" i="7"/>
  <c r="S31" i="7" s="1"/>
  <c r="V31" i="7" s="1"/>
  <c r="E213" i="5"/>
  <c r="N211" i="7"/>
  <c r="N27" i="7"/>
  <c r="N18" i="7"/>
  <c r="N23" i="7"/>
  <c r="N20" i="7"/>
  <c r="S20" i="7" s="1"/>
  <c r="V20" i="7" s="1"/>
  <c r="N28" i="7"/>
  <c r="S28" i="7" s="1"/>
  <c r="V28" i="7" s="1"/>
  <c r="N33" i="7"/>
  <c r="N29" i="7"/>
  <c r="N339" i="7"/>
  <c r="R339" i="7" s="1"/>
  <c r="R341" i="7" s="1"/>
  <c r="N247" i="7"/>
  <c r="E249" i="5"/>
  <c r="E37" i="5"/>
  <c r="N34" i="7" s="1"/>
  <c r="E278" i="5"/>
  <c r="R239" i="7"/>
  <c r="E330" i="5"/>
  <c r="N280" i="7"/>
  <c r="N54" i="7"/>
  <c r="S54" i="7" s="1"/>
  <c r="V54" i="7" s="1"/>
  <c r="N239" i="7"/>
  <c r="S239" i="7" s="1"/>
  <c r="V239" i="7" s="1"/>
  <c r="S237" i="7"/>
  <c r="V237" i="7" s="1"/>
  <c r="E268" i="5"/>
  <c r="S336" i="7"/>
  <c r="V336" i="7" s="1"/>
  <c r="S292" i="7"/>
  <c r="V292" i="7" s="1"/>
  <c r="M42" i="6"/>
  <c r="N42" i="6" s="1"/>
  <c r="N322" i="7"/>
  <c r="S322" i="7" s="1"/>
  <c r="V322" i="7" s="1"/>
  <c r="N298" i="7"/>
  <c r="S297" i="7"/>
  <c r="V297" i="7" s="1"/>
  <c r="S145" i="7"/>
  <c r="V145" i="7" s="1"/>
  <c r="E296" i="5"/>
  <c r="E207" i="5"/>
  <c r="N158" i="7"/>
  <c r="R158" i="7" s="1"/>
  <c r="E160" i="5"/>
  <c r="N171" i="7"/>
  <c r="E173" i="5"/>
  <c r="N163" i="7"/>
  <c r="E165" i="5"/>
  <c r="N134" i="7"/>
  <c r="R134" i="7" s="1"/>
  <c r="N191" i="7"/>
  <c r="E186" i="5"/>
  <c r="R26" i="7"/>
  <c r="E24" i="5"/>
  <c r="R139" i="7"/>
  <c r="S294" i="7"/>
  <c r="V294" i="7" s="1"/>
  <c r="E326" i="5"/>
  <c r="E336" i="5"/>
  <c r="N295" i="7"/>
  <c r="E246" i="5"/>
  <c r="N244" i="7"/>
  <c r="E272" i="5"/>
  <c r="E243" i="5"/>
  <c r="N241" i="7"/>
  <c r="E220" i="5"/>
  <c r="N218" i="7"/>
  <c r="N255" i="7"/>
  <c r="N201" i="7"/>
  <c r="R201" i="7" s="1"/>
  <c r="N251" i="7"/>
  <c r="E253" i="5"/>
  <c r="N287" i="7"/>
  <c r="E289" i="5"/>
  <c r="E306" i="5"/>
  <c r="N304" i="7"/>
  <c r="E320" i="5"/>
  <c r="N318" i="7"/>
  <c r="N181" i="7"/>
  <c r="E223" i="5"/>
  <c r="N221" i="7"/>
  <c r="N215" i="7"/>
  <c r="E226" i="5"/>
  <c r="N224" i="7"/>
  <c r="E78" i="5"/>
  <c r="S350" i="7" l="1"/>
  <c r="V350" i="7" s="1"/>
  <c r="S231" i="7"/>
  <c r="V231" i="7" s="1"/>
  <c r="S347" i="7"/>
  <c r="V347" i="7" s="1"/>
  <c r="S267" i="7"/>
  <c r="V267" i="7" s="1"/>
  <c r="S141" i="7"/>
  <c r="V141" i="7" s="1"/>
  <c r="N206" i="7"/>
  <c r="S206" i="7" s="1"/>
  <c r="V206" i="7" s="1"/>
  <c r="R161" i="7"/>
  <c r="S159" i="7"/>
  <c r="V159" i="7" s="1"/>
  <c r="S272" i="7"/>
  <c r="V272" i="7" s="1"/>
  <c r="S351" i="7"/>
  <c r="V351" i="7" s="1"/>
  <c r="S343" i="7"/>
  <c r="V343" i="7" s="1"/>
  <c r="S164" i="7"/>
  <c r="V164" i="7" s="1"/>
  <c r="S146" i="7"/>
  <c r="V146" i="7" s="1"/>
  <c r="S349" i="7"/>
  <c r="V349" i="7" s="1"/>
  <c r="S152" i="7"/>
  <c r="V152" i="7" s="1"/>
  <c r="S252" i="7"/>
  <c r="V252" i="7" s="1"/>
  <c r="S196" i="7"/>
  <c r="V196" i="7" s="1"/>
  <c r="N249" i="7"/>
  <c r="M40" i="6"/>
  <c r="N40" i="6" s="1"/>
  <c r="R33" i="7"/>
  <c r="S33" i="7"/>
  <c r="V33" i="7" s="1"/>
  <c r="R18" i="7"/>
  <c r="S18" i="7"/>
  <c r="V18" i="7" s="1"/>
  <c r="R22" i="7"/>
  <c r="S22" i="7"/>
  <c r="V22" i="7" s="1"/>
  <c r="R32" i="7"/>
  <c r="S32" i="7"/>
  <c r="V32" i="7" s="1"/>
  <c r="R19" i="7"/>
  <c r="S19" i="7"/>
  <c r="V19" i="7" s="1"/>
  <c r="R106" i="7"/>
  <c r="S106" i="7"/>
  <c r="V106" i="7" s="1"/>
  <c r="R93" i="7"/>
  <c r="S93" i="7"/>
  <c r="V93" i="7" s="1"/>
  <c r="R83" i="7"/>
  <c r="S83" i="7"/>
  <c r="V83" i="7" s="1"/>
  <c r="R64" i="7"/>
  <c r="S64" i="7"/>
  <c r="V64" i="7" s="1"/>
  <c r="R50" i="7"/>
  <c r="S50" i="7"/>
  <c r="V50" i="7" s="1"/>
  <c r="R41" i="7"/>
  <c r="S41" i="7"/>
  <c r="V41" i="7" s="1"/>
  <c r="R115" i="7"/>
  <c r="S115" i="7"/>
  <c r="V115" i="7" s="1"/>
  <c r="R107" i="7"/>
  <c r="S107" i="7"/>
  <c r="V107" i="7" s="1"/>
  <c r="R88" i="7"/>
  <c r="S88" i="7"/>
  <c r="V88" i="7" s="1"/>
  <c r="R78" i="7"/>
  <c r="S78" i="7"/>
  <c r="V78" i="7" s="1"/>
  <c r="R59" i="7"/>
  <c r="S59" i="7"/>
  <c r="V59" i="7" s="1"/>
  <c r="R44" i="7"/>
  <c r="S44" i="7"/>
  <c r="V44" i="7" s="1"/>
  <c r="R108" i="7"/>
  <c r="S108" i="7"/>
  <c r="V108" i="7" s="1"/>
  <c r="R48" i="7"/>
  <c r="S48" i="7"/>
  <c r="V48" i="7" s="1"/>
  <c r="R37" i="7"/>
  <c r="S37" i="7"/>
  <c r="V37" i="7" s="1"/>
  <c r="R122" i="7"/>
  <c r="S122" i="7"/>
  <c r="V122" i="7" s="1"/>
  <c r="R104" i="7"/>
  <c r="S104" i="7"/>
  <c r="V104" i="7" s="1"/>
  <c r="R91" i="7"/>
  <c r="S91" i="7"/>
  <c r="V91" i="7" s="1"/>
  <c r="R81" i="7"/>
  <c r="S81" i="7"/>
  <c r="V81" i="7" s="1"/>
  <c r="R62" i="7"/>
  <c r="S62" i="7"/>
  <c r="V62" i="7" s="1"/>
  <c r="R52" i="7"/>
  <c r="S52" i="7"/>
  <c r="V52" i="7" s="1"/>
  <c r="R43" i="7"/>
  <c r="S43" i="7"/>
  <c r="V43" i="7" s="1"/>
  <c r="R117" i="7"/>
  <c r="S117" i="7"/>
  <c r="V117" i="7" s="1"/>
  <c r="R109" i="7"/>
  <c r="S109" i="7"/>
  <c r="V109" i="7" s="1"/>
  <c r="R92" i="7"/>
  <c r="S92" i="7"/>
  <c r="V92" i="7" s="1"/>
  <c r="R80" i="7"/>
  <c r="S80" i="7"/>
  <c r="V80" i="7" s="1"/>
  <c r="R63" i="7"/>
  <c r="S63" i="7"/>
  <c r="V63" i="7" s="1"/>
  <c r="R49" i="7"/>
  <c r="S49" i="7"/>
  <c r="V49" i="7" s="1"/>
  <c r="R36" i="7"/>
  <c r="S36" i="7"/>
  <c r="V36" i="7" s="1"/>
  <c r="R56" i="7"/>
  <c r="S56" i="7"/>
  <c r="V56" i="7" s="1"/>
  <c r="R47" i="7"/>
  <c r="S47" i="7"/>
  <c r="V47" i="7" s="1"/>
  <c r="R34" i="7"/>
  <c r="S34" i="7"/>
  <c r="V34" i="7" s="1"/>
  <c r="R29" i="7"/>
  <c r="S29" i="7"/>
  <c r="V29" i="7" s="1"/>
  <c r="R23" i="7"/>
  <c r="S23" i="7"/>
  <c r="V23" i="7" s="1"/>
  <c r="R27" i="7"/>
  <c r="S27" i="7"/>
  <c r="V27" i="7" s="1"/>
  <c r="R25" i="7"/>
  <c r="S25" i="7"/>
  <c r="V25" i="7" s="1"/>
  <c r="R112" i="7"/>
  <c r="S112" i="7"/>
  <c r="V112" i="7" s="1"/>
  <c r="R102" i="7"/>
  <c r="S102" i="7"/>
  <c r="V102" i="7" s="1"/>
  <c r="R87" i="7"/>
  <c r="S87" i="7"/>
  <c r="V87" i="7" s="1"/>
  <c r="R79" i="7"/>
  <c r="S79" i="7"/>
  <c r="V79" i="7" s="1"/>
  <c r="R60" i="7"/>
  <c r="S60" i="7"/>
  <c r="V60" i="7" s="1"/>
  <c r="R45" i="7"/>
  <c r="S45" i="7"/>
  <c r="V45" i="7" s="1"/>
  <c r="R35" i="7"/>
  <c r="S35" i="7"/>
  <c r="V35" i="7" s="1"/>
  <c r="R121" i="7"/>
  <c r="S121" i="7"/>
  <c r="V121" i="7" s="1"/>
  <c r="R111" i="7"/>
  <c r="S111" i="7"/>
  <c r="V111" i="7" s="1"/>
  <c r="R94" i="7"/>
  <c r="S94" i="7"/>
  <c r="V94" i="7" s="1"/>
  <c r="R82" i="7"/>
  <c r="S82" i="7"/>
  <c r="V82" i="7" s="1"/>
  <c r="R67" i="7"/>
  <c r="S67" i="7"/>
  <c r="V67" i="7" s="1"/>
  <c r="R51" i="7"/>
  <c r="S51" i="7"/>
  <c r="V51" i="7" s="1"/>
  <c r="R38" i="7"/>
  <c r="S38" i="7"/>
  <c r="V38" i="7" s="1"/>
  <c r="R118" i="7"/>
  <c r="S118" i="7"/>
  <c r="V118" i="7" s="1"/>
  <c r="R110" i="7"/>
  <c r="S110" i="7"/>
  <c r="V110" i="7" s="1"/>
  <c r="R85" i="7"/>
  <c r="S85" i="7"/>
  <c r="V85" i="7" s="1"/>
  <c r="R68" i="7"/>
  <c r="S68" i="7"/>
  <c r="V68" i="7" s="1"/>
  <c r="R58" i="7"/>
  <c r="S58" i="7"/>
  <c r="V58" i="7" s="1"/>
  <c r="R39" i="7"/>
  <c r="S39" i="7"/>
  <c r="V39" i="7" s="1"/>
  <c r="R113" i="7"/>
  <c r="S113" i="7"/>
  <c r="V113" i="7" s="1"/>
  <c r="R103" i="7"/>
  <c r="S103" i="7"/>
  <c r="V103" i="7" s="1"/>
  <c r="R84" i="7"/>
  <c r="S84" i="7"/>
  <c r="V84" i="7" s="1"/>
  <c r="R76" i="7"/>
  <c r="S76" i="7"/>
  <c r="V76" i="7" s="1"/>
  <c r="R53" i="7"/>
  <c r="S53" i="7"/>
  <c r="V53" i="7" s="1"/>
  <c r="R40" i="7"/>
  <c r="S40" i="7"/>
  <c r="V40" i="7" s="1"/>
  <c r="R66" i="7"/>
  <c r="S66" i="7"/>
  <c r="V66" i="7" s="1"/>
  <c r="M47" i="6"/>
  <c r="N47" i="6" s="1"/>
  <c r="K14" i="5"/>
  <c r="N281" i="7"/>
  <c r="S281" i="7" s="1"/>
  <c r="V281" i="7" s="1"/>
  <c r="R280" i="7"/>
  <c r="R42" i="7"/>
  <c r="R337" i="7"/>
  <c r="S324" i="7"/>
  <c r="V324" i="7" s="1"/>
  <c r="S334" i="7"/>
  <c r="V334" i="7" s="1"/>
  <c r="N337" i="7"/>
  <c r="M53" i="6" s="1"/>
  <c r="N53" i="6" s="1"/>
  <c r="S229" i="7"/>
  <c r="V229" i="7" s="1"/>
  <c r="S273" i="7"/>
  <c r="V273" i="7" s="1"/>
  <c r="S197" i="7"/>
  <c r="V197" i="7" s="1"/>
  <c r="S301" i="7"/>
  <c r="V301" i="7" s="1"/>
  <c r="S226" i="7"/>
  <c r="V226" i="7" s="1"/>
  <c r="S148" i="7"/>
  <c r="V148" i="7" s="1"/>
  <c r="S140" i="7"/>
  <c r="V140" i="7" s="1"/>
  <c r="S262" i="7"/>
  <c r="V262" i="7" s="1"/>
  <c r="S355" i="7"/>
  <c r="V355" i="7" s="1"/>
  <c r="N156" i="7"/>
  <c r="S156" i="7" s="1"/>
  <c r="V156" i="7" s="1"/>
  <c r="S198" i="7"/>
  <c r="V198" i="7" s="1"/>
  <c r="N316" i="7"/>
  <c r="S316" i="7" s="1"/>
  <c r="V316" i="7" s="1"/>
  <c r="N274" i="7"/>
  <c r="M37" i="6" s="1"/>
  <c r="N37" i="6" s="1"/>
  <c r="S346" i="7"/>
  <c r="V346" i="7" s="1"/>
  <c r="S261" i="7"/>
  <c r="V261" i="7" s="1"/>
  <c r="S356" i="7"/>
  <c r="V356" i="7" s="1"/>
  <c r="S354" i="7"/>
  <c r="V354" i="7" s="1"/>
  <c r="S137" i="7"/>
  <c r="V137" i="7" s="1"/>
  <c r="S172" i="7"/>
  <c r="V172" i="7" s="1"/>
  <c r="S335" i="7"/>
  <c r="V335" i="7" s="1"/>
  <c r="S205" i="7"/>
  <c r="V205" i="7" s="1"/>
  <c r="R274" i="7"/>
  <c r="S270" i="7"/>
  <c r="V270" i="7" s="1"/>
  <c r="S225" i="7"/>
  <c r="V225" i="7" s="1"/>
  <c r="S339" i="7"/>
  <c r="V339" i="7" s="1"/>
  <c r="S271" i="7"/>
  <c r="V271" i="7" s="1"/>
  <c r="R266" i="7"/>
  <c r="R268" i="7" s="1"/>
  <c r="S258" i="7"/>
  <c r="V258" i="7" s="1"/>
  <c r="S232" i="7"/>
  <c r="V232" i="7" s="1"/>
  <c r="S150" i="7"/>
  <c r="V150" i="7" s="1"/>
  <c r="S136" i="7"/>
  <c r="V136" i="7" s="1"/>
  <c r="N169" i="7"/>
  <c r="M16" i="6" s="1"/>
  <c r="N16" i="6" s="1"/>
  <c r="R16" i="7"/>
  <c r="S233" i="7"/>
  <c r="V233" i="7" s="1"/>
  <c r="S345" i="7"/>
  <c r="V345" i="7" s="1"/>
  <c r="S193" i="7"/>
  <c r="V193" i="7" s="1"/>
  <c r="S167" i="7"/>
  <c r="V167" i="7" s="1"/>
  <c r="S276" i="7"/>
  <c r="V276" i="7" s="1"/>
  <c r="S195" i="7"/>
  <c r="V195" i="7" s="1"/>
  <c r="S165" i="7"/>
  <c r="V165" i="7" s="1"/>
  <c r="R326" i="7"/>
  <c r="S230" i="7"/>
  <c r="V230" i="7" s="1"/>
  <c r="S227" i="7"/>
  <c r="V227" i="7" s="1"/>
  <c r="S353" i="7"/>
  <c r="V353" i="7" s="1"/>
  <c r="S168" i="7"/>
  <c r="V168" i="7" s="1"/>
  <c r="S149" i="7"/>
  <c r="V149" i="7" s="1"/>
  <c r="N332" i="7"/>
  <c r="M52" i="6" s="1"/>
  <c r="N52" i="6" s="1"/>
  <c r="N268" i="7"/>
  <c r="M36" i="6" s="1"/>
  <c r="N36" i="6" s="1"/>
  <c r="N264" i="7"/>
  <c r="M35" i="6" s="1"/>
  <c r="N35" i="6" s="1"/>
  <c r="S263" i="7"/>
  <c r="V263" i="7" s="1"/>
  <c r="R71" i="7"/>
  <c r="S344" i="7"/>
  <c r="V344" i="7" s="1"/>
  <c r="N278" i="7"/>
  <c r="S314" i="7"/>
  <c r="V314" i="7" s="1"/>
  <c r="R314" i="7"/>
  <c r="N209" i="7"/>
  <c r="R208" i="7"/>
  <c r="R209" i="7" s="1"/>
  <c r="S280" i="7"/>
  <c r="V280" i="7" s="1"/>
  <c r="R281" i="7"/>
  <c r="S315" i="7"/>
  <c r="V315" i="7" s="1"/>
  <c r="R315" i="7"/>
  <c r="N326" i="7"/>
  <c r="M51" i="6" s="1"/>
  <c r="N51" i="6" s="1"/>
  <c r="N357" i="7"/>
  <c r="S357" i="7" s="1"/>
  <c r="V357" i="7" s="1"/>
  <c r="S277" i="7"/>
  <c r="V277" i="7" s="1"/>
  <c r="R332" i="7"/>
  <c r="S325" i="7"/>
  <c r="V325" i="7" s="1"/>
  <c r="S352" i="7"/>
  <c r="V352" i="7" s="1"/>
  <c r="S305" i="7"/>
  <c r="V305" i="7" s="1"/>
  <c r="S151" i="7"/>
  <c r="V151" i="7" s="1"/>
  <c r="S212" i="7"/>
  <c r="V212" i="7" s="1"/>
  <c r="S138" i="7"/>
  <c r="V138" i="7" s="1"/>
  <c r="R348" i="7"/>
  <c r="S348" i="7"/>
  <c r="V348" i="7" s="1"/>
  <c r="N302" i="7"/>
  <c r="M45" i="6" s="1"/>
  <c r="N45" i="6" s="1"/>
  <c r="R114" i="7"/>
  <c r="R95" i="7"/>
  <c r="R46" i="7"/>
  <c r="R260" i="7"/>
  <c r="R264" i="7" s="1"/>
  <c r="S260" i="7"/>
  <c r="V260" i="7" s="1"/>
  <c r="R228" i="7"/>
  <c r="S228" i="7"/>
  <c r="V228" i="7" s="1"/>
  <c r="R166" i="7"/>
  <c r="S166" i="7"/>
  <c r="V166" i="7" s="1"/>
  <c r="R147" i="7"/>
  <c r="R156" i="7" s="1"/>
  <c r="S147" i="7"/>
  <c r="V147" i="7" s="1"/>
  <c r="R135" i="7"/>
  <c r="S135" i="7"/>
  <c r="V135" i="7" s="1"/>
  <c r="R120" i="7"/>
  <c r="R116" i="7"/>
  <c r="R278" i="7"/>
  <c r="N341" i="7"/>
  <c r="S247" i="7"/>
  <c r="V247" i="7" s="1"/>
  <c r="R20" i="7"/>
  <c r="R28" i="7"/>
  <c r="M29" i="6"/>
  <c r="N29" i="6" s="1"/>
  <c r="R31" i="7"/>
  <c r="R17" i="7"/>
  <c r="N21" i="7"/>
  <c r="R211" i="7"/>
  <c r="R213" i="7" s="1"/>
  <c r="N213" i="7"/>
  <c r="S211" i="7"/>
  <c r="V211" i="7" s="1"/>
  <c r="M22" i="6"/>
  <c r="N22" i="6" s="1"/>
  <c r="M14" i="6"/>
  <c r="N14" i="6" s="1"/>
  <c r="N75" i="7"/>
  <c r="S75" i="7" s="1"/>
  <c r="V75" i="7" s="1"/>
  <c r="R171" i="7"/>
  <c r="R173" i="7" s="1"/>
  <c r="S171" i="7"/>
  <c r="V171" i="7" s="1"/>
  <c r="R248" i="7"/>
  <c r="R247" i="7"/>
  <c r="R54" i="7"/>
  <c r="S298" i="7"/>
  <c r="V298" i="7" s="1"/>
  <c r="M44" i="6"/>
  <c r="N44" i="6" s="1"/>
  <c r="S295" i="7"/>
  <c r="V295" i="7" s="1"/>
  <c r="M43" i="6"/>
  <c r="N43" i="6" s="1"/>
  <c r="M50" i="6"/>
  <c r="N50" i="6" s="1"/>
  <c r="S134" i="7"/>
  <c r="V134" i="7" s="1"/>
  <c r="L16" i="5"/>
  <c r="N173" i="7"/>
  <c r="S173" i="7" s="1"/>
  <c r="V173" i="7" s="1"/>
  <c r="N161" i="7"/>
  <c r="S158" i="7"/>
  <c r="V158" i="7" s="1"/>
  <c r="N133" i="7"/>
  <c r="R241" i="7"/>
  <c r="R242" i="7" s="1"/>
  <c r="S241" i="7"/>
  <c r="V241" i="7" s="1"/>
  <c r="N242" i="7"/>
  <c r="R244" i="7"/>
  <c r="R245" i="7" s="1"/>
  <c r="N245" i="7"/>
  <c r="S244" i="7"/>
  <c r="V244" i="7" s="1"/>
  <c r="R287" i="7"/>
  <c r="R288" i="7" s="1"/>
  <c r="N288" i="7"/>
  <c r="S287" i="7"/>
  <c r="V287" i="7" s="1"/>
  <c r="R251" i="7"/>
  <c r="R253" i="7" s="1"/>
  <c r="N253" i="7"/>
  <c r="S251" i="7"/>
  <c r="V251" i="7" s="1"/>
  <c r="R318" i="7"/>
  <c r="R319" i="7" s="1"/>
  <c r="N319" i="7"/>
  <c r="S318" i="7"/>
  <c r="V318" i="7" s="1"/>
  <c r="R304" i="7"/>
  <c r="R306" i="7" s="1"/>
  <c r="S304" i="7"/>
  <c r="V304" i="7" s="1"/>
  <c r="N306" i="7"/>
  <c r="R203" i="7"/>
  <c r="S201" i="7"/>
  <c r="V201" i="7" s="1"/>
  <c r="N203" i="7"/>
  <c r="R177" i="7"/>
  <c r="R179" i="7" s="1"/>
  <c r="N179" i="7"/>
  <c r="S177" i="7"/>
  <c r="V177" i="7" s="1"/>
  <c r="N256" i="7"/>
  <c r="R255" i="7"/>
  <c r="R256" i="7" s="1"/>
  <c r="S255" i="7"/>
  <c r="V255" i="7" s="1"/>
  <c r="R218" i="7"/>
  <c r="R219" i="7" s="1"/>
  <c r="N219" i="7"/>
  <c r="S218" i="7"/>
  <c r="V218" i="7" s="1"/>
  <c r="R224" i="7"/>
  <c r="N235" i="7"/>
  <c r="S224" i="7"/>
  <c r="V224" i="7" s="1"/>
  <c r="R215" i="7"/>
  <c r="R216" i="7" s="1"/>
  <c r="S215" i="7"/>
  <c r="V215" i="7" s="1"/>
  <c r="N216" i="7"/>
  <c r="R184" i="7"/>
  <c r="S184" i="7"/>
  <c r="V184" i="7" s="1"/>
  <c r="N199" i="7"/>
  <c r="R192" i="7"/>
  <c r="S192" i="7"/>
  <c r="V192" i="7" s="1"/>
  <c r="R163" i="7"/>
  <c r="S163" i="7"/>
  <c r="V163" i="7" s="1"/>
  <c r="R221" i="7"/>
  <c r="R222" i="7" s="1"/>
  <c r="N222" i="7"/>
  <c r="S221" i="7"/>
  <c r="V221" i="7" s="1"/>
  <c r="R181" i="7"/>
  <c r="R182" i="7" s="1"/>
  <c r="N182" i="7"/>
  <c r="S181" i="7"/>
  <c r="V181" i="7" s="1"/>
  <c r="S326" i="7" l="1"/>
  <c r="V326" i="7" s="1"/>
  <c r="S302" i="7"/>
  <c r="V302" i="7" s="1"/>
  <c r="N143" i="7"/>
  <c r="M13" i="6" s="1"/>
  <c r="N13" i="6" s="1"/>
  <c r="S133" i="7"/>
  <c r="V133" i="7" s="1"/>
  <c r="R21" i="7"/>
  <c r="S21" i="7"/>
  <c r="V21" i="7" s="1"/>
  <c r="R357" i="7"/>
  <c r="S332" i="7"/>
  <c r="V332" i="7" s="1"/>
  <c r="M39" i="6"/>
  <c r="N39" i="6" s="1"/>
  <c r="S337" i="7"/>
  <c r="V337" i="7" s="1"/>
  <c r="M48" i="6"/>
  <c r="N48" i="6" s="1"/>
  <c r="S169" i="7"/>
  <c r="V169" i="7" s="1"/>
  <c r="S274" i="7"/>
  <c r="V274" i="7" s="1"/>
  <c r="M55" i="6"/>
  <c r="N55" i="6" s="1"/>
  <c r="S264" i="7"/>
  <c r="V264" i="7" s="1"/>
  <c r="R75" i="7"/>
  <c r="S268" i="7"/>
  <c r="V268" i="7" s="1"/>
  <c r="M38" i="6"/>
  <c r="N38" i="6" s="1"/>
  <c r="S278" i="7"/>
  <c r="V278" i="7" s="1"/>
  <c r="S209" i="7"/>
  <c r="V209" i="7" s="1"/>
  <c r="M23" i="6"/>
  <c r="N23" i="6" s="1"/>
  <c r="R316" i="7"/>
  <c r="R235" i="7"/>
  <c r="R169" i="7"/>
  <c r="M54" i="6"/>
  <c r="N54" i="6" s="1"/>
  <c r="S341" i="7"/>
  <c r="V341" i="7" s="1"/>
  <c r="M24" i="6"/>
  <c r="N24" i="6" s="1"/>
  <c r="S213" i="7"/>
  <c r="V213" i="7" s="1"/>
  <c r="R249" i="7"/>
  <c r="S249" i="7"/>
  <c r="V249" i="7" s="1"/>
  <c r="M32" i="6"/>
  <c r="N32" i="6" s="1"/>
  <c r="S182" i="7"/>
  <c r="V182" i="7" s="1"/>
  <c r="M19" i="6"/>
  <c r="N19" i="6" s="1"/>
  <c r="S199" i="7"/>
  <c r="V199" i="7" s="1"/>
  <c r="M20" i="6"/>
  <c r="N20" i="6" s="1"/>
  <c r="S222" i="7"/>
  <c r="V222" i="7" s="1"/>
  <c r="M27" i="6"/>
  <c r="N27" i="6" s="1"/>
  <c r="S216" i="7"/>
  <c r="V216" i="7" s="1"/>
  <c r="M25" i="6"/>
  <c r="N25" i="6" s="1"/>
  <c r="S235" i="7"/>
  <c r="V235" i="7" s="1"/>
  <c r="M28" i="6"/>
  <c r="N28" i="6" s="1"/>
  <c r="S306" i="7"/>
  <c r="V306" i="7" s="1"/>
  <c r="M46" i="6"/>
  <c r="N46" i="6" s="1"/>
  <c r="S319" i="7"/>
  <c r="V319" i="7" s="1"/>
  <c r="M49" i="6"/>
  <c r="N49" i="6" s="1"/>
  <c r="S288" i="7"/>
  <c r="V288" i="7" s="1"/>
  <c r="M41" i="6"/>
  <c r="N41" i="6" s="1"/>
  <c r="M17" i="6"/>
  <c r="N17" i="6" s="1"/>
  <c r="S219" i="7"/>
  <c r="V219" i="7" s="1"/>
  <c r="M26" i="6"/>
  <c r="N26" i="6" s="1"/>
  <c r="S256" i="7"/>
  <c r="V256" i="7" s="1"/>
  <c r="M34" i="6"/>
  <c r="N34" i="6" s="1"/>
  <c r="S179" i="7"/>
  <c r="V179" i="7" s="1"/>
  <c r="M18" i="6"/>
  <c r="N18" i="6" s="1"/>
  <c r="S203" i="7"/>
  <c r="V203" i="7" s="1"/>
  <c r="M21" i="6"/>
  <c r="N21" i="6" s="1"/>
  <c r="S253" i="7"/>
  <c r="V253" i="7" s="1"/>
  <c r="M33" i="6"/>
  <c r="N33" i="6" s="1"/>
  <c r="S245" i="7"/>
  <c r="V245" i="7" s="1"/>
  <c r="M31" i="6"/>
  <c r="N31" i="6" s="1"/>
  <c r="S242" i="7"/>
  <c r="V242" i="7" s="1"/>
  <c r="M30" i="6"/>
  <c r="N30" i="6" s="1"/>
  <c r="S161" i="7"/>
  <c r="V161" i="7" s="1"/>
  <c r="M15" i="6"/>
  <c r="N15" i="6" s="1"/>
  <c r="R133" i="7"/>
  <c r="R143" i="7" s="1"/>
  <c r="R191" i="7"/>
  <c r="R199" i="7" s="1"/>
  <c r="S191" i="7"/>
  <c r="V191" i="7" s="1"/>
  <c r="S143" i="7" l="1"/>
  <c r="V143" i="7" s="1"/>
  <c r="AU17" i="10" l="1"/>
  <c r="BS17" i="10" s="1"/>
  <c r="CA138" i="10" l="1"/>
  <c r="CC138" i="10" s="1"/>
  <c r="BZ203" i="10"/>
  <c r="BY203" i="10"/>
  <c r="AK298" i="10"/>
  <c r="BZ298" i="10" s="1"/>
  <c r="AJ298" i="10"/>
  <c r="BY298" i="10" s="1"/>
  <c r="BY138" i="10" l="1"/>
  <c r="BZ138" i="10"/>
  <c r="E138" i="10"/>
  <c r="L136" i="9"/>
  <c r="P136" i="9" s="1"/>
  <c r="AJ287" i="10"/>
  <c r="BY287" i="10" s="1"/>
  <c r="X298" i="10"/>
  <c r="AU298" i="10" s="1"/>
  <c r="BS298" i="10" s="1"/>
  <c r="AK287" i="10"/>
  <c r="BZ287" i="10" s="1"/>
  <c r="X287" i="10"/>
  <c r="AU287" i="10" s="1"/>
  <c r="BS287" i="10" s="1"/>
  <c r="G143" i="10" l="1"/>
  <c r="G167" i="10" s="1"/>
  <c r="BY143" i="10" l="1"/>
  <c r="CA143" i="10"/>
  <c r="CC143" i="10" s="1"/>
  <c r="BZ143" i="10"/>
  <c r="AM365" i="10"/>
  <c r="L141" i="9"/>
  <c r="E143" i="10"/>
  <c r="P141" i="9" l="1"/>
  <c r="F16" i="5" l="1"/>
  <c r="E104" i="5"/>
  <c r="E18" i="5" s="1"/>
  <c r="E16" i="5" l="1"/>
  <c r="N101" i="7"/>
  <c r="R101" i="7" s="1"/>
  <c r="N131" i="7" l="1"/>
  <c r="S131" i="7" s="1"/>
  <c r="V131" i="7" s="1"/>
  <c r="S101" i="7"/>
  <c r="V101" i="7" s="1"/>
  <c r="R131" i="7"/>
  <c r="R14" i="7" s="1"/>
  <c r="N14" i="7" l="1"/>
  <c r="M12" i="6"/>
  <c r="M11" i="6" s="1"/>
  <c r="N12" i="6" l="1"/>
  <c r="N11" i="6" s="1"/>
  <c r="E120" i="10"/>
  <c r="L118" i="9"/>
  <c r="P118" i="9" s="1"/>
  <c r="E58" i="10"/>
  <c r="L56" i="9"/>
  <c r="E84" i="10"/>
  <c r="P56" i="9" l="1"/>
  <c r="L82" i="9"/>
  <c r="P82" i="9" l="1"/>
  <c r="E152" i="10"/>
  <c r="CA152" i="10"/>
  <c r="CC152" i="10" s="1"/>
  <c r="BZ152" i="10"/>
  <c r="BY152" i="10"/>
  <c r="L150" i="9"/>
  <c r="P150" i="9" s="1"/>
  <c r="P165" i="9" l="1"/>
  <c r="L165" i="9"/>
  <c r="L13" i="9" s="1"/>
  <c r="P13" i="9"/>
  <c r="P11" i="9" s="1"/>
  <c r="R12" i="7" s="1"/>
  <c r="CA167" i="10"/>
  <c r="CC167" i="10" s="1"/>
  <c r="G15" i="10"/>
  <c r="G13" i="10" s="1"/>
  <c r="E14" i="5" s="1"/>
  <c r="BY167" i="10"/>
  <c r="AJ15" i="10"/>
  <c r="AJ13" i="10" s="1"/>
  <c r="AM167" i="10"/>
  <c r="AK15" i="10"/>
  <c r="L11" i="9" l="1"/>
  <c r="N12" i="7" s="1"/>
  <c r="F12" i="11"/>
  <c r="F11" i="11" s="1"/>
  <c r="F10" i="11" s="1"/>
  <c r="N10" i="6" s="1"/>
  <c r="BZ167" i="10"/>
  <c r="AK13" i="10"/>
  <c r="X15" i="10"/>
  <c r="X13" i="10" s="1"/>
  <c r="Q11" i="6" l="1"/>
</calcChain>
</file>

<file path=xl/sharedStrings.xml><?xml version="1.0" encoding="utf-8"?>
<sst xmlns="http://schemas.openxmlformats.org/spreadsheetml/2006/main" count="7542" uniqueCount="1230">
  <si>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</si>
  <si>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</si>
  <si>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</si>
  <si>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</si>
  <si>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</si>
  <si>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</si>
  <si>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</si>
  <si>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</si>
  <si>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</si>
  <si>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</si>
  <si>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</si>
  <si>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</si>
  <si>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</si>
  <si>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</si>
  <si>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</si>
  <si>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</si>
  <si>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</si>
  <si>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</si>
  <si>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</si>
  <si>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</si>
  <si>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</si>
  <si>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</si>
  <si>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</si>
  <si>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</si>
  <si>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</si>
  <si>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</si>
  <si>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</si>
  <si>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</si>
  <si>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</si>
  <si>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</si>
  <si>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</si>
  <si>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</si>
  <si>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</si>
  <si>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</si>
  <si>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</si>
  <si>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</si>
  <si>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</si>
  <si>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</si>
  <si>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</si>
  <si>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</si>
  <si>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</si>
  <si>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</si>
  <si>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</si>
  <si>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</si>
  <si>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</si>
  <si>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</si>
  <si>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</si>
  <si>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</si>
  <si>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</si>
  <si>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</si>
  <si>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</si>
  <si>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</si>
  <si>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</si>
  <si>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</si>
  <si>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</si>
  <si>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</si>
  <si>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</si>
  <si>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</si>
  <si>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</si>
  <si>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</si>
  <si>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</si>
  <si>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</si>
  <si>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</si>
  <si>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</si>
  <si>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</si>
  <si>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</si>
  <si>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</si>
  <si>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</si>
  <si>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</si>
  <si>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</si>
  <si>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</si>
  <si>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</si>
  <si>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</si>
  <si>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</si>
  <si>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</si>
  <si>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</si>
  <si>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</si>
  <si>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</si>
  <si>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</si>
  <si>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</si>
  <si>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</si>
  <si>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</si>
  <si>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</si>
  <si>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</si>
  <si>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</si>
  <si>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</si>
  <si>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</si>
  <si>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</si>
  <si>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</si>
  <si>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</si>
  <si>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</si>
  <si>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</si>
  <si>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</si>
  <si>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</si>
  <si>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</si>
  <si>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</si>
  <si>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</si>
  <si>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</si>
  <si>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</si>
  <si>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</si>
  <si>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</si>
  <si>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</si>
  <si>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</si>
  <si>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</si>
  <si>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</si>
  <si>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</si>
  <si>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</si>
  <si>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</si>
  <si>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</si>
  <si>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</si>
  <si>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</si>
  <si>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</si>
  <si>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</si>
  <si>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</si>
  <si>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</si>
  <si>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</si>
  <si>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</si>
  <si>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</si>
  <si>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</si>
  <si>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</si>
  <si>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</si>
  <si>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</si>
  <si>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</si>
  <si>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</si>
  <si>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</si>
  <si>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</si>
  <si>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</si>
  <si>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</si>
  <si>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</si>
  <si>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</si>
  <si>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</si>
  <si>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</si>
  <si>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</si>
  <si>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</si>
  <si>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</si>
  <si>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</si>
  <si>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</si>
  <si>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</si>
  <si>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</si>
  <si>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</si>
  <si>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</si>
  <si>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</si>
  <si>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</si>
  <si>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</si>
  <si>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</si>
  <si>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</si>
  <si>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</si>
  <si>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</si>
  <si>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</si>
  <si>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</si>
  <si>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</si>
  <si>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</si>
  <si>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</si>
  <si>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</si>
  <si>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</si>
  <si>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</si>
  <si>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</si>
  <si>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</si>
  <si>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</si>
  <si>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</si>
  <si>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</si>
  <si>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</si>
  <si>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</si>
  <si>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</si>
  <si>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</si>
  <si>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</si>
  <si>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</si>
  <si>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</si>
  <si>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</si>
  <si>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</si>
  <si>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</si>
  <si>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</si>
  <si>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</si>
  <si>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</si>
  <si>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</si>
  <si>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</si>
  <si>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</si>
  <si>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</si>
  <si>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</si>
  <si>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</si>
  <si>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</si>
  <si>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</si>
  <si>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</si>
  <si>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</si>
  <si>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</si>
  <si>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</si>
  <si>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</si>
  <si>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</si>
  <si>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</si>
  <si>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</si>
  <si>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</si>
  <si>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</si>
  <si>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</si>
  <si>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</si>
  <si>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</si>
  <si>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</si>
  <si>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</si>
  <si>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</si>
  <si>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</si>
  <si>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</si>
  <si>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</si>
  <si>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</si>
  <si>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</si>
  <si>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</si>
  <si>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</si>
  <si>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</si>
  <si>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</si>
  <si>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</si>
  <si>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</si>
  <si>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</si>
  <si>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</si>
  <si>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</si>
  <si>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</si>
  <si>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</si>
  <si>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</si>
  <si>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</si>
  <si>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</si>
  <si>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</si>
  <si>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</si>
  <si>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</si>
  <si>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</si>
  <si>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</si>
  <si>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</si>
  <si>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</si>
  <si>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</si>
  <si>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</si>
  <si>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</si>
  <si>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</si>
  <si>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</si>
  <si>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</si>
  <si>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</si>
  <si>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</si>
  <si>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</si>
  <si>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</si>
  <si>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</si>
  <si>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</si>
  <si>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</si>
  <si>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</si>
  <si>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</si>
  <si>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</si>
  <si>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</si>
  <si>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</si>
  <si>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</si>
  <si>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</si>
  <si>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</si>
  <si>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</si>
  <si>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</si>
  <si>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</si>
  <si>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</si>
  <si>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</si>
  <si>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</si>
  <si>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</si>
  <si>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</si>
  <si>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</si>
  <si>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</si>
  <si>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</si>
  <si>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</si>
  <si>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</si>
  <si>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</si>
  <si>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</si>
  <si>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</si>
  <si>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</si>
  <si>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</si>
  <si>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</si>
  <si>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</si>
  <si>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</si>
  <si>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</si>
  <si>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</si>
  <si>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</si>
  <si>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</si>
  <si>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</si>
  <si>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</si>
  <si>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</si>
  <si>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</si>
  <si>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</si>
  <si>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</si>
  <si>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</si>
  <si>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</si>
  <si>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</si>
  <si>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</si>
  <si>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</si>
  <si>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</si>
  <si>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</si>
  <si>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</si>
  <si>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</si>
  <si>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</si>
  <si>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</si>
  <si>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</si>
  <si>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</si>
  <si>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</si>
  <si>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</si>
  <si>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</si>
  <si>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</si>
  <si>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</si>
  <si>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</si>
  <si>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</si>
  <si>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</si>
  <si>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</si>
  <si>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</si>
  <si>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</si>
  <si>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</si>
  <si>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</si>
  <si>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</si>
  <si>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</si>
  <si>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</si>
  <si>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</si>
  <si>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</si>
  <si>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</si>
  <si>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</si>
  <si>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</si>
  <si>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</si>
  <si>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</si>
  <si>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</si>
  <si>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</si>
  <si>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</si>
  <si>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</si>
  <si>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</si>
  <si>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</si>
  <si>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</si>
  <si>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</si>
  <si>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</si>
  <si>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</si>
  <si>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</si>
  <si>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</si>
  <si>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</si>
  <si>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</si>
  <si>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</si>
  <si>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</si>
  <si>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</si>
  <si>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</si>
  <si>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</si>
  <si>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</si>
  <si>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</si>
  <si>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</si>
  <si>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</si>
  <si>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</si>
  <si>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</si>
  <si>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</si>
  <si>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</si>
  <si>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</si>
  <si>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</si>
  <si>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</si>
  <si>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</si>
  <si>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</si>
  <si>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</si>
  <si>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</si>
  <si>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</si>
  <si>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</si>
  <si>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</si>
  <si>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</si>
  <si>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</si>
  <si>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</si>
  <si>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</si>
  <si>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</si>
  <si>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</si>
  <si>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</si>
  <si>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</si>
  <si>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</si>
  <si>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</si>
  <si>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</si>
  <si>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</si>
  <si>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</si>
  <si>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</si>
  <si>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</si>
  <si>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</si>
  <si>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</si>
  <si>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</si>
  <si>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</si>
  <si>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</si>
  <si>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</si>
  <si>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</si>
  <si>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</si>
  <si>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</si>
  <si>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</si>
  <si>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</si>
  <si>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</si>
  <si>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</si>
  <si>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</si>
  <si>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</si>
  <si>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</si>
  <si>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</si>
  <si>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</si>
  <si>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</si>
  <si>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</si>
  <si>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</si>
  <si>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</si>
  <si>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</si>
  <si>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</si>
  <si>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</si>
  <si>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</si>
  <si>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</si>
  <si>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</si>
  <si>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</si>
  <si>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</si>
  <si>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</si>
  <si>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</si>
  <si>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</si>
  <si>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</si>
  <si>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</si>
  <si>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</si>
  <si>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</si>
  <si>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</si>
  <si>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</si>
  <si>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</si>
  <si>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</si>
  <si>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</si>
  <si>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</si>
  <si>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</si>
  <si>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</si>
  <si>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</si>
  <si>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</si>
  <si>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</si>
  <si>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</si>
  <si>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</si>
  <si>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</si>
  <si>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</si>
  <si>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</si>
  <si>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</si>
  <si>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</si>
  <si>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</si>
  <si>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</si>
  <si>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</si>
  <si>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</si>
  <si>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</si>
  <si>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</si>
  <si>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</si>
  <si>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</si>
  <si>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</si>
  <si>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</si>
  <si>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</si>
  <si>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</si>
  <si>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</si>
  <si>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</si>
  <si>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</si>
  <si>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</si>
  <si>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</si>
  <si>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</si>
  <si>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</si>
  <si>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</si>
  <si>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</si>
  <si>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</si>
  <si>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</si>
  <si>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</si>
  <si>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</si>
  <si>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</si>
  <si>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</si>
  <si>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</si>
  <si>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</si>
  <si>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</si>
  <si>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</si>
  <si>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</si>
  <si>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</si>
  <si>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</si>
  <si>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</si>
  <si>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</si>
  <si>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</si>
  <si>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</si>
  <si>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</si>
  <si>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</si>
  <si>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</si>
  <si>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</si>
  <si>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</si>
  <si>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</si>
  <si>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</si>
  <si>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</si>
  <si>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</si>
  <si>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</si>
  <si>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</si>
  <si>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</si>
  <si>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</si>
  <si>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</si>
  <si>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</si>
  <si>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</si>
  <si>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</si>
  <si>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</si>
  <si>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</si>
  <si>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</si>
  <si>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</si>
  <si>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</si>
  <si>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</si>
  <si>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</si>
  <si>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</si>
  <si>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</si>
  <si>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</si>
  <si>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</si>
  <si>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</si>
  <si>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</si>
  <si>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</si>
  <si>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</si>
  <si>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</si>
  <si>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</si>
  <si>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</si>
  <si>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</si>
  <si>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</si>
  <si>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</si>
  <si>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</si>
  <si>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</si>
  <si>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</si>
  <si>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</si>
  <si>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</si>
  <si>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</si>
  <si>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</si>
  <si>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</si>
  <si>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</si>
  <si>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</si>
  <si>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</si>
  <si>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</si>
  <si>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</si>
  <si>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</si>
  <si>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</si>
  <si>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</si>
  <si>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</si>
  <si>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</si>
  <si>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</si>
  <si>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</si>
  <si>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</si>
  <si>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</si>
  <si>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</si>
  <si>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</si>
  <si>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</si>
  <si>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</si>
  <si>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</si>
  <si>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</si>
  <si>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</si>
  <si>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</si>
  <si>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</si>
  <si>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</si>
  <si>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</si>
  <si>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</si>
  <si>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</si>
  <si>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</si>
  <si>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</si>
  <si>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</si>
  <si>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</si>
  <si>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</si>
  <si>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</si>
  <si>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</si>
  <si>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</si>
  <si>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</si>
  <si>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</si>
  <si>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</si>
  <si>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</si>
  <si>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</si>
  <si>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</si>
  <si>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</si>
  <si>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</si>
  <si>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</si>
  <si>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</si>
  <si>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</si>
  <si>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</si>
  <si>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</si>
  <si>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</si>
  <si>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</si>
  <si>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</si>
  <si>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</si>
  <si>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</si>
  <si>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</si>
  <si>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</si>
  <si>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</si>
  <si>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</si>
  <si>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</si>
  <si>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</si>
  <si>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</si>
  <si>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</si>
  <si>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</si>
  <si>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</si>
  <si>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</si>
  <si>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</si>
  <si>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</si>
  <si>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</si>
  <si>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</si>
  <si>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</si>
  <si>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</si>
  <si>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</si>
  <si>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</si>
  <si>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</si>
  <si>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</si>
  <si>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</si>
  <si>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</si>
  <si>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</si>
  <si>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</si>
  <si>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</si>
  <si>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</si>
  <si>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</si>
  <si>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</si>
  <si>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</si>
  <si>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</si>
  <si>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</si>
  <si>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</si>
  <si>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</si>
  <si>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</si>
  <si>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</si>
  <si>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</si>
  <si>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</si>
  <si>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</si>
  <si>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</si>
  <si>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</si>
  <si>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</si>
  <si>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</si>
  <si>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</si>
  <si>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</si>
  <si>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</si>
  <si>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</si>
  <si>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</si>
  <si>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</si>
  <si>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</si>
  <si>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</si>
  <si>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</si>
  <si>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</si>
  <si>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</si>
  <si>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</si>
  <si>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</si>
  <si>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</si>
  <si>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</si>
  <si>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</si>
  <si>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</si>
  <si>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</si>
  <si>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</si>
  <si>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</si>
  <si>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</si>
  <si>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</si>
  <si>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</si>
  <si>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</si>
  <si>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</si>
  <si>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</si>
  <si>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</si>
  <si>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</si>
  <si>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</si>
  <si>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</si>
  <si>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</si>
  <si>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</si>
  <si>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</si>
  <si>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</si>
  <si>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</si>
  <si>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</si>
  <si>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</si>
  <si>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</si>
  <si>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</si>
  <si>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</si>
  <si>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</si>
  <si>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</si>
  <si>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</si>
  <si>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</si>
  <si>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</si>
  <si>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</si>
  <si>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</si>
  <si>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</si>
  <si>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</si>
  <si>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</si>
  <si>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</si>
  <si>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</si>
  <si>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</si>
  <si>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</si>
  <si>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</si>
  <si>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</si>
  <si>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</si>
  <si>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</si>
  <si>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</si>
  <si>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</si>
  <si>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</si>
  <si>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</si>
  <si>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</si>
  <si>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</si>
  <si>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</si>
  <si>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</si>
  <si>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</si>
  <si>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</si>
  <si>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</si>
  <si>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</si>
  <si>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</si>
  <si>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</si>
  <si>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</si>
  <si>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</si>
  <si>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</si>
  <si>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</si>
  <si>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</si>
  <si>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</si>
  <si>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</si>
  <si>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</si>
  <si>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</si>
  <si>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</si>
  <si>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</si>
  <si>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</si>
  <si>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</si>
  <si>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</si>
  <si>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</si>
  <si>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</si>
  <si>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</si>
  <si>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</si>
  <si>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</si>
  <si>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</si>
  <si>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</si>
  <si>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</si>
  <si>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</si>
  <si>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</si>
  <si>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</si>
  <si>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</si>
  <si>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</si>
  <si>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</si>
  <si>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</si>
  <si>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</si>
  <si>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</si>
  <si>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</si>
  <si>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</si>
  <si>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</si>
  <si>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</si>
  <si>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</si>
  <si>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</si>
  <si>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</si>
  <si>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</si>
  <si>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</si>
  <si>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</si>
  <si>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</si>
  <si>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</si>
  <si>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</si>
  <si>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</si>
  <si>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</si>
  <si>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</si>
  <si>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</si>
  <si>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</si>
  <si>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</si>
  <si>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</si>
  <si>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</si>
  <si>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</si>
  <si>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</si>
  <si>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</si>
  <si>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</si>
  <si>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</si>
  <si>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</si>
  <si>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</si>
  <si>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</si>
  <si>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</si>
  <si>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</si>
  <si>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</si>
  <si>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</si>
  <si>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</si>
  <si>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</si>
  <si>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</si>
  <si>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</si>
  <si>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</si>
  <si>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</si>
  <si>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</si>
  <si>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</si>
  <si>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</si>
  <si>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</si>
  <si>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</si>
  <si>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</si>
  <si>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</si>
  <si>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</si>
  <si>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</si>
  <si>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</si>
  <si>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</si>
  <si>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</si>
  <si>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</si>
  <si>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</si>
  <si>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</si>
  <si>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</si>
  <si>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</si>
  <si>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</si>
  <si>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</si>
  <si>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</si>
  <si>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</si>
  <si>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</si>
  <si>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</si>
  <si>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</si>
  <si>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</si>
  <si>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</si>
  <si>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</si>
  <si>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</si>
  <si>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</si>
  <si>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</si>
  <si>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</si>
  <si>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</si>
  <si>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</si>
  <si>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</si>
  <si>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</si>
  <si>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</si>
  <si>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</si>
  <si>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</si>
  <si>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</si>
  <si>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</si>
  <si>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</si>
  <si>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</si>
  <si>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</si>
  <si>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</si>
  <si>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</si>
  <si>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</si>
  <si>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</si>
  <si>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</si>
  <si>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</si>
  <si>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</si>
  <si>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</si>
  <si>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</si>
  <si>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</si>
  <si>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</si>
  <si>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</si>
  <si>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</si>
  <si>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</si>
  <si>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</si>
  <si>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</si>
  <si>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</si>
  <si>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</si>
  <si>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</si>
  <si>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</si>
  <si>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</si>
  <si>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</si>
  <si>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</si>
  <si>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</si>
  <si>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</si>
  <si>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</si>
  <si>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</si>
  <si>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</si>
  <si>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</si>
  <si>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</si>
  <si>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</si>
  <si>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</si>
  <si>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</si>
  <si>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</si>
  <si>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</si>
  <si>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</si>
  <si>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</si>
  <si>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</si>
  <si>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</si>
  <si>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</si>
  <si>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</si>
  <si>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</si>
  <si>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</si>
  <si>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</si>
  <si>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</si>
  <si>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</si>
  <si>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</si>
  <si>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</si>
  <si>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</si>
  <si>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</si>
  <si>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</si>
  <si>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</si>
  <si>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</si>
  <si>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</si>
  <si>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</si>
  <si>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</si>
  <si>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</si>
  <si>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</si>
  <si>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</si>
  <si>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</si>
  <si>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</si>
  <si>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</si>
  <si>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</si>
  <si>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</si>
  <si>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</si>
  <si>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</si>
  <si>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</si>
  <si>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</si>
  <si>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</si>
  <si>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</si>
  <si>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</si>
  <si>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</si>
  <si>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</si>
  <si>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</si>
  <si>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</si>
  <si>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</si>
  <si>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</si>
  <si>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</si>
  <si>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</si>
  <si>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</si>
  <si>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</si>
  <si>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</si>
  <si>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</si>
  <si>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</si>
  <si>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</si>
  <si>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</si>
  <si>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</si>
  <si>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</si>
  <si>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</si>
  <si>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</si>
  <si>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</si>
  <si>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</si>
  <si>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</si>
  <si>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</si>
  <si>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</si>
  <si>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</si>
  <si>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</si>
  <si>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</si>
  <si>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</si>
  <si>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</si>
  <si>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</si>
  <si>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</si>
  <si>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</si>
  <si>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</si>
  <si>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</si>
  <si>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</si>
  <si>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</si>
  <si>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</si>
  <si>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</si>
  <si>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</si>
  <si>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</si>
  <si>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</si>
  <si>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</si>
  <si>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</si>
  <si>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</si>
  <si>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</si>
  <si>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</si>
  <si>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</si>
  <si>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</si>
  <si>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</si>
  <si>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</si>
  <si>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</si>
  <si>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</si>
  <si>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</si>
  <si>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</si>
  <si>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</si>
  <si>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</si>
  <si>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</si>
  <si>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</si>
  <si>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</si>
  <si>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</si>
  <si>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</si>
  <si>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</si>
  <si>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</si>
  <si>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</si>
  <si>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</si>
  <si>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</si>
  <si>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</si>
  <si>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</si>
  <si>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</si>
  <si>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</si>
  <si>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</si>
  <si>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</si>
  <si>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</si>
  <si>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</si>
  <si>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</si>
  <si>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</si>
  <si>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</si>
  <si>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</si>
  <si>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</si>
  <si>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</si>
  <si>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</si>
  <si>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</si>
  <si>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</si>
  <si>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</si>
  <si>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</si>
  <si>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</si>
  <si>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</si>
  <si>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</si>
  <si>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</si>
  <si>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</si>
  <si>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</si>
  <si>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</si>
  <si>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</si>
  <si>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</si>
  <si>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</si>
  <si>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</si>
  <si>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</si>
  <si>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</si>
  <si>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</si>
  <si>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</si>
  <si>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</si>
  <si>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</si>
  <si>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</si>
  <si>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</si>
  <si>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</si>
  <si>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</si>
  <si>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</si>
  <si>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</si>
  <si>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</si>
  <si>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</si>
  <si>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</si>
  <si>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</si>
  <si>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</si>
  <si>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</si>
  <si>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</si>
  <si>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</si>
  <si>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</si>
  <si>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</si>
  <si>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</si>
  <si>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</si>
  <si>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</si>
  <si>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</si>
  <si>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</si>
  <si>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</si>
  <si>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</si>
  <si>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</si>
  <si>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</si>
  <si>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</si>
  <si>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</si>
  <si>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</si>
  <si>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</si>
  <si>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</si>
  <si>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</si>
  <si>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</si>
  <si>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</si>
  <si>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</si>
  <si>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</si>
  <si>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</si>
  <si>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</si>
  <si>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</si>
  <si>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</si>
  <si>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</si>
  <si>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</si>
  <si>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</si>
  <si>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</si>
  <si>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</si>
  <si>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</si>
  <si>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</si>
  <si>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</si>
  <si>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</si>
  <si>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</si>
  <si>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</si>
  <si>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</si>
  <si>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</si>
  <si>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</si>
  <si>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</si>
  <si>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</si>
  <si>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</si>
  <si>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</si>
  <si>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</si>
  <si>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</si>
  <si>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</si>
  <si>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</si>
  <si>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</si>
  <si>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</si>
  <si>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</si>
  <si>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</si>
  <si>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</si>
  <si>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</si>
  <si>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</si>
  <si>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</si>
  <si>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</si>
  <si>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</si>
  <si>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</si>
  <si>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</si>
  <si>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</si>
  <si>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</si>
  <si>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</si>
  <si>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</si>
  <si>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</si>
  <si>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</si>
  <si>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</si>
  <si>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</si>
  <si>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</si>
  <si>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</si>
  <si>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</si>
  <si>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</si>
  <si>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</si>
  <si>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</si>
  <si>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</si>
  <si>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</si>
  <si>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</si>
  <si>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</si>
  <si>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</si>
  <si>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</si>
  <si>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</si>
  <si>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</si>
  <si>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</si>
  <si>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</si>
  <si>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</si>
  <si>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</si>
  <si>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</si>
  <si>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</si>
  <si>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</si>
  <si>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</si>
  <si>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</si>
  <si>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</si>
  <si>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</si>
  <si>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</si>
  <si>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</si>
  <si>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</si>
  <si>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</si>
  <si>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</si>
  <si>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</si>
  <si>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</si>
  <si>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</si>
  <si>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</si>
  <si>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</si>
  <si>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</si>
  <si>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</si>
  <si>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</si>
  <si>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</si>
  <si>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</si>
  <si>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</si>
  <si>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</si>
  <si>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</si>
  <si>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</si>
  <si>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</si>
  <si>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</si>
  <si>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</si>
  <si>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</si>
  <si>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</si>
  <si>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</si>
  <si>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</si>
  <si>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</si>
  <si>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</si>
  <si>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</si>
  <si>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</si>
  <si>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</si>
  <si>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</si>
  <si>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</si>
  <si>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</si>
  <si>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</si>
  <si>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</si>
  <si>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</si>
  <si>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</si>
  <si>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</si>
  <si>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</si>
  <si>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</si>
  <si>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</si>
  <si>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</si>
  <si>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</si>
  <si>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</si>
  <si>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</si>
  <si>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</si>
  <si>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</si>
  <si>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</si>
  <si>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</si>
  <si>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</si>
  <si>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</si>
  <si>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</si>
  <si>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</si>
  <si>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</si>
  <si>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</si>
  <si>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</si>
  <si>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</si>
  <si>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</si>
  <si>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</si>
  <si>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</si>
  <si>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</si>
  <si>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</si>
  <si>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</si>
  <si>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</si>
  <si>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</si>
  <si>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</si>
  <si>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</si>
  <si>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</si>
  <si>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</si>
  <si>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</si>
  <si>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</si>
  <si>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</si>
  <si>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</si>
  <si>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</si>
  <si>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</si>
  <si>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</si>
  <si>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</si>
  <si>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</si>
  <si>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</si>
  <si>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</si>
  <si>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</si>
  <si>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</si>
  <si>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</si>
  <si>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</si>
  <si>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</si>
  <si>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</si>
  <si>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</si>
  <si>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</si>
  <si>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</si>
  <si>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</si>
  <si>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</si>
  <si>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</si>
  <si>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</si>
  <si>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</si>
  <si>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</si>
  <si>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</si>
  <si>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</si>
  <si>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</si>
  <si>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</si>
  <si>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</si>
  <si>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</si>
  <si>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</si>
  <si>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</si>
  <si>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</si>
  <si>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</si>
  <si>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</si>
  <si>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</si>
  <si>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</si>
  <si>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</si>
  <si>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</si>
  <si>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</si>
  <si>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</si>
  <si>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</si>
  <si>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</si>
  <si>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</si>
  <si>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</si>
  <si>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</si>
  <si>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</si>
  <si>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</si>
  <si>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</si>
  <si>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</si>
  <si>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</si>
  <si>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</si>
  <si>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</si>
  <si>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перейдет на спецсчет РО с 24.11.2018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</si>
  <si>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</si>
  <si>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</si>
  <si>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</si>
  <si>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</si>
  <si>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</si>
  <si>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</si>
  <si>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</si>
  <si>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г. Брянск, пр-кт Московский, д. 81/2</t>
  </si>
  <si>
    <t>г. Брянск, ул. Ново-Советская, д. 142</t>
  </si>
  <si>
    <t>г. Брянск, ул. Авиационная, д. 32</t>
  </si>
  <si>
    <t>г. Брянск, ул. Медведева, д. 13</t>
  </si>
  <si>
    <t>г. Брянск, ул. 22 Съезда КПСС, д. 31</t>
  </si>
  <si>
    <t>с. Кокино, ул. Советская, д. 3</t>
  </si>
  <si>
    <t>г. Брянск, ул. Медведева, д. 80</t>
  </si>
  <si>
    <t>г. Брянск, ул. Молодой Гвардии, д. 77А</t>
  </si>
  <si>
    <t>г. Брянск, ул. Ново-СОветская, д. 160</t>
  </si>
  <si>
    <t>г. Брянск, ул. Ново-Советская, д. 160</t>
  </si>
  <si>
    <t>рп. Ивот, ул. Микрорайон, д. 5</t>
  </si>
  <si>
    <t>рп. Ивот, ул. Пролетарская, д. 4</t>
  </si>
  <si>
    <t>Муниципальное образование   "Жуковский муниципальный район"</t>
  </si>
  <si>
    <t>д. Петуховка, пер. Молодежный, д. 2</t>
  </si>
  <si>
    <t>г. Севск, ул. Салтыкова-Щедрина, д. 9А</t>
  </si>
  <si>
    <t>г. Севск, ул. Ленина, д. 37А</t>
  </si>
  <si>
    <t>перешел на спецсчет РО с 25.09.2018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</si>
  <si>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</si>
  <si>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</si>
  <si>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</si>
  <si>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Приложение 5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</si>
  <si>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</si>
  <si>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Приложение 6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</si>
  <si>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г. Фокино, ул. Карла Маркса, д. 47</t>
  </si>
  <si>
    <t xml:space="preserve">д. Добрунь, ул. Юбилейная, д. 1 </t>
  </si>
  <si>
    <t>г. Брянск, пр-кт Московский, д. 19</t>
  </si>
  <si>
    <t>г. Брянск, ул. Авиационная, д. 10</t>
  </si>
  <si>
    <t>г. Брянск, ул. Костычева, д. 60</t>
  </si>
  <si>
    <t>г. Клинцы, ул Мира, д. 50</t>
  </si>
  <si>
    <t>г. Клинцы, ул Карла Маркса, д. 36</t>
  </si>
  <si>
    <t>г. Брянск, ул. Матвеева, д. 8</t>
  </si>
  <si>
    <t>г. Брянск, ул. Камозина, д. 34</t>
  </si>
  <si>
    <t>спечсчет</t>
  </si>
  <si>
    <t>переход со с/с в ОК 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</si>
</sst>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</numFmts>
  <fonts count="7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886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0" applyFont="1" applyFill="1" applyBorder="1" applyAlignment="1">
      <alignment horizontal="center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4" fontId="0" fillId="79" borderId="0" xfId="0" applyNumberFormat="1" applyFill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wrapText="1" shrinkToFit="1"/>
    </xf>
    <xf numFmtId="0" fontId="6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15" xfId="0" applyFont="1" applyFill="1" applyBorder="1">
      <alignment horizontal="left" vertical="center" wrapText="1"/>
    </xf>
    <xf numFmtId="0" fontId="3" fillId="0" borderId="21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80" borderId="0" xfId="0" applyFont="1" applyFill="1">
      <alignment horizontal="left" vertical="center" wrapText="1"/>
    </xf>
    <xf numFmtId="4" fontId="3" fillId="80" borderId="10" xfId="2412" applyNumberFormat="1" applyFont="1" applyFill="1" applyBorder="1" applyAlignment="1">
      <alignment horizontal="center" vertical="center" wrapText="1"/>
    </xf>
    <xf numFmtId="4" fontId="3" fillId="80" borderId="10" xfId="0" applyNumberFormat="1" applyFont="1" applyFill="1" applyBorder="1" applyAlignment="1">
      <alignment horizontal="center" vertical="center" wrapText="1"/>
    </xf>
    <xf numFmtId="4" fontId="3" fillId="80" borderId="10" xfId="0" applyNumberFormat="1" applyFont="1" applyFill="1" applyBorder="1">
      <alignment horizontal="left" vertical="center" wrapText="1"/>
    </xf>
    <xf numFmtId="2" fontId="3" fillId="80" borderId="10" xfId="0" applyNumberFormat="1" applyFont="1" applyFill="1" applyBorder="1">
      <alignment horizontal="left" vertical="center" wrapText="1"/>
    </xf>
    <xf numFmtId="164" fontId="3" fillId="80" borderId="10" xfId="2412" applyFont="1" applyFill="1" applyBorder="1" applyAlignment="1">
      <alignment horizontal="left" vertical="center" wrapText="1"/>
    </xf>
    <xf numFmtId="2" fontId="3" fillId="80" borderId="10" xfId="0" applyNumberFormat="1" applyFont="1" applyFill="1" applyBorder="1" applyAlignment="1">
      <alignment horizontal="center" vertical="center" wrapText="1"/>
    </xf>
    <xf numFmtId="4" fontId="63" fillId="80" borderId="10" xfId="0" applyNumberFormat="1" applyFont="1" applyFill="1" applyBorder="1" applyAlignment="1">
      <alignment horizontal="center" vertical="center" wrapText="1"/>
    </xf>
    <xf numFmtId="4" fontId="3" fillId="80" borderId="0" xfId="0" applyNumberFormat="1" applyFont="1" applyFill="1">
      <alignment horizontal="left" vertical="center" wrapText="1"/>
    </xf>
    <xf numFmtId="0" fontId="63" fillId="80" borderId="10" xfId="2050" applyFont="1" applyFill="1" applyBorder="1" applyAlignment="1">
      <alignment vertical="center" wrapText="1"/>
    </xf>
    <xf numFmtId="4" fontId="63" fillId="80" borderId="10" xfId="2051" applyNumberFormat="1" applyFont="1" applyFill="1" applyBorder="1" applyAlignment="1">
      <alignment horizontal="center" vertical="center" wrapText="1"/>
    </xf>
    <xf numFmtId="4" fontId="63" fillId="80" borderId="10" xfId="2052" applyNumberFormat="1" applyFont="1" applyFill="1" applyBorder="1" applyAlignment="1">
      <alignment horizontal="center" vertical="center" wrapText="1"/>
    </xf>
    <xf numFmtId="4" fontId="63" fillId="80" borderId="10" xfId="2053" applyNumberFormat="1" applyFont="1" applyFill="1" applyBorder="1" applyAlignment="1">
      <alignment horizontal="center" vertical="center" wrapText="1"/>
    </xf>
    <xf numFmtId="4" fontId="63" fillId="80" borderId="10" xfId="2076" applyNumberFormat="1" applyFont="1" applyFill="1" applyBorder="1" applyAlignment="1">
      <alignment horizontal="center" vertical="center" wrapText="1"/>
    </xf>
    <xf numFmtId="0" fontId="63" fillId="80" borderId="10" xfId="0" applyNumberFormat="1" applyFont="1" applyFill="1" applyBorder="1" applyAlignment="1">
      <alignment horizontal="center" vertical="center" wrapText="1"/>
    </xf>
    <xf numFmtId="43" fontId="3" fillId="80" borderId="0" xfId="0" applyNumberFormat="1" applyFont="1" applyFill="1">
      <alignment horizontal="left" vertical="center" wrapText="1"/>
    </xf>
    <xf numFmtId="0" fontId="63" fillId="80" borderId="10" xfId="2036" applyFont="1" applyFill="1" applyBorder="1" applyAlignment="1">
      <alignment vertical="center" wrapText="1"/>
    </xf>
    <xf numFmtId="4" fontId="67" fillId="80" borderId="10" xfId="2042" applyNumberFormat="1" applyFont="1" applyFill="1" applyBorder="1" applyAlignment="1">
      <alignment horizontal="center" vertical="center" wrapText="1"/>
    </xf>
    <xf numFmtId="4" fontId="63" fillId="80" borderId="10" xfId="2037" applyNumberFormat="1" applyFont="1" applyFill="1" applyBorder="1" applyAlignment="1">
      <alignment horizontal="center" vertical="center" wrapText="1"/>
    </xf>
    <xf numFmtId="4" fontId="63" fillId="80" borderId="10" xfId="2041" applyNumberFormat="1" applyFont="1" applyFill="1" applyBorder="1" applyAlignment="1">
      <alignment horizontal="center" vertical="center" wrapText="1"/>
    </xf>
    <xf numFmtId="4" fontId="63" fillId="80" borderId="10" xfId="0" applyNumberFormat="1" applyFont="1" applyFill="1" applyBorder="1" applyAlignment="1">
      <alignment horizontal="left" vertical="center" wrapText="1"/>
    </xf>
    <xf numFmtId="4" fontId="63" fillId="80" borderId="10" xfId="0" applyNumberFormat="1" applyFont="1" applyFill="1" applyBorder="1" applyAlignment="1">
      <alignment horizontal="center" vertical="center"/>
    </xf>
    <xf numFmtId="0" fontId="63" fillId="80" borderId="10" xfId="2058" applyFont="1" applyFill="1" applyBorder="1" applyAlignment="1">
      <alignment horizontal="left" vertical="center" wrapText="1"/>
    </xf>
    <xf numFmtId="4" fontId="63" fillId="80" borderId="10" xfId="2072" applyNumberFormat="1" applyFont="1" applyFill="1" applyBorder="1" applyAlignment="1">
      <alignment horizontal="center" vertical="center" wrapText="1"/>
    </xf>
    <xf numFmtId="4" fontId="63" fillId="80" borderId="10" xfId="2071" applyNumberFormat="1" applyFont="1" applyFill="1" applyBorder="1" applyAlignment="1">
      <alignment horizontal="center" vertical="center" wrapText="1"/>
    </xf>
    <xf numFmtId="0" fontId="63" fillId="80" borderId="10" xfId="2077" applyFont="1" applyFill="1" applyBorder="1" applyAlignment="1">
      <alignment horizontal="left" vertical="center" wrapText="1"/>
    </xf>
    <xf numFmtId="4" fontId="63" fillId="80" borderId="10" xfId="2092" applyNumberFormat="1" applyFont="1" applyFill="1" applyBorder="1" applyAlignment="1">
      <alignment horizontal="center" vertical="center" wrapText="1"/>
    </xf>
    <xf numFmtId="4" fontId="63" fillId="80" borderId="10" xfId="2078" applyNumberFormat="1" applyFont="1" applyFill="1" applyBorder="1" applyAlignment="1">
      <alignment horizontal="center" vertical="center" wrapText="1"/>
    </xf>
    <xf numFmtId="4" fontId="24" fillId="80" borderId="10" xfId="0" applyNumberFormat="1" applyFont="1" applyFill="1" applyBorder="1" applyAlignment="1">
      <alignment horizontal="center" vertical="center"/>
    </xf>
    <xf numFmtId="0" fontId="63" fillId="80" borderId="10" xfId="2073" applyFont="1" applyFill="1" applyBorder="1" applyAlignment="1">
      <alignment horizontal="left" vertical="center" wrapText="1"/>
    </xf>
    <xf numFmtId="4" fontId="63" fillId="80" borderId="10" xfId="2074" applyNumberFormat="1" applyFont="1" applyFill="1" applyBorder="1" applyAlignment="1">
      <alignment horizontal="center" vertical="center" wrapText="1"/>
    </xf>
    <xf numFmtId="0" fontId="63" fillId="80" borderId="10" xfId="2098" applyFont="1" applyFill="1" applyBorder="1" applyAlignment="1">
      <alignment horizontal="left" vertical="center" wrapText="1"/>
    </xf>
    <xf numFmtId="4" fontId="63" fillId="80" borderId="10" xfId="2103" applyNumberFormat="1" applyFont="1" applyFill="1" applyBorder="1" applyAlignment="1">
      <alignment horizontal="center" vertical="center" wrapText="1"/>
    </xf>
    <xf numFmtId="4" fontId="63" fillId="80" borderId="10" xfId="2100" applyNumberFormat="1" applyFont="1" applyFill="1" applyBorder="1" applyAlignment="1">
      <alignment horizontal="center" vertical="center" wrapText="1"/>
    </xf>
    <xf numFmtId="0" fontId="63" fillId="80" borderId="10" xfId="2093" applyFont="1" applyFill="1" applyBorder="1" applyAlignment="1">
      <alignment horizontal="left" vertical="center" wrapText="1"/>
    </xf>
    <xf numFmtId="4" fontId="63" fillId="80" borderId="10" xfId="2096" applyNumberFormat="1" applyFont="1" applyFill="1" applyBorder="1" applyAlignment="1">
      <alignment horizontal="center" vertical="center" wrapText="1"/>
    </xf>
    <xf numFmtId="4" fontId="63" fillId="80" borderId="10" xfId="2094" applyNumberFormat="1" applyFont="1" applyFill="1" applyBorder="1" applyAlignment="1">
      <alignment horizontal="center" vertical="center" wrapText="1"/>
    </xf>
    <xf numFmtId="0" fontId="63" fillId="80" borderId="10" xfId="2108" applyFont="1" applyFill="1" applyBorder="1" applyAlignment="1">
      <alignment horizontal="left" vertical="center" wrapText="1"/>
    </xf>
    <xf numFmtId="4" fontId="3" fillId="80" borderId="13" xfId="0" applyNumberFormat="1" applyFont="1" applyFill="1" applyBorder="1" applyAlignment="1">
      <alignment horizontal="center" vertical="center" wrapText="1"/>
    </xf>
    <xf numFmtId="0" fontId="63" fillId="80" borderId="10" xfId="0" applyFont="1" applyFill="1" applyBorder="1" applyAlignment="1">
      <alignment horizontal="left" vertical="center" wrapText="1"/>
    </xf>
    <xf numFmtId="2" fontId="24" fillId="80" borderId="10" xfId="2142" applyNumberFormat="1" applyFont="1" applyFill="1" applyBorder="1" applyAlignment="1">
      <alignment horizontal="center" vertical="center" wrapText="1"/>
    </xf>
    <xf numFmtId="4" fontId="63" fillId="80" borderId="10" xfId="2139" applyNumberFormat="1" applyFont="1" applyFill="1" applyBorder="1" applyAlignment="1">
      <alignment horizontal="center" vertical="center" wrapText="1"/>
    </xf>
    <xf numFmtId="4" fontId="63" fillId="80" borderId="10" xfId="2139" applyNumberFormat="1" applyFont="1" applyFill="1" applyBorder="1" applyAlignment="1">
      <alignment horizontal="left" vertical="center" wrapText="1"/>
    </xf>
    <xf numFmtId="0" fontId="63" fillId="80" borderId="10" xfId="2139" applyNumberFormat="1" applyFont="1" applyFill="1" applyBorder="1" applyAlignment="1">
      <alignment horizontal="center" vertical="center" wrapText="1"/>
    </xf>
    <xf numFmtId="2" fontId="3" fillId="80" borderId="10" xfId="2142" applyNumberFormat="1" applyFont="1" applyFill="1" applyBorder="1" applyAlignment="1">
      <alignment horizontal="center" vertical="center" wrapText="1"/>
    </xf>
    <xf numFmtId="4" fontId="3" fillId="80" borderId="10" xfId="2142" applyNumberFormat="1" applyFont="1" applyFill="1" applyBorder="1" applyAlignment="1">
      <alignment horizontal="center" vertical="center" wrapText="1"/>
    </xf>
    <xf numFmtId="0" fontId="63" fillId="80" borderId="10" xfId="0" applyFont="1" applyFill="1" applyBorder="1" applyAlignment="1">
      <alignment vertical="center" wrapText="1"/>
    </xf>
    <xf numFmtId="4" fontId="3" fillId="80" borderId="10" xfId="2143" applyNumberFormat="1" applyFont="1" applyFill="1" applyBorder="1" applyAlignment="1">
      <alignment horizontal="center" vertical="center" wrapText="1"/>
    </xf>
    <xf numFmtId="4" fontId="63" fillId="80" borderId="10" xfId="2140" applyNumberFormat="1" applyFont="1" applyFill="1" applyBorder="1" applyAlignment="1">
      <alignment horizontal="center" vertical="center" wrapText="1"/>
    </xf>
    <xf numFmtId="4" fontId="63" fillId="80" borderId="10" xfId="2140" applyNumberFormat="1" applyFont="1" applyFill="1" applyBorder="1" applyAlignment="1">
      <alignment horizontal="left" vertical="center" wrapText="1"/>
    </xf>
    <xf numFmtId="0" fontId="63" fillId="80" borderId="10" xfId="2140" applyNumberFormat="1" applyFont="1" applyFill="1" applyBorder="1" applyAlignment="1">
      <alignment horizontal="center" vertical="center" wrapText="1"/>
    </xf>
    <xf numFmtId="0" fontId="63" fillId="80" borderId="10" xfId="2132" applyFont="1" applyFill="1" applyBorder="1" applyAlignment="1">
      <alignment vertical="center" wrapText="1"/>
    </xf>
    <xf numFmtId="4" fontId="63" fillId="80" borderId="10" xfId="2133" applyNumberFormat="1" applyFont="1" applyFill="1" applyBorder="1" applyAlignment="1">
      <alignment horizontal="center" vertical="center" wrapText="1"/>
    </xf>
    <xf numFmtId="4" fontId="63" fillId="80" borderId="10" xfId="2132" applyNumberFormat="1" applyFont="1" applyFill="1" applyBorder="1" applyAlignment="1">
      <alignment horizontal="center" vertical="center" wrapText="1"/>
    </xf>
    <xf numFmtId="4" fontId="63" fillId="80" borderId="10" xfId="2132" applyNumberFormat="1" applyFont="1" applyFill="1" applyBorder="1" applyAlignment="1">
      <alignment horizontal="left" vertical="center" wrapText="1"/>
    </xf>
    <xf numFmtId="0" fontId="63" fillId="80" borderId="10" xfId="2132" applyNumberFormat="1" applyFont="1" applyFill="1" applyBorder="1" applyAlignment="1">
      <alignment horizontal="center" vertical="center" wrapText="1"/>
    </xf>
    <xf numFmtId="0" fontId="63" fillId="80" borderId="10" xfId="2141" applyFont="1" applyFill="1" applyBorder="1" applyAlignment="1">
      <alignment vertical="center" wrapText="1"/>
    </xf>
    <xf numFmtId="4" fontId="63" fillId="80" borderId="10" xfId="2141" applyNumberFormat="1" applyFont="1" applyFill="1" applyBorder="1" applyAlignment="1">
      <alignment horizontal="center" vertical="center" wrapText="1"/>
    </xf>
    <xf numFmtId="4" fontId="3" fillId="80" borderId="10" xfId="2144" applyNumberFormat="1" applyFont="1" applyFill="1" applyBorder="1" applyAlignment="1">
      <alignment horizontal="center" vertical="center" wrapText="1"/>
    </xf>
    <xf numFmtId="4" fontId="63" fillId="80" borderId="10" xfId="2141" applyNumberFormat="1" applyFont="1" applyFill="1" applyBorder="1" applyAlignment="1">
      <alignment horizontal="left" vertical="center" wrapText="1"/>
    </xf>
    <xf numFmtId="0" fontId="63" fillId="80" borderId="10" xfId="2141" applyNumberFormat="1" applyFont="1" applyFill="1" applyBorder="1" applyAlignment="1">
      <alignment horizontal="center" vertical="center" wrapText="1"/>
    </xf>
    <xf numFmtId="0" fontId="63" fillId="80" borderId="10" xfId="2139" applyFont="1" applyFill="1" applyBorder="1" applyAlignment="1">
      <alignment vertical="center" wrapText="1"/>
    </xf>
    <xf numFmtId="0" fontId="63" fillId="79" borderId="10" xfId="2050" applyFont="1" applyFill="1" applyBorder="1" applyAlignment="1">
      <alignment vertical="center" wrapText="1"/>
    </xf>
    <xf numFmtId="4" fontId="63" fillId="79" borderId="10" xfId="2051" applyNumberFormat="1" applyFont="1" applyFill="1" applyBorder="1" applyAlignment="1">
      <alignment horizontal="center" vertical="center" wrapText="1"/>
    </xf>
    <xf numFmtId="4" fontId="63" fillId="79" borderId="10" xfId="2052" applyNumberFormat="1" applyFont="1" applyFill="1" applyBorder="1" applyAlignment="1">
      <alignment horizontal="center" vertical="center" wrapText="1"/>
    </xf>
    <xf numFmtId="4" fontId="63" fillId="79" borderId="10" xfId="2053" applyNumberFormat="1" applyFont="1" applyFill="1" applyBorder="1" applyAlignment="1">
      <alignment horizontal="center" vertical="center" wrapText="1"/>
    </xf>
    <xf numFmtId="4" fontId="63" fillId="79" borderId="10" xfId="0" applyNumberFormat="1" applyFont="1" applyFill="1" applyBorder="1" applyAlignment="1">
      <alignment horizontal="center" vertical="center" wrapText="1"/>
    </xf>
    <xf numFmtId="4" fontId="63" fillId="79" borderId="10" xfId="2076" applyNumberFormat="1" applyFont="1" applyFill="1" applyBorder="1" applyAlignment="1">
      <alignment horizontal="center" vertical="center" wrapText="1"/>
    </xf>
    <xf numFmtId="0" fontId="63" fillId="79" borderId="10" xfId="0" applyNumberFormat="1" applyFont="1" applyFill="1" applyBorder="1" applyAlignment="1">
      <alignment horizontal="center" vertical="center" wrapText="1"/>
    </xf>
    <xf numFmtId="4" fontId="3" fillId="79" borderId="10" xfId="0" applyNumberFormat="1" applyFont="1" applyFill="1" applyBorder="1" applyAlignment="1">
      <alignment horizontal="center" vertical="center" wrapText="1"/>
    </xf>
    <xf numFmtId="4" fontId="3" fillId="79" borderId="10" xfId="2412" applyNumberFormat="1" applyFont="1" applyFill="1" applyBorder="1" applyAlignment="1">
      <alignment horizontal="center" vertical="center" wrapText="1"/>
    </xf>
    <xf numFmtId="0" fontId="3" fillId="79" borderId="0" xfId="0" applyFont="1" applyFill="1">
      <alignment horizontal="left" vertical="center" wrapText="1"/>
    </xf>
    <xf numFmtId="4" fontId="3" fillId="79" borderId="10" xfId="0" applyNumberFormat="1" applyFont="1" applyFill="1" applyBorder="1">
      <alignment horizontal="left" vertical="center" wrapText="1"/>
    </xf>
    <xf numFmtId="2" fontId="3" fillId="79" borderId="10" xfId="0" applyNumberFormat="1" applyFont="1" applyFill="1" applyBorder="1">
      <alignment horizontal="left" vertical="center" wrapText="1"/>
    </xf>
    <xf numFmtId="164" fontId="3" fillId="79" borderId="10" xfId="2412" applyFont="1" applyFill="1" applyBorder="1" applyAlignment="1">
      <alignment horizontal="left" vertical="center" wrapText="1"/>
    </xf>
    <xf numFmtId="2" fontId="3" fillId="79" borderId="10" xfId="0" applyNumberFormat="1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horizontal="left" vertical="center" wrapText="1"/>
    </xf>
    <xf numFmtId="0" fontId="2" fillId="79" borderId="0" xfId="0" applyFont="1" applyFill="1">
      <alignment horizontal="left" vertical="center" wrapText="1"/>
    </xf>
    <xf numFmtId="4" fontId="3" fillId="79" borderId="10" xfId="2142" applyNumberFormat="1" applyFont="1" applyFill="1" applyBorder="1" applyAlignment="1">
      <alignment horizontal="center" vertical="center" wrapText="1"/>
    </xf>
    <xf numFmtId="0" fontId="63" fillId="81" borderId="10" xfId="2036" applyFont="1" applyFill="1" applyBorder="1" applyAlignment="1">
      <alignment vertical="center" wrapText="1"/>
    </xf>
    <xf numFmtId="4" fontId="63" fillId="81" borderId="10" xfId="2041" applyNumberFormat="1" applyFont="1" applyFill="1" applyBorder="1" applyAlignment="1">
      <alignment horizontal="center" vertical="center" wrapText="1"/>
    </xf>
    <xf numFmtId="0" fontId="63" fillId="81" borderId="10" xfId="0" applyFont="1" applyFill="1" applyBorder="1" applyAlignment="1">
      <alignment horizontal="center" vertical="center"/>
    </xf>
    <xf numFmtId="4" fontId="63" fillId="81" borderId="10" xfId="2040" applyNumberFormat="1" applyFont="1" applyFill="1" applyBorder="1" applyAlignment="1">
      <alignment horizontal="center" vertical="center" wrapText="1"/>
    </xf>
    <xf numFmtId="4" fontId="63" fillId="81" borderId="10" xfId="0" applyNumberFormat="1" applyFont="1" applyFill="1" applyBorder="1" applyAlignment="1">
      <alignment horizontal="center" vertical="center"/>
    </xf>
    <xf numFmtId="4" fontId="63" fillId="81" borderId="10" xfId="0" applyNumberFormat="1" applyFont="1" applyFill="1" applyBorder="1" applyAlignment="1">
      <alignment horizontal="center" vertical="center" wrapText="1"/>
    </xf>
    <xf numFmtId="0" fontId="63" fillId="81" borderId="10" xfId="0" applyNumberFormat="1" applyFont="1" applyFill="1" applyBorder="1" applyAlignment="1">
      <alignment horizontal="center" vertical="center" wrapText="1"/>
    </xf>
    <xf numFmtId="4" fontId="3" fillId="81" borderId="10" xfId="0" applyNumberFormat="1" applyFont="1" applyFill="1" applyBorder="1" applyAlignment="1">
      <alignment horizontal="center" vertical="center" wrapText="1"/>
    </xf>
    <xf numFmtId="0" fontId="3" fillId="81" borderId="0" xfId="0" applyFont="1" applyFill="1">
      <alignment horizontal="left" vertical="center" wrapText="1"/>
    </xf>
    <xf numFmtId="4" fontId="3" fillId="81" borderId="10" xfId="2412" applyNumberFormat="1" applyFont="1" applyFill="1" applyBorder="1" applyAlignment="1">
      <alignment horizontal="center" vertical="center" wrapText="1"/>
    </xf>
    <xf numFmtId="4" fontId="3" fillId="81" borderId="10" xfId="0" applyNumberFormat="1" applyFont="1" applyFill="1" applyBorder="1">
      <alignment horizontal="left" vertical="center" wrapText="1"/>
    </xf>
    <xf numFmtId="2" fontId="3" fillId="81" borderId="10" xfId="0" applyNumberFormat="1" applyFont="1" applyFill="1" applyBorder="1">
      <alignment horizontal="left" vertical="center" wrapText="1"/>
    </xf>
    <xf numFmtId="164" fontId="3" fillId="81" borderId="10" xfId="2412" applyFont="1" applyFill="1" applyBorder="1" applyAlignment="1">
      <alignment horizontal="left" vertical="center" wrapText="1"/>
    </xf>
    <xf numFmtId="2" fontId="3" fillId="81" borderId="10" xfId="0" applyNumberFormat="1" applyFont="1" applyFill="1" applyBorder="1" applyAlignment="1">
      <alignment horizontal="center" vertical="center" wrapText="1"/>
    </xf>
    <xf numFmtId="0" fontId="63" fillId="81" borderId="10" xfId="2040" applyFont="1" applyFill="1" applyBorder="1" applyAlignment="1">
      <alignment horizontal="center" vertical="center" wrapText="1"/>
    </xf>
    <xf numFmtId="0" fontId="63" fillId="81" borderId="10" xfId="2050" applyFont="1" applyFill="1" applyBorder="1" applyAlignment="1">
      <alignment vertical="center" wrapText="1"/>
    </xf>
    <xf numFmtId="0" fontId="63" fillId="81" borderId="10" xfId="2051" applyFont="1" applyFill="1" applyBorder="1" applyAlignment="1">
      <alignment horizontal="center" vertical="center" wrapText="1"/>
    </xf>
    <xf numFmtId="4" fontId="63" fillId="81" borderId="10" xfId="2051" applyNumberFormat="1" applyFont="1" applyFill="1" applyBorder="1" applyAlignment="1">
      <alignment horizontal="center" vertical="center" wrapText="1"/>
    </xf>
    <xf numFmtId="0" fontId="3" fillId="81" borderId="10" xfId="0" applyNumberFormat="1" applyFont="1" applyFill="1" applyBorder="1" applyAlignment="1">
      <alignment horizontal="center" vertical="center" wrapText="1"/>
    </xf>
    <xf numFmtId="0" fontId="63" fillId="81" borderId="10" xfId="0" applyFont="1" applyFill="1" applyBorder="1" applyAlignment="1">
      <alignment vertical="center"/>
    </xf>
    <xf numFmtId="4" fontId="63" fillId="81" borderId="10" xfId="2137" applyNumberFormat="1" applyFont="1" applyFill="1" applyBorder="1" applyAlignment="1">
      <alignment horizontal="center" vertical="center"/>
    </xf>
    <xf numFmtId="0" fontId="63" fillId="81" borderId="10" xfId="2054" applyFont="1" applyFill="1" applyBorder="1" applyAlignment="1">
      <alignment horizontal="left" vertical="center" wrapText="1"/>
    </xf>
    <xf numFmtId="4" fontId="63" fillId="81" borderId="10" xfId="2055" applyNumberFormat="1" applyFont="1" applyFill="1" applyBorder="1" applyAlignment="1">
      <alignment horizontal="center" vertical="center" wrapText="1"/>
    </xf>
    <xf numFmtId="4" fontId="63" fillId="81" borderId="10" xfId="2056" applyNumberFormat="1" applyFont="1" applyFill="1" applyBorder="1" applyAlignment="1">
      <alignment horizontal="center" vertical="center" wrapText="1"/>
    </xf>
    <xf numFmtId="4" fontId="63" fillId="81" borderId="10" xfId="2057" applyNumberFormat="1" applyFont="1" applyFill="1" applyBorder="1" applyAlignment="1">
      <alignment horizontal="center" vertical="center" wrapText="1"/>
    </xf>
    <xf numFmtId="4" fontId="3" fillId="81" borderId="11" xfId="0" applyNumberFormat="1" applyFont="1" applyFill="1" applyBorder="1">
      <alignment horizontal="left" vertical="center" wrapText="1"/>
    </xf>
    <xf numFmtId="0" fontId="3" fillId="81" borderId="15" xfId="0" applyFont="1" applyFill="1" applyBorder="1">
      <alignment horizontal="left" vertical="center" wrapText="1"/>
    </xf>
    <xf numFmtId="0" fontId="3" fillId="81" borderId="14" xfId="0" applyFont="1" applyFill="1" applyBorder="1">
      <alignment horizontal="left" vertical="center" wrapText="1"/>
    </xf>
    <xf numFmtId="0" fontId="3" fillId="81" borderId="10" xfId="0" applyFont="1" applyFill="1" applyBorder="1">
      <alignment horizontal="left" vertical="center" wrapText="1"/>
    </xf>
    <xf numFmtId="0" fontId="3" fillId="81" borderId="11" xfId="0" applyFont="1" applyFill="1" applyBorder="1">
      <alignment horizontal="left" vertical="center" wrapText="1"/>
    </xf>
    <xf numFmtId="0" fontId="63" fillId="81" borderId="10" xfId="2073" applyFont="1" applyFill="1" applyBorder="1" applyAlignment="1">
      <alignment horizontal="left" vertical="center" wrapText="1"/>
    </xf>
    <xf numFmtId="4" fontId="63" fillId="81" borderId="10" xfId="2076" applyNumberFormat="1" applyFont="1" applyFill="1" applyBorder="1" applyAlignment="1">
      <alignment horizontal="center" vertical="center" wrapText="1"/>
    </xf>
    <xf numFmtId="0" fontId="63" fillId="81" borderId="10" xfId="2074" applyFont="1" applyFill="1" applyBorder="1" applyAlignment="1">
      <alignment horizontal="center" vertical="center" wrapText="1"/>
    </xf>
    <xf numFmtId="4" fontId="63" fillId="81" borderId="10" xfId="2074" applyNumberFormat="1" applyFont="1" applyFill="1" applyBorder="1" applyAlignment="1">
      <alignment horizontal="center" vertical="center" wrapText="1"/>
    </xf>
    <xf numFmtId="0" fontId="63" fillId="81" borderId="10" xfId="2093" applyFont="1" applyFill="1" applyBorder="1" applyAlignment="1">
      <alignment horizontal="left" vertical="center" wrapText="1"/>
    </xf>
    <xf numFmtId="0" fontId="63" fillId="81" borderId="10" xfId="2094" applyFont="1" applyFill="1" applyBorder="1" applyAlignment="1">
      <alignment horizontal="center" vertical="center" wrapText="1"/>
    </xf>
    <xf numFmtId="0" fontId="63" fillId="81" borderId="10" xfId="2104" applyFont="1" applyFill="1" applyBorder="1" applyAlignment="1">
      <alignment horizontal="left" vertical="center" wrapText="1"/>
    </xf>
    <xf numFmtId="4" fontId="63" fillId="81" borderId="10" xfId="2106" applyNumberFormat="1" applyFont="1" applyFill="1" applyBorder="1" applyAlignment="1">
      <alignment horizontal="center" vertical="center" wrapText="1"/>
    </xf>
    <xf numFmtId="4" fontId="63" fillId="81" borderId="10" xfId="2105" applyNumberFormat="1" applyFont="1" applyFill="1" applyBorder="1" applyAlignment="1">
      <alignment horizontal="center" vertical="center" wrapText="1"/>
    </xf>
    <xf numFmtId="4" fontId="63" fillId="81" borderId="10" xfId="0" applyNumberFormat="1" applyFont="1" applyFill="1" applyBorder="1" applyAlignment="1">
      <alignment horizontal="left" vertical="center" wrapText="1"/>
    </xf>
    <xf numFmtId="0" fontId="63" fillId="81" borderId="10" xfId="0" applyFont="1" applyFill="1" applyBorder="1" applyAlignment="1">
      <alignment horizontal="left" vertical="center" wrapText="1"/>
    </xf>
    <xf numFmtId="2" fontId="3" fillId="81" borderId="10" xfId="2142" applyNumberFormat="1" applyFont="1" applyFill="1" applyBorder="1" applyAlignment="1">
      <alignment horizontal="center" vertical="center" wrapText="1"/>
    </xf>
    <xf numFmtId="0" fontId="63" fillId="81" borderId="10" xfId="0" applyFont="1" applyFill="1" applyBorder="1" applyAlignment="1">
      <alignment vertical="center" wrapText="1"/>
    </xf>
    <xf numFmtId="4" fontId="3" fillId="81" borderId="10" xfId="2143" applyNumberFormat="1" applyFont="1" applyFill="1" applyBorder="1" applyAlignment="1">
      <alignment horizontal="center" vertical="center" wrapText="1"/>
    </xf>
    <xf numFmtId="0" fontId="63" fillId="81" borderId="10" xfId="2139" applyFont="1" applyFill="1" applyBorder="1" applyAlignment="1">
      <alignment horizontal="left" vertical="center" wrapText="1"/>
    </xf>
    <xf numFmtId="4" fontId="63" fillId="81" borderId="10" xfId="2139" applyNumberFormat="1" applyFont="1" applyFill="1" applyBorder="1" applyAlignment="1">
      <alignment horizontal="center" vertical="center" wrapText="1"/>
    </xf>
    <xf numFmtId="4" fontId="3" fillId="81" borderId="10" xfId="2134" applyNumberFormat="1" applyFont="1" applyFill="1" applyBorder="1" applyAlignment="1">
      <alignment horizontal="center" vertical="center" wrapText="1"/>
    </xf>
    <xf numFmtId="0" fontId="63" fillId="81" borderId="10" xfId="2132" applyFont="1" applyFill="1" applyBorder="1" applyAlignment="1">
      <alignment horizontal="left" vertical="center" wrapText="1"/>
    </xf>
    <xf numFmtId="4" fontId="63" fillId="81" borderId="10" xfId="2132" applyNumberFormat="1" applyFont="1" applyFill="1" applyBorder="1" applyAlignment="1">
      <alignment horizontal="center" vertical="center" wrapText="1"/>
    </xf>
    <xf numFmtId="0" fontId="63" fillId="81" borderId="10" xfId="2141" applyFont="1" applyFill="1" applyBorder="1" applyAlignment="1">
      <alignment vertical="center" wrapText="1"/>
    </xf>
    <xf numFmtId="4" fontId="63" fillId="81" borderId="10" xfId="2141" applyNumberFormat="1" applyFont="1" applyFill="1" applyBorder="1" applyAlignment="1">
      <alignment horizontal="center" vertical="center" wrapText="1"/>
    </xf>
    <xf numFmtId="4" fontId="3" fillId="81" borderId="10" xfId="2144" applyNumberFormat="1" applyFont="1" applyFill="1" applyBorder="1" applyAlignment="1">
      <alignment horizontal="center" vertical="center" wrapText="1"/>
    </xf>
    <xf numFmtId="0" fontId="63" fillId="81" borderId="10" xfId="2139" applyFont="1" applyFill="1" applyBorder="1" applyAlignment="1">
      <alignment vertical="center" wrapText="1"/>
    </xf>
    <xf numFmtId="4" fontId="3" fillId="81" borderId="10" xfId="2142" applyNumberFormat="1" applyFont="1" applyFill="1" applyBorder="1" applyAlignment="1">
      <alignment horizontal="center" vertical="center" wrapText="1"/>
    </xf>
    <xf numFmtId="4" fontId="63" fillId="81" borderId="10" xfId="2053" applyNumberFormat="1" applyFont="1" applyFill="1" applyBorder="1" applyAlignment="1">
      <alignment horizontal="center" vertical="center" wrapText="1"/>
    </xf>
    <xf numFmtId="4" fontId="63" fillId="81" borderId="10" xfId="2052" applyNumberFormat="1" applyFont="1" applyFill="1" applyBorder="1" applyAlignment="1">
      <alignment horizontal="center" vertical="center" wrapText="1"/>
    </xf>
    <xf numFmtId="4" fontId="63" fillId="81" borderId="10" xfId="2140" applyNumberFormat="1" applyFont="1" applyFill="1" applyBorder="1" applyAlignment="1">
      <alignment horizontal="center" vertical="center" wrapText="1"/>
    </xf>
    <xf numFmtId="0" fontId="63" fillId="81" borderId="10" xfId="2140" applyFont="1" applyFill="1" applyBorder="1" applyAlignment="1">
      <alignment horizontal="left" vertical="center" wrapText="1"/>
    </xf>
    <xf numFmtId="43" fontId="3" fillId="81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3" fillId="82" borderId="10" xfId="2050" applyFont="1" applyFill="1" applyBorder="1" applyAlignment="1">
      <alignment vertical="center" wrapText="1"/>
    </xf>
    <xf numFmtId="4" fontId="63" fillId="82" borderId="10" xfId="2051" applyNumberFormat="1" applyFont="1" applyFill="1" applyBorder="1" applyAlignment="1">
      <alignment horizontal="center" vertical="center" wrapText="1"/>
    </xf>
    <xf numFmtId="4" fontId="63" fillId="82" borderId="10" xfId="2052" applyNumberFormat="1" applyFont="1" applyFill="1" applyBorder="1" applyAlignment="1">
      <alignment horizontal="center" vertical="center" wrapText="1"/>
    </xf>
    <xf numFmtId="4" fontId="63" fillId="82" borderId="10" xfId="2053" applyNumberFormat="1" applyFont="1" applyFill="1" applyBorder="1" applyAlignment="1">
      <alignment horizontal="center" vertical="center" wrapText="1"/>
    </xf>
    <xf numFmtId="4" fontId="63" fillId="82" borderId="10" xfId="0" applyNumberFormat="1" applyFont="1" applyFill="1" applyBorder="1" applyAlignment="1">
      <alignment horizontal="center" vertical="center" wrapText="1"/>
    </xf>
    <xf numFmtId="4" fontId="63" fillId="82" borderId="10" xfId="2076" applyNumberFormat="1" applyFont="1" applyFill="1" applyBorder="1" applyAlignment="1">
      <alignment horizontal="center" vertical="center" wrapText="1"/>
    </xf>
    <xf numFmtId="0" fontId="63" fillId="82" borderId="10" xfId="0" applyNumberFormat="1" applyFont="1" applyFill="1" applyBorder="1" applyAlignment="1">
      <alignment horizontal="center" vertical="center" wrapText="1"/>
    </xf>
    <xf numFmtId="4" fontId="3" fillId="82" borderId="10" xfId="0" applyNumberFormat="1" applyFont="1" applyFill="1" applyBorder="1" applyAlignment="1">
      <alignment horizontal="center" vertical="center" wrapText="1"/>
    </xf>
    <xf numFmtId="0" fontId="3" fillId="82" borderId="0" xfId="0" applyFont="1" applyFill="1">
      <alignment horizontal="left" vertical="center" wrapText="1"/>
    </xf>
    <xf numFmtId="4" fontId="3" fillId="82" borderId="0" xfId="0" applyNumberFormat="1" applyFont="1" applyFill="1">
      <alignment horizontal="left" vertical="center" wrapText="1"/>
    </xf>
    <xf numFmtId="0" fontId="63" fillId="82" borderId="10" xfId="2108" applyFont="1" applyFill="1" applyBorder="1" applyAlignment="1">
      <alignment horizontal="left" vertical="center" wrapText="1"/>
    </xf>
    <xf numFmtId="4" fontId="63" fillId="82" borderId="10" xfId="2100" applyNumberFormat="1" applyFont="1" applyFill="1" applyBorder="1" applyAlignment="1">
      <alignment horizontal="center" vertical="center" wrapText="1"/>
    </xf>
    <xf numFmtId="0" fontId="63" fillId="82" borderId="10" xfId="2077" applyFont="1" applyFill="1" applyBorder="1" applyAlignment="1">
      <alignment horizontal="left" vertical="center" wrapText="1"/>
    </xf>
    <xf numFmtId="4" fontId="63" fillId="82" borderId="10" xfId="2092" applyNumberFormat="1" applyFont="1" applyFill="1" applyBorder="1" applyAlignment="1">
      <alignment horizontal="center" vertical="center" wrapText="1"/>
    </xf>
    <xf numFmtId="4" fontId="63" fillId="82" borderId="10" xfId="2078" applyNumberFormat="1" applyFont="1" applyFill="1" applyBorder="1" applyAlignment="1">
      <alignment horizontal="center" vertical="center" wrapText="1"/>
    </xf>
    <xf numFmtId="4" fontId="24" fillId="82" borderId="10" xfId="0" applyNumberFormat="1" applyFont="1" applyFill="1" applyBorder="1" applyAlignment="1">
      <alignment horizontal="center" vertical="center"/>
    </xf>
    <xf numFmtId="0" fontId="63" fillId="82" borderId="10" xfId="0" applyFont="1" applyFill="1" applyBorder="1" applyAlignment="1">
      <alignment horizontal="left" vertical="center" wrapText="1"/>
    </xf>
    <xf numFmtId="0" fontId="63" fillId="80" borderId="10" xfId="2040" applyFont="1" applyFill="1" applyBorder="1" applyAlignment="1">
      <alignment horizontal="center" vertical="center" wrapText="1"/>
    </xf>
    <xf numFmtId="4" fontId="63" fillId="80" borderId="10" xfId="204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63" fillId="83" borderId="10" xfId="0" applyFont="1" applyFill="1" applyBorder="1" applyAlignment="1">
      <alignment horizontal="center" vertical="center" wrapText="1"/>
    </xf>
    <xf numFmtId="0" fontId="63" fillId="83" borderId="10" xfId="2054" applyFont="1" applyFill="1" applyBorder="1" applyAlignment="1">
      <alignment horizontal="left" vertical="center" wrapText="1"/>
    </xf>
    <xf numFmtId="4" fontId="63" fillId="83" borderId="10" xfId="2055" applyNumberFormat="1" applyFont="1" applyFill="1" applyBorder="1" applyAlignment="1">
      <alignment horizontal="center" vertical="center" wrapText="1"/>
    </xf>
    <xf numFmtId="4" fontId="63" fillId="83" borderId="10" xfId="2051" applyNumberFormat="1" applyFont="1" applyFill="1" applyBorder="1" applyAlignment="1">
      <alignment horizontal="center" vertical="center" wrapText="1"/>
    </xf>
    <xf numFmtId="4" fontId="63" fillId="83" borderId="10" xfId="2056" applyNumberFormat="1" applyFont="1" applyFill="1" applyBorder="1" applyAlignment="1">
      <alignment horizontal="center" vertical="center" wrapText="1"/>
    </xf>
    <xf numFmtId="4" fontId="63" fillId="83" borderId="10" xfId="0" applyNumberFormat="1" applyFont="1" applyFill="1" applyBorder="1" applyAlignment="1">
      <alignment horizontal="center" vertical="center" wrapText="1"/>
    </xf>
    <xf numFmtId="0" fontId="63" fillId="83" borderId="10" xfId="0" applyNumberFormat="1" applyFont="1" applyFill="1" applyBorder="1" applyAlignment="1">
      <alignment horizontal="center" vertical="center" wrapText="1"/>
    </xf>
    <xf numFmtId="4" fontId="3" fillId="83" borderId="10" xfId="0" applyNumberFormat="1" applyFont="1" applyFill="1" applyBorder="1" applyAlignment="1">
      <alignment horizontal="center" vertical="center" wrapText="1"/>
    </xf>
    <xf numFmtId="0" fontId="3" fillId="83" borderId="0" xfId="0" applyFont="1" applyFill="1">
      <alignment horizontal="left" vertical="center" wrapText="1"/>
    </xf>
    <xf numFmtId="0" fontId="63" fillId="0" borderId="10" xfId="2139" applyNumberFormat="1" applyFont="1" applyFill="1" applyBorder="1" applyAlignment="1">
      <alignment vertical="center" wrapText="1"/>
    </xf>
    <xf numFmtId="3" fontId="63" fillId="80" borderId="10" xfId="2139" applyNumberFormat="1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horizontal="left" vertical="center" wrapText="1"/>
    </xf>
    <xf numFmtId="49" fontId="63" fillId="84" borderId="10" xfId="0" applyNumberFormat="1" applyFont="1" applyFill="1" applyBorder="1" applyAlignment="1">
      <alignment horizontal="center" vertical="center" wrapText="1"/>
    </xf>
    <xf numFmtId="0" fontId="63" fillId="84" borderId="10" xfId="2051" applyFont="1" applyFill="1" applyBorder="1" applyAlignment="1">
      <alignment horizontal="center" vertical="center" wrapText="1"/>
    </xf>
    <xf numFmtId="0" fontId="63" fillId="84" borderId="10" xfId="0" applyNumberFormat="1" applyFont="1" applyFill="1" applyBorder="1" applyAlignment="1">
      <alignment horizontal="center" vertical="center" wrapText="1"/>
    </xf>
    <xf numFmtId="4" fontId="63" fillId="84" borderId="10" xfId="0" applyNumberFormat="1" applyFont="1" applyFill="1" applyBorder="1" applyAlignment="1">
      <alignment horizontal="center" vertical="center" wrapText="1"/>
    </xf>
    <xf numFmtId="4" fontId="63" fillId="84" borderId="10" xfId="2041" applyNumberFormat="1" applyFont="1" applyFill="1" applyBorder="1" applyAlignment="1">
      <alignment horizontal="center" vertical="center" wrapText="1"/>
    </xf>
    <xf numFmtId="4" fontId="63" fillId="84" borderId="0" xfId="0" applyNumberFormat="1" applyFont="1" applyFill="1" applyBorder="1" applyAlignment="1">
      <alignment horizontal="center" vertical="center" wrapText="1"/>
    </xf>
    <xf numFmtId="49" fontId="63" fillId="84" borderId="0" xfId="0" applyNumberFormat="1" applyFont="1" applyFill="1" applyBorder="1" applyAlignment="1">
      <alignment horizontal="center" vertical="center" wrapText="1"/>
    </xf>
    <xf numFmtId="0" fontId="3" fillId="84" borderId="0" xfId="0" applyFont="1" applyFill="1" applyBorder="1">
      <alignment horizontal="left" vertical="center" wrapText="1"/>
    </xf>
    <xf numFmtId="0" fontId="3" fillId="84" borderId="0" xfId="0" applyFont="1" applyFill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85" borderId="10" xfId="0" applyNumberFormat="1" applyFont="1" applyFill="1" applyBorder="1" applyAlignment="1">
      <alignment horizontal="center" vertical="center" wrapText="1"/>
    </xf>
    <xf numFmtId="0" fontId="63" fillId="85" borderId="10" xfId="0" applyFont="1" applyFill="1" applyBorder="1" applyAlignment="1">
      <alignment horizontal="left" vertical="center" wrapText="1"/>
    </xf>
    <xf numFmtId="4" fontId="63" fillId="85" borderId="10" xfId="0" applyNumberFormat="1" applyFont="1" applyFill="1" applyBorder="1" applyAlignment="1">
      <alignment horizontal="center" vertical="center" wrapText="1"/>
    </xf>
    <xf numFmtId="4" fontId="63" fillId="85" borderId="10" xfId="2051" applyNumberFormat="1" applyFont="1" applyFill="1" applyBorder="1" applyAlignment="1">
      <alignment horizontal="center" vertical="center" wrapText="1"/>
    </xf>
    <xf numFmtId="4" fontId="63" fillId="85" borderId="10" xfId="2041" applyNumberFormat="1" applyFont="1" applyFill="1" applyBorder="1" applyAlignment="1">
      <alignment horizontal="center" vertical="center" wrapText="1"/>
    </xf>
    <xf numFmtId="4" fontId="63" fillId="85" borderId="10" xfId="2057" applyNumberFormat="1" applyFont="1" applyFill="1" applyBorder="1" applyAlignment="1">
      <alignment horizontal="center" vertical="center" wrapText="1"/>
    </xf>
    <xf numFmtId="4" fontId="3" fillId="85" borderId="10" xfId="0" applyNumberFormat="1" applyFont="1" applyFill="1" applyBorder="1" applyAlignment="1">
      <alignment horizontal="center" vertical="center" wrapText="1"/>
    </xf>
    <xf numFmtId="4" fontId="3" fillId="85" borderId="0" xfId="0" applyNumberFormat="1" applyFont="1" applyFill="1">
      <alignment horizontal="left" vertical="center" wrapText="1"/>
    </xf>
    <xf numFmtId="4" fontId="3" fillId="85" borderId="10" xfId="2412" applyNumberFormat="1" applyFont="1" applyFill="1" applyBorder="1" applyAlignment="1">
      <alignment horizontal="center" vertical="center" wrapText="1"/>
    </xf>
    <xf numFmtId="4" fontId="3" fillId="85" borderId="10" xfId="2412" applyNumberFormat="1" applyFont="1" applyFill="1" applyBorder="1" applyAlignment="1">
      <alignment horizontal="left" vertical="center" wrapText="1"/>
    </xf>
    <xf numFmtId="0" fontId="3" fillId="85" borderId="0" xfId="0" applyFont="1" applyFill="1">
      <alignment horizontal="left" vertical="center" wrapText="1"/>
    </xf>
    <xf numFmtId="4" fontId="3" fillId="85" borderId="10" xfId="0" applyNumberFormat="1" applyFont="1" applyFill="1" applyBorder="1">
      <alignment horizontal="left" vertical="center" wrapText="1"/>
    </xf>
    <xf numFmtId="2" fontId="3" fillId="85" borderId="10" xfId="0" applyNumberFormat="1" applyFont="1" applyFill="1" applyBorder="1">
      <alignment horizontal="left" vertical="center" wrapText="1"/>
    </xf>
    <xf numFmtId="164" fontId="3" fillId="85" borderId="10" xfId="2412" applyFont="1" applyFill="1" applyBorder="1" applyAlignment="1">
      <alignment horizontal="left" vertical="center" wrapText="1"/>
    </xf>
    <xf numFmtId="2" fontId="3" fillId="85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84" borderId="10" xfId="2050" applyFont="1" applyFill="1" applyBorder="1" applyAlignment="1">
      <alignment vertical="center" wrapText="1"/>
    </xf>
    <xf numFmtId="4" fontId="63" fillId="84" borderId="10" xfId="2051" applyNumberFormat="1" applyFont="1" applyFill="1" applyBorder="1" applyAlignment="1">
      <alignment horizontal="center" vertical="center" wrapText="1"/>
    </xf>
    <xf numFmtId="4" fontId="63" fillId="84" borderId="10" xfId="2052" applyNumberFormat="1" applyFont="1" applyFill="1" applyBorder="1" applyAlignment="1">
      <alignment horizontal="center" vertical="center" wrapText="1"/>
    </xf>
    <xf numFmtId="4" fontId="63" fillId="84" borderId="10" xfId="2053" applyNumberFormat="1" applyFont="1" applyFill="1" applyBorder="1" applyAlignment="1">
      <alignment horizontal="center" vertical="center" wrapText="1"/>
    </xf>
    <xf numFmtId="4" fontId="63" fillId="84" borderId="10" xfId="2076" applyNumberFormat="1" applyFont="1" applyFill="1" applyBorder="1" applyAlignment="1">
      <alignment horizontal="center" vertical="center" wrapText="1"/>
    </xf>
    <xf numFmtId="4" fontId="3" fillId="84" borderId="10" xfId="0" applyNumberFormat="1" applyFont="1" applyFill="1" applyBorder="1" applyAlignment="1">
      <alignment horizontal="center" vertical="center" wrapText="1"/>
    </xf>
    <xf numFmtId="43" fontId="3" fillId="84" borderId="0" xfId="0" applyNumberFormat="1" applyFont="1" applyFill="1">
      <alignment horizontal="left" vertical="center" wrapText="1"/>
    </xf>
    <xf numFmtId="0" fontId="63" fillId="84" borderId="10" xfId="2077" applyFont="1" applyFill="1" applyBorder="1" applyAlignment="1">
      <alignment horizontal="left" vertical="center" wrapText="1"/>
    </xf>
    <xf numFmtId="4" fontId="63" fillId="84" borderId="10" xfId="2092" applyNumberFormat="1" applyFont="1" applyFill="1" applyBorder="1" applyAlignment="1">
      <alignment horizontal="center" vertical="center" wrapText="1"/>
    </xf>
    <xf numFmtId="4" fontId="63" fillId="84" borderId="10" xfId="2078" applyNumberFormat="1" applyFont="1" applyFill="1" applyBorder="1" applyAlignment="1">
      <alignment horizontal="center" vertical="center" wrapText="1"/>
    </xf>
    <xf numFmtId="4" fontId="24" fillId="84" borderId="10" xfId="0" applyNumberFormat="1" applyFont="1" applyFill="1" applyBorder="1" applyAlignment="1">
      <alignment horizontal="center" vertical="center"/>
    </xf>
    <xf numFmtId="0" fontId="63" fillId="84" borderId="10" xfId="0" applyFont="1" applyFill="1" applyBorder="1" applyAlignment="1">
      <alignment vertical="center" wrapText="1"/>
    </xf>
    <xf numFmtId="4" fontId="63" fillId="84" borderId="10" xfId="0" applyNumberFormat="1" applyFont="1" applyFill="1" applyBorder="1" applyAlignment="1">
      <alignment horizontal="center" vertical="center"/>
    </xf>
    <xf numFmtId="0" fontId="63" fillId="83" borderId="10" xfId="2108" applyFont="1" applyFill="1" applyBorder="1" applyAlignment="1">
      <alignment horizontal="left" vertical="center" wrapText="1"/>
    </xf>
    <xf numFmtId="4" fontId="63" fillId="83" borderId="10" xfId="2053" applyNumberFormat="1" applyFont="1" applyFill="1" applyBorder="1" applyAlignment="1">
      <alignment horizontal="center" vertical="center" wrapText="1"/>
    </xf>
    <xf numFmtId="4" fontId="63" fillId="83" borderId="10" xfId="2076" applyNumberFormat="1" applyFont="1" applyFill="1" applyBorder="1" applyAlignment="1">
      <alignment horizontal="center" vertical="center" wrapText="1"/>
    </xf>
    <xf numFmtId="4" fontId="63" fillId="83" borderId="10" xfId="2100" applyNumberFormat="1" applyFont="1" applyFill="1" applyBorder="1" applyAlignment="1">
      <alignment horizontal="center" vertical="center" wrapText="1"/>
    </xf>
    <xf numFmtId="49" fontId="63" fillId="83" borderId="10" xfId="0" applyNumberFormat="1" applyFont="1" applyFill="1" applyBorder="1" applyAlignment="1">
      <alignment horizontal="center" vertical="center" wrapText="1"/>
    </xf>
    <xf numFmtId="0" fontId="63" fillId="83" borderId="10" xfId="2051" applyFont="1" applyFill="1" applyBorder="1" applyAlignment="1">
      <alignment horizontal="center" vertical="center" wrapText="1"/>
    </xf>
    <xf numFmtId="4" fontId="63" fillId="83" borderId="10" xfId="2041" applyNumberFormat="1" applyFont="1" applyFill="1" applyBorder="1" applyAlignment="1">
      <alignment horizontal="center" vertical="center" wrapText="1"/>
    </xf>
    <xf numFmtId="4" fontId="63" fillId="83" borderId="0" xfId="0" applyNumberFormat="1" applyFont="1" applyFill="1" applyBorder="1" applyAlignment="1">
      <alignment horizontal="center" vertical="center" wrapText="1"/>
    </xf>
    <xf numFmtId="49" fontId="63" fillId="83" borderId="0" xfId="0" applyNumberFormat="1" applyFont="1" applyFill="1" applyBorder="1" applyAlignment="1">
      <alignment horizontal="center" vertical="center" wrapText="1"/>
    </xf>
    <xf numFmtId="0" fontId="63" fillId="83" borderId="10" xfId="0" applyFont="1" applyFill="1" applyBorder="1" applyAlignment="1">
      <alignment horizontal="left" vertical="center" wrapText="1"/>
    </xf>
    <xf numFmtId="0" fontId="63" fillId="83" borderId="10" xfId="2050" applyFont="1" applyFill="1" applyBorder="1" applyAlignment="1">
      <alignment vertical="center" wrapText="1"/>
    </xf>
    <xf numFmtId="4" fontId="63" fillId="83" borderId="10" xfId="2052" applyNumberFormat="1" applyFont="1" applyFill="1" applyBorder="1" applyAlignment="1">
      <alignment horizontal="center" vertical="center" wrapText="1"/>
    </xf>
    <xf numFmtId="4" fontId="63" fillId="79" borderId="12" xfId="205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86" borderId="10" xfId="0" applyFont="1" applyFill="1" applyBorder="1" applyAlignment="1">
      <alignment horizontal="center" vertical="center" wrapText="1"/>
    </xf>
    <xf numFmtId="0" fontId="63" fillId="86" borderId="10" xfId="2036" applyFont="1" applyFill="1" applyBorder="1" applyAlignment="1">
      <alignment vertical="center" wrapText="1"/>
    </xf>
    <xf numFmtId="4" fontId="63" fillId="86" borderId="10" xfId="2041" applyNumberFormat="1" applyFont="1" applyFill="1" applyBorder="1" applyAlignment="1">
      <alignment horizontal="center" vertical="center" wrapText="1"/>
    </xf>
    <xf numFmtId="0" fontId="63" fillId="86" borderId="10" xfId="0" applyFont="1" applyFill="1" applyBorder="1" applyAlignment="1">
      <alignment horizontal="center" vertical="center"/>
    </xf>
    <xf numFmtId="4" fontId="63" fillId="86" borderId="10" xfId="2040" applyNumberFormat="1" applyFont="1" applyFill="1" applyBorder="1" applyAlignment="1">
      <alignment horizontal="center" vertical="center" wrapText="1"/>
    </xf>
    <xf numFmtId="4" fontId="63" fillId="86" borderId="10" xfId="0" applyNumberFormat="1" applyFont="1" applyFill="1" applyBorder="1" applyAlignment="1">
      <alignment horizontal="center" vertical="center"/>
    </xf>
    <xf numFmtId="4" fontId="63" fillId="86" borderId="10" xfId="0" applyNumberFormat="1" applyFont="1" applyFill="1" applyBorder="1" applyAlignment="1">
      <alignment horizontal="center" vertical="center" wrapText="1"/>
    </xf>
    <xf numFmtId="0" fontId="63" fillId="86" borderId="10" xfId="0" applyNumberFormat="1" applyFont="1" applyFill="1" applyBorder="1" applyAlignment="1">
      <alignment horizontal="center" vertical="center" wrapText="1"/>
    </xf>
    <xf numFmtId="4" fontId="3" fillId="86" borderId="10" xfId="0" applyNumberFormat="1" applyFont="1" applyFill="1" applyBorder="1" applyAlignment="1">
      <alignment horizontal="center" vertical="center" wrapText="1"/>
    </xf>
    <xf numFmtId="0" fontId="3" fillId="86" borderId="0" xfId="0" applyFont="1" applyFill="1">
      <alignment horizontal="left" vertical="center" wrapText="1"/>
    </xf>
    <xf numFmtId="4" fontId="3" fillId="86" borderId="10" xfId="2412" applyNumberFormat="1" applyFont="1" applyFill="1" applyBorder="1" applyAlignment="1">
      <alignment horizontal="center" vertical="center" wrapText="1"/>
    </xf>
    <xf numFmtId="4" fontId="3" fillId="86" borderId="10" xfId="2412" applyNumberFormat="1" applyFont="1" applyFill="1" applyBorder="1" applyAlignment="1">
      <alignment horizontal="left" vertical="center" wrapText="1"/>
    </xf>
    <xf numFmtId="4" fontId="3" fillId="86" borderId="10" xfId="0" applyNumberFormat="1" applyFont="1" applyFill="1" applyBorder="1">
      <alignment horizontal="left" vertical="center" wrapText="1"/>
    </xf>
    <xf numFmtId="2" fontId="3" fillId="86" borderId="10" xfId="0" applyNumberFormat="1" applyFont="1" applyFill="1" applyBorder="1">
      <alignment horizontal="left" vertical="center" wrapText="1"/>
    </xf>
    <xf numFmtId="164" fontId="3" fillId="86" borderId="10" xfId="2412" applyFont="1" applyFill="1" applyBorder="1" applyAlignment="1">
      <alignment horizontal="left" vertical="center" wrapText="1"/>
    </xf>
    <xf numFmtId="2" fontId="3" fillId="86" borderId="10" xfId="0" applyNumberFormat="1" applyFont="1" applyFill="1" applyBorder="1" applyAlignment="1">
      <alignment horizontal="center" vertical="center" wrapText="1"/>
    </xf>
    <xf numFmtId="0" fontId="63" fillId="86" borderId="10" xfId="2040" applyFont="1" applyFill="1" applyBorder="1" applyAlignment="1">
      <alignment horizontal="center" vertical="center" wrapText="1"/>
    </xf>
    <xf numFmtId="0" fontId="63" fillId="86" borderId="10" xfId="2050" applyFont="1" applyFill="1" applyBorder="1" applyAlignment="1">
      <alignment vertical="center" wrapText="1"/>
    </xf>
    <xf numFmtId="0" fontId="24" fillId="86" borderId="10" xfId="0" applyFont="1" applyFill="1" applyBorder="1" applyAlignment="1">
      <alignment horizontal="left" vertical="center"/>
    </xf>
    <xf numFmtId="0" fontId="63" fillId="86" borderId="10" xfId="0" applyFont="1" applyFill="1" applyBorder="1" applyAlignment="1">
      <alignment vertical="center"/>
    </xf>
    <xf numFmtId="4" fontId="63" fillId="86" borderId="10" xfId="2137" applyNumberFormat="1" applyFont="1" applyFill="1" applyBorder="1" applyAlignment="1">
      <alignment horizontal="center" vertical="center"/>
    </xf>
    <xf numFmtId="0" fontId="63" fillId="86" borderId="10" xfId="2054" applyFont="1" applyFill="1" applyBorder="1" applyAlignment="1">
      <alignment horizontal="left" vertical="center" wrapText="1"/>
    </xf>
    <xf numFmtId="4" fontId="63" fillId="86" borderId="10" xfId="2055" applyNumberFormat="1" applyFont="1" applyFill="1" applyBorder="1" applyAlignment="1">
      <alignment horizontal="center" vertical="center" wrapText="1"/>
    </xf>
    <xf numFmtId="4" fontId="63" fillId="86" borderId="10" xfId="2051" applyNumberFormat="1" applyFont="1" applyFill="1" applyBorder="1" applyAlignment="1">
      <alignment horizontal="center" vertical="center" wrapText="1"/>
    </xf>
    <xf numFmtId="4" fontId="63" fillId="86" borderId="10" xfId="2056" applyNumberFormat="1" applyFont="1" applyFill="1" applyBorder="1" applyAlignment="1">
      <alignment horizontal="center" vertical="center" wrapText="1"/>
    </xf>
    <xf numFmtId="4" fontId="63" fillId="86" borderId="10" xfId="2057" applyNumberFormat="1" applyFont="1" applyFill="1" applyBorder="1" applyAlignment="1">
      <alignment horizontal="center" vertical="center" wrapText="1"/>
    </xf>
    <xf numFmtId="0" fontId="3" fillId="86" borderId="11" xfId="0" applyFont="1" applyFill="1" applyBorder="1">
      <alignment horizontal="left" vertical="center" wrapText="1"/>
    </xf>
    <xf numFmtId="0" fontId="3" fillId="86" borderId="15" xfId="0" applyFont="1" applyFill="1" applyBorder="1">
      <alignment horizontal="left" vertical="center" wrapText="1"/>
    </xf>
    <xf numFmtId="0" fontId="3" fillId="86" borderId="14" xfId="0" applyFont="1" applyFill="1" applyBorder="1">
      <alignment horizontal="left" vertical="center" wrapText="1"/>
    </xf>
    <xf numFmtId="0" fontId="3" fillId="86" borderId="10" xfId="0" applyFont="1" applyFill="1" applyBorder="1">
      <alignment horizontal="left" vertical="center" wrapText="1"/>
    </xf>
    <xf numFmtId="0" fontId="63" fillId="86" borderId="10" xfId="2073" applyFont="1" applyFill="1" applyBorder="1" applyAlignment="1">
      <alignment horizontal="left" vertical="center" wrapText="1"/>
    </xf>
    <xf numFmtId="4" fontId="63" fillId="86" borderId="10" xfId="2076" applyNumberFormat="1" applyFont="1" applyFill="1" applyBorder="1" applyAlignment="1">
      <alignment horizontal="center" vertical="center" wrapText="1"/>
    </xf>
    <xf numFmtId="0" fontId="63" fillId="86" borderId="10" xfId="2075" applyFont="1" applyFill="1" applyBorder="1" applyAlignment="1">
      <alignment horizontal="center" vertical="center" wrapText="1"/>
    </xf>
    <xf numFmtId="0" fontId="63" fillId="86" borderId="10" xfId="2074" applyFont="1" applyFill="1" applyBorder="1" applyAlignment="1">
      <alignment horizontal="center" vertical="center" wrapText="1"/>
    </xf>
    <xf numFmtId="4" fontId="63" fillId="86" borderId="10" xfId="2074" applyNumberFormat="1" applyFont="1" applyFill="1" applyBorder="1" applyAlignment="1">
      <alignment horizontal="center" vertical="center" wrapText="1"/>
    </xf>
    <xf numFmtId="0" fontId="63" fillId="86" borderId="10" xfId="2051" applyFont="1" applyFill="1" applyBorder="1" applyAlignment="1">
      <alignment horizontal="center" vertical="center" wrapText="1"/>
    </xf>
    <xf numFmtId="0" fontId="63" fillId="86" borderId="10" xfId="2093" applyFont="1" applyFill="1" applyBorder="1" applyAlignment="1">
      <alignment horizontal="left" vertical="center" wrapText="1"/>
    </xf>
    <xf numFmtId="0" fontId="63" fillId="86" borderId="10" xfId="2094" applyFont="1" applyFill="1" applyBorder="1" applyAlignment="1">
      <alignment horizontal="center" vertical="center" wrapText="1"/>
    </xf>
    <xf numFmtId="0" fontId="63" fillId="86" borderId="10" xfId="2104" applyFont="1" applyFill="1" applyBorder="1" applyAlignment="1">
      <alignment horizontal="left" vertical="center" wrapText="1"/>
    </xf>
    <xf numFmtId="4" fontId="63" fillId="86" borderId="10" xfId="2106" applyNumberFormat="1" applyFont="1" applyFill="1" applyBorder="1" applyAlignment="1">
      <alignment horizontal="center" vertical="center" wrapText="1"/>
    </xf>
    <xf numFmtId="4" fontId="63" fillId="86" borderId="10" xfId="2105" applyNumberFormat="1" applyFont="1" applyFill="1" applyBorder="1" applyAlignment="1">
      <alignment horizontal="center" vertical="center" wrapText="1"/>
    </xf>
    <xf numFmtId="4" fontId="63" fillId="86" borderId="10" xfId="0" applyNumberFormat="1" applyFont="1" applyFill="1" applyBorder="1" applyAlignment="1">
      <alignment horizontal="left" vertical="center" wrapText="1"/>
    </xf>
    <xf numFmtId="0" fontId="63" fillId="86" borderId="10" xfId="0" applyFont="1" applyFill="1" applyBorder="1" applyAlignment="1">
      <alignment horizontal="left" vertical="center" wrapText="1"/>
    </xf>
    <xf numFmtId="0" fontId="63" fillId="86" borderId="10" xfId="2139" applyFont="1" applyFill="1" applyBorder="1" applyAlignment="1">
      <alignment horizontal="center" vertical="center" wrapText="1"/>
    </xf>
    <xf numFmtId="4" fontId="3" fillId="86" borderId="10" xfId="2142" applyNumberFormat="1" applyFont="1" applyFill="1" applyBorder="1" applyAlignment="1">
      <alignment horizontal="center" vertical="center" wrapText="1"/>
    </xf>
    <xf numFmtId="0" fontId="63" fillId="86" borderId="10" xfId="2140" applyFont="1" applyFill="1" applyBorder="1" applyAlignment="1">
      <alignment horizontal="center" vertical="center" wrapText="1"/>
    </xf>
    <xf numFmtId="4" fontId="3" fillId="86" borderId="10" xfId="2143" applyNumberFormat="1" applyFont="1" applyFill="1" applyBorder="1" applyAlignment="1">
      <alignment horizontal="center" vertical="center" wrapText="1"/>
    </xf>
    <xf numFmtId="0" fontId="63" fillId="86" borderId="10" xfId="2139" applyFont="1" applyFill="1" applyBorder="1" applyAlignment="1">
      <alignment vertical="center" wrapText="1"/>
    </xf>
    <xf numFmtId="4" fontId="63" fillId="86" borderId="10" xfId="2139" applyNumberFormat="1" applyFont="1" applyFill="1" applyBorder="1" applyAlignment="1">
      <alignment horizontal="center" vertical="center" wrapText="1"/>
    </xf>
    <xf numFmtId="0" fontId="63" fillId="86" borderId="10" xfId="0" applyFont="1" applyFill="1" applyBorder="1" applyAlignment="1">
      <alignment vertical="center" wrapText="1"/>
    </xf>
    <xf numFmtId="0" fontId="63" fillId="86" borderId="10" xfId="0" applyFont="1" applyFill="1" applyBorder="1" applyAlignment="1">
      <alignment horizontal="left" vertical="center"/>
    </xf>
    <xf numFmtId="0" fontId="3" fillId="86" borderId="10" xfId="0" applyNumberFormat="1" applyFont="1" applyFill="1" applyBorder="1" applyAlignment="1">
      <alignment horizontal="center" vertical="center" wrapText="1"/>
    </xf>
    <xf numFmtId="4" fontId="75" fillId="0" borderId="0" xfId="0" applyNumberFormat="1" applyFont="1" applyFill="1" applyAlignment="1">
      <alignment horizontal="center" vertical="center" wrapText="1"/>
    </xf>
    <xf numFmtId="4" fontId="63" fillId="86" borderId="10" xfId="2052" applyNumberFormat="1" applyFont="1" applyFill="1" applyBorder="1" applyAlignment="1">
      <alignment horizontal="center" vertical="center" wrapText="1"/>
    </xf>
    <xf numFmtId="4" fontId="63" fillId="86" borderId="10" xfId="2053" applyNumberFormat="1" applyFont="1" applyFill="1" applyBorder="1" applyAlignment="1">
      <alignment horizontal="center" vertical="center" wrapText="1"/>
    </xf>
    <xf numFmtId="43" fontId="3" fillId="86" borderId="0" xfId="0" applyNumberFormat="1" applyFont="1" applyFill="1">
      <alignment horizontal="left" vertical="center" wrapText="1"/>
    </xf>
    <xf numFmtId="4" fontId="67" fillId="86" borderId="10" xfId="2052" applyNumberFormat="1" applyFont="1" applyFill="1" applyBorder="1" applyAlignment="1">
      <alignment horizontal="center" vertical="center" wrapText="1"/>
    </xf>
    <xf numFmtId="0" fontId="63" fillId="86" borderId="10" xfId="2058" applyFont="1" applyFill="1" applyBorder="1" applyAlignment="1">
      <alignment horizontal="left" vertical="center" wrapText="1"/>
    </xf>
    <xf numFmtId="4" fontId="63" fillId="86" borderId="10" xfId="2072" applyNumberFormat="1" applyFont="1" applyFill="1" applyBorder="1" applyAlignment="1">
      <alignment horizontal="center" vertical="center" wrapText="1"/>
    </xf>
    <xf numFmtId="4" fontId="63" fillId="86" borderId="10" xfId="2071" applyNumberFormat="1" applyFont="1" applyFill="1" applyBorder="1" applyAlignment="1">
      <alignment horizontal="center" vertical="center" wrapText="1"/>
    </xf>
    <xf numFmtId="0" fontId="63" fillId="86" borderId="10" xfId="2077" applyFont="1" applyFill="1" applyBorder="1" applyAlignment="1">
      <alignment horizontal="left" vertical="center" wrapText="1"/>
    </xf>
    <xf numFmtId="4" fontId="63" fillId="86" borderId="10" xfId="2092" applyNumberFormat="1" applyFont="1" applyFill="1" applyBorder="1" applyAlignment="1">
      <alignment horizontal="center" vertical="center" wrapText="1"/>
    </xf>
    <xf numFmtId="4" fontId="63" fillId="86" borderId="10" xfId="2078" applyNumberFormat="1" applyFont="1" applyFill="1" applyBorder="1" applyAlignment="1">
      <alignment horizontal="center" vertical="center" wrapText="1"/>
    </xf>
    <xf numFmtId="4" fontId="24" fillId="86" borderId="10" xfId="0" applyNumberFormat="1" applyFont="1" applyFill="1" applyBorder="1" applyAlignment="1">
      <alignment horizontal="center" vertical="center"/>
    </xf>
    <xf numFmtId="4" fontId="63" fillId="86" borderId="10" xfId="2100" applyNumberFormat="1" applyFont="1" applyFill="1" applyBorder="1" applyAlignment="1">
      <alignment horizontal="center" vertical="center" wrapText="1"/>
    </xf>
    <xf numFmtId="0" fontId="63" fillId="86" borderId="10" xfId="2132" applyFont="1" applyFill="1" applyBorder="1" applyAlignment="1">
      <alignment horizontal="center" vertical="center" wrapText="1"/>
    </xf>
    <xf numFmtId="0" fontId="63" fillId="86" borderId="10" xfId="2132" applyFont="1" applyFill="1" applyBorder="1" applyAlignment="1">
      <alignment horizontal="left" vertical="center" wrapText="1"/>
    </xf>
    <xf numFmtId="4" fontId="63" fillId="86" borderId="10" xfId="2132" applyNumberFormat="1" applyFont="1" applyFill="1" applyBorder="1" applyAlignment="1">
      <alignment horizontal="center" vertical="center" wrapText="1"/>
    </xf>
    <xf numFmtId="4" fontId="3" fillId="86" borderId="10" xfId="2134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horizontal="left" wrapText="1"/>
    </xf>
    <xf numFmtId="0" fontId="30" fillId="0" borderId="10" xfId="2144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7" fillId="0" borderId="10" xfId="2142" applyFont="1" applyFill="1" applyBorder="1" applyAlignment="1">
      <alignment horizont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left" vertical="center" wrapText="1"/>
    </xf>
    <xf numFmtId="0" fontId="66" fillId="0" borderId="14" xfId="214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6" fillId="80" borderId="11" xfId="2140" applyFont="1" applyFill="1" applyBorder="1" applyAlignment="1">
      <alignment horizontal="center" vertical="center" wrapText="1"/>
    </xf>
    <xf numFmtId="0" fontId="66" fillId="80" borderId="15" xfId="2140" applyFont="1" applyFill="1" applyBorder="1" applyAlignment="1">
      <alignment horizontal="center" vertical="center" wrapText="1"/>
    </xf>
    <xf numFmtId="0" fontId="66" fillId="80" borderId="14" xfId="2140" applyFont="1" applyFill="1" applyBorder="1" applyAlignment="1">
      <alignment horizontal="center" vertical="center" wrapText="1"/>
    </xf>
    <xf numFmtId="0" fontId="66" fillId="80" borderId="10" xfId="214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0" fontId="66" fillId="80" borderId="10" xfId="0" applyFont="1" applyFill="1" applyBorder="1" applyAlignment="1">
      <alignment horizontal="left" vertical="center" wrapText="1"/>
    </xf>
    <xf numFmtId="0" fontId="66" fillId="80" borderId="11" xfId="0" applyFont="1" applyFill="1" applyBorder="1" applyAlignment="1">
      <alignment horizontal="center" vertical="center" wrapText="1"/>
    </xf>
    <xf numFmtId="0" fontId="66" fillId="80" borderId="15" xfId="0" applyFont="1" applyFill="1" applyBorder="1" applyAlignment="1">
      <alignment horizontal="center" vertical="center" wrapText="1"/>
    </xf>
    <xf numFmtId="0" fontId="66" fillId="80" borderId="14" xfId="0" applyFont="1" applyFill="1" applyBorder="1" applyAlignment="1">
      <alignment horizontal="center" vertical="center" wrapText="1"/>
    </xf>
    <xf numFmtId="0" fontId="66" fillId="80" borderId="10" xfId="2139" applyFont="1" applyFill="1" applyBorder="1" applyAlignment="1">
      <alignment horizontal="left" vertical="center" wrapText="1"/>
    </xf>
    <xf numFmtId="0" fontId="63" fillId="80" borderId="10" xfId="0" applyFont="1" applyFill="1" applyBorder="1" applyAlignment="1">
      <alignment horizontal="left" vertical="center" wrapText="1"/>
    </xf>
    <xf numFmtId="0" fontId="66" fillId="80" borderId="11" xfId="2139" applyFont="1" applyFill="1" applyBorder="1" applyAlignment="1">
      <alignment horizontal="center" vertical="center" wrapText="1"/>
    </xf>
    <xf numFmtId="0" fontId="66" fillId="80" borderId="15" xfId="2139" applyFont="1" applyFill="1" applyBorder="1" applyAlignment="1">
      <alignment horizontal="center" vertical="center" wrapText="1"/>
    </xf>
    <xf numFmtId="0" fontId="66" fillId="80" borderId="14" xfId="2139" applyFont="1" applyFill="1" applyBorder="1" applyAlignment="1">
      <alignment horizontal="center" vertical="center" wrapText="1"/>
    </xf>
    <xf numFmtId="0" fontId="66" fillId="80" borderId="10" xfId="2141" applyFont="1" applyFill="1" applyBorder="1" applyAlignment="1">
      <alignment horizontal="left" vertical="center" wrapText="1"/>
    </xf>
    <xf numFmtId="0" fontId="66" fillId="80" borderId="10" xfId="2132" applyFont="1" applyFill="1" applyBorder="1" applyAlignment="1">
      <alignment horizontal="left" vertical="center" wrapText="1"/>
    </xf>
    <xf numFmtId="0" fontId="66" fillId="80" borderId="11" xfId="2141" applyFont="1" applyFill="1" applyBorder="1" applyAlignment="1">
      <alignment horizontal="center" vertical="center" wrapText="1"/>
    </xf>
    <xf numFmtId="0" fontId="66" fillId="80" borderId="15" xfId="2141" applyFont="1" applyFill="1" applyBorder="1" applyAlignment="1">
      <alignment horizontal="center" vertical="center" wrapText="1"/>
    </xf>
    <xf numFmtId="0" fontId="66" fillId="80" borderId="14" xfId="2141" applyFont="1" applyFill="1" applyBorder="1" applyAlignment="1">
      <alignment horizontal="center" vertical="center" wrapText="1"/>
    </xf>
    <xf numFmtId="4" fontId="66" fillId="80" borderId="11" xfId="0" applyNumberFormat="1" applyFont="1" applyFill="1" applyBorder="1" applyAlignment="1">
      <alignment horizontal="center" vertical="center" wrapText="1"/>
    </xf>
    <xf numFmtId="4" fontId="66" fillId="80" borderId="15" xfId="0" applyNumberFormat="1" applyFont="1" applyFill="1" applyBorder="1" applyAlignment="1">
      <alignment horizontal="center" vertical="center" wrapText="1"/>
    </xf>
    <xf numFmtId="4" fontId="66" fillId="80" borderId="10" xfId="0" applyNumberFormat="1" applyFont="1" applyFill="1" applyBorder="1" applyAlignment="1">
      <alignment horizontal="left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17%20-%202019%20&#1055;&#1045;&#1056;&#1045;&#1059;&#1058;&#1042;&#1045;&#1056;&#1046;&#1044;&#1045;&#1053;&#1048;&#1045;%20v%2039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 refreshError="1"/>
      <sheetData sheetId="1" refreshError="1"/>
      <sheetData sheetId="2" refreshError="1"/>
      <sheetData sheetId="3">
        <row r="361">
          <cell r="J361">
            <v>2697.2</v>
          </cell>
        </row>
        <row r="366">
          <cell r="J366">
            <v>3415</v>
          </cell>
        </row>
        <row r="469">
          <cell r="J469">
            <v>2222.3000000000002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359"/>
  <sheetViews>
    <sheetView view="pageBreakPreview" topLeftCell="A9" zoomScale="140" zoomScaleNormal="150" zoomScaleSheetLayoutView="140" workbookViewId="0">
      <selection activeCell="B94" sqref="B94:T94"/>
    </sheetView>
  </sheetViews>
  <sheetFormatPr defaultRowHeight="27.75" customHeight="1"/>
  <cols>
    <col min="1" max="1" width="3.1640625" style="93" customWidth="1"/>
    <col min="2" max="2" width="39.33203125" style="94" customWidth="1"/>
    <col min="3" max="3" width="21.5" style="93" hidden="1" customWidth="1"/>
    <col min="4" max="4" width="10.83203125" style="93" hidden="1" customWidth="1"/>
    <col min="5" max="5" width="7.33203125" style="197" customWidth="1"/>
    <col min="6" max="6" width="3.6640625" style="197" customWidth="1"/>
    <col min="7" max="7" width="11.33203125" style="197" customWidth="1"/>
    <col min="8" max="9" width="2.33203125" style="197" customWidth="1"/>
    <col min="10" max="10" width="9" style="95" customWidth="1"/>
    <col min="11" max="11" width="8.5" style="95" customWidth="1"/>
    <col min="12" max="12" width="9" style="95" customWidth="1"/>
    <col min="13" max="13" width="7.1640625" style="195" customWidth="1"/>
    <col min="14" max="14" width="11.1640625" style="117" customWidth="1"/>
    <col min="15" max="17" width="8.83203125" style="117" customWidth="1"/>
    <col min="18" max="18" width="11.5" style="117" customWidth="1"/>
    <col min="19" max="19" width="8.33203125" style="117" customWidth="1"/>
    <col min="20" max="20" width="10.6640625" style="117" customWidth="1"/>
    <col min="21" max="21" width="5.5" style="96" customWidth="1"/>
    <col min="22" max="22" width="12.1640625" style="93" hidden="1" customWidth="1"/>
    <col min="23" max="23" width="10.33203125" style="97" hidden="1" customWidth="1"/>
    <col min="24" max="24" width="20.5" style="93" customWidth="1"/>
    <col min="25" max="16384" width="9.33203125" style="93"/>
  </cols>
  <sheetData>
    <row r="1" spans="1:24" ht="16.5" hidden="1" customHeight="1">
      <c r="K1" s="728" t="s">
        <v>376</v>
      </c>
      <c r="L1" s="728"/>
      <c r="M1" s="728"/>
      <c r="N1" s="728"/>
      <c r="O1" s="728"/>
      <c r="P1" s="728"/>
      <c r="Q1" s="728"/>
      <c r="R1" s="728"/>
      <c r="S1" s="728"/>
      <c r="T1" s="728"/>
    </row>
    <row r="2" spans="1:24" ht="27.75" hidden="1" customHeight="1">
      <c r="J2" s="98"/>
      <c r="K2" s="196"/>
      <c r="L2" s="196"/>
      <c r="M2" s="99"/>
      <c r="N2" s="100"/>
      <c r="O2" s="100"/>
      <c r="P2" s="100"/>
      <c r="Q2" s="100"/>
      <c r="R2" s="100"/>
      <c r="S2" s="100"/>
      <c r="T2" s="100"/>
      <c r="U2" s="101"/>
    </row>
    <row r="3" spans="1:24" ht="47.25" customHeight="1">
      <c r="E3" s="326"/>
      <c r="F3" s="326"/>
      <c r="G3" s="326"/>
      <c r="H3" s="326"/>
      <c r="I3" s="326"/>
      <c r="J3" s="98"/>
      <c r="K3" s="323"/>
      <c r="L3" s="323"/>
      <c r="M3" s="99"/>
      <c r="N3" s="100"/>
      <c r="O3" s="100"/>
      <c r="P3" s="100"/>
      <c r="Q3" s="100"/>
      <c r="R3" s="745" t="s">
        <v>1152</v>
      </c>
      <c r="S3" s="745"/>
      <c r="T3" s="745"/>
      <c r="U3" s="745"/>
    </row>
    <row r="4" spans="1:24" ht="38.25" customHeight="1">
      <c r="E4" s="326"/>
      <c r="F4" s="326"/>
      <c r="G4" s="326"/>
      <c r="H4" s="326"/>
      <c r="I4" s="326"/>
      <c r="J4" s="98"/>
      <c r="K4" s="102"/>
      <c r="L4" s="102"/>
      <c r="M4" s="102"/>
      <c r="N4" s="745" t="s">
        <v>1041</v>
      </c>
      <c r="O4" s="745"/>
      <c r="P4" s="745"/>
      <c r="Q4" s="745"/>
      <c r="R4" s="745"/>
      <c r="S4" s="745"/>
      <c r="T4" s="745"/>
      <c r="U4" s="745"/>
      <c r="V4" s="367"/>
    </row>
    <row r="5" spans="1:24" ht="1.5" customHeight="1">
      <c r="E5" s="326"/>
      <c r="F5" s="326"/>
      <c r="G5" s="326"/>
      <c r="H5" s="326"/>
      <c r="I5" s="326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</row>
    <row r="6" spans="1:24" ht="12" customHeight="1">
      <c r="A6" s="733" t="s">
        <v>1178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</row>
    <row r="7" spans="1:24" ht="22.5" customHeight="1">
      <c r="A7" s="738" t="s">
        <v>458</v>
      </c>
      <c r="B7" s="734" t="s">
        <v>66</v>
      </c>
      <c r="C7" s="321"/>
      <c r="D7" s="321"/>
      <c r="E7" s="738" t="s">
        <v>377</v>
      </c>
      <c r="F7" s="738"/>
      <c r="G7" s="732" t="s">
        <v>378</v>
      </c>
      <c r="H7" s="732" t="s">
        <v>379</v>
      </c>
      <c r="I7" s="732" t="s">
        <v>380</v>
      </c>
      <c r="J7" s="739" t="s">
        <v>67</v>
      </c>
      <c r="K7" s="737" t="s">
        <v>381</v>
      </c>
      <c r="L7" s="737"/>
      <c r="M7" s="743" t="s">
        <v>382</v>
      </c>
      <c r="N7" s="729" t="s">
        <v>68</v>
      </c>
      <c r="O7" s="729"/>
      <c r="P7" s="729"/>
      <c r="Q7" s="729"/>
      <c r="R7" s="729"/>
      <c r="S7" s="730" t="s">
        <v>383</v>
      </c>
      <c r="T7" s="740" t="s">
        <v>384</v>
      </c>
      <c r="U7" s="744" t="s">
        <v>385</v>
      </c>
    </row>
    <row r="8" spans="1:24" ht="18.75" customHeight="1">
      <c r="A8" s="738"/>
      <c r="B8" s="735"/>
      <c r="C8" s="321"/>
      <c r="D8" s="321"/>
      <c r="E8" s="732" t="s">
        <v>464</v>
      </c>
      <c r="F8" s="732" t="s">
        <v>465</v>
      </c>
      <c r="G8" s="732"/>
      <c r="H8" s="732"/>
      <c r="I8" s="732"/>
      <c r="J8" s="739"/>
      <c r="K8" s="739" t="s">
        <v>459</v>
      </c>
      <c r="L8" s="739" t="s">
        <v>386</v>
      </c>
      <c r="M8" s="743"/>
      <c r="N8" s="730" t="s">
        <v>459</v>
      </c>
      <c r="O8" s="729" t="s">
        <v>469</v>
      </c>
      <c r="P8" s="729"/>
      <c r="Q8" s="729"/>
      <c r="R8" s="729"/>
      <c r="S8" s="730"/>
      <c r="T8" s="741"/>
      <c r="U8" s="744"/>
    </row>
    <row r="9" spans="1:24" ht="96.75" customHeight="1">
      <c r="A9" s="738"/>
      <c r="B9" s="735"/>
      <c r="C9" s="321" t="s">
        <v>471</v>
      </c>
      <c r="D9" s="321" t="s">
        <v>472</v>
      </c>
      <c r="E9" s="732"/>
      <c r="F9" s="732"/>
      <c r="G9" s="732"/>
      <c r="H9" s="732"/>
      <c r="I9" s="732"/>
      <c r="J9" s="739"/>
      <c r="K9" s="739"/>
      <c r="L9" s="739"/>
      <c r="M9" s="743"/>
      <c r="N9" s="730"/>
      <c r="O9" s="325" t="s">
        <v>466</v>
      </c>
      <c r="P9" s="325" t="s">
        <v>467</v>
      </c>
      <c r="Q9" s="325" t="s">
        <v>468</v>
      </c>
      <c r="R9" s="325" t="s">
        <v>470</v>
      </c>
      <c r="S9" s="730"/>
      <c r="T9" s="742"/>
      <c r="U9" s="744"/>
    </row>
    <row r="10" spans="1:24" ht="15" customHeight="1">
      <c r="A10" s="738"/>
      <c r="B10" s="736"/>
      <c r="C10" s="321"/>
      <c r="D10" s="321"/>
      <c r="E10" s="732"/>
      <c r="F10" s="732"/>
      <c r="G10" s="732"/>
      <c r="H10" s="732"/>
      <c r="I10" s="732"/>
      <c r="J10" s="330" t="s">
        <v>69</v>
      </c>
      <c r="K10" s="330" t="s">
        <v>69</v>
      </c>
      <c r="L10" s="330" t="s">
        <v>2</v>
      </c>
      <c r="M10" s="103" t="s">
        <v>70</v>
      </c>
      <c r="N10" s="324" t="s">
        <v>71</v>
      </c>
      <c r="O10" s="324" t="s">
        <v>71</v>
      </c>
      <c r="P10" s="324" t="s">
        <v>374</v>
      </c>
      <c r="Q10" s="324" t="s">
        <v>374</v>
      </c>
      <c r="R10" s="324" t="s">
        <v>374</v>
      </c>
      <c r="S10" s="324" t="s">
        <v>387</v>
      </c>
      <c r="T10" s="324" t="s">
        <v>387</v>
      </c>
      <c r="U10" s="744"/>
      <c r="W10" s="100"/>
    </row>
    <row r="11" spans="1:24" ht="12" customHeight="1">
      <c r="A11" s="103">
        <v>1</v>
      </c>
      <c r="B11" s="103">
        <v>2</v>
      </c>
      <c r="C11" s="103"/>
      <c r="D11" s="103"/>
      <c r="E11" s="103">
        <v>3</v>
      </c>
      <c r="F11" s="103">
        <v>4</v>
      </c>
      <c r="G11" s="103">
        <v>5</v>
      </c>
      <c r="H11" s="103">
        <v>6</v>
      </c>
      <c r="I11" s="103">
        <v>7</v>
      </c>
      <c r="J11" s="104">
        <v>8</v>
      </c>
      <c r="K11" s="103">
        <v>9</v>
      </c>
      <c r="L11" s="104">
        <v>10</v>
      </c>
      <c r="M11" s="103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5">
        <v>19</v>
      </c>
      <c r="V11" s="107"/>
    </row>
    <row r="12" spans="1:24" ht="9" customHeight="1">
      <c r="A12" s="713" t="s">
        <v>1009</v>
      </c>
      <c r="B12" s="714"/>
      <c r="C12" s="311"/>
      <c r="D12" s="311"/>
      <c r="E12" s="321" t="s">
        <v>388</v>
      </c>
      <c r="F12" s="321" t="s">
        <v>388</v>
      </c>
      <c r="G12" s="321" t="s">
        <v>388</v>
      </c>
      <c r="H12" s="321" t="s">
        <v>388</v>
      </c>
      <c r="I12" s="321" t="s">
        <v>388</v>
      </c>
      <c r="J12" s="324">
        <f>J14+'Приложение 1.1'!I11</f>
        <v>2388664.13</v>
      </c>
      <c r="K12" s="348">
        <f>K14+'Приложение 1.1'!J11</f>
        <v>2053446.77</v>
      </c>
      <c r="L12" s="356" t="s">
        <v>388</v>
      </c>
      <c r="M12" s="104">
        <f>M14+'Приложение 1.1'!K11</f>
        <v>95043</v>
      </c>
      <c r="N12" s="348">
        <f>N14+'Приложение 1.1'!L11</f>
        <v>2330042129.6100001</v>
      </c>
      <c r="O12" s="356">
        <f>O14+'Приложение 1.1'!M11</f>
        <v>0</v>
      </c>
      <c r="P12" s="356">
        <f>P14+'Приложение 1.1'!N11</f>
        <v>0</v>
      </c>
      <c r="Q12" s="356">
        <f>Q14+'Приложение 1.1'!O11</f>
        <v>883020.42999999993</v>
      </c>
      <c r="R12" s="356">
        <f>R14+'Приложение 1.1'!P11</f>
        <v>2329159109.1800003</v>
      </c>
      <c r="S12" s="321" t="s">
        <v>388</v>
      </c>
      <c r="T12" s="321" t="s">
        <v>388</v>
      </c>
      <c r="U12" s="321" t="s">
        <v>388</v>
      </c>
      <c r="V12" s="107"/>
      <c r="W12" s="118"/>
    </row>
    <row r="13" spans="1:24" ht="11.25" customHeight="1">
      <c r="A13" s="749" t="s">
        <v>1015</v>
      </c>
      <c r="B13" s="750"/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1"/>
      <c r="V13" s="107"/>
      <c r="W13" s="118"/>
      <c r="X13" s="108"/>
    </row>
    <row r="14" spans="1:24" ht="9" customHeight="1">
      <c r="A14" s="713" t="s">
        <v>1010</v>
      </c>
      <c r="B14" s="714"/>
      <c r="C14" s="321"/>
      <c r="D14" s="321"/>
      <c r="E14" s="321" t="s">
        <v>388</v>
      </c>
      <c r="F14" s="321" t="s">
        <v>388</v>
      </c>
      <c r="G14" s="321" t="s">
        <v>388</v>
      </c>
      <c r="H14" s="321" t="s">
        <v>388</v>
      </c>
      <c r="I14" s="321" t="s">
        <v>388</v>
      </c>
      <c r="J14" s="324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24">
        <f t="shared" si="0"/>
        <v>543013.96999999974</v>
      </c>
      <c r="L14" s="324">
        <f t="shared" si="0"/>
        <v>509230.16999999981</v>
      </c>
      <c r="M14" s="106">
        <f t="shared" si="0"/>
        <v>23413</v>
      </c>
      <c r="N14" s="324">
        <f t="shared" si="0"/>
        <v>581754995.38999987</v>
      </c>
      <c r="O14" s="324">
        <f t="shared" si="0"/>
        <v>0</v>
      </c>
      <c r="P14" s="324">
        <f t="shared" si="0"/>
        <v>0</v>
      </c>
      <c r="Q14" s="324">
        <f t="shared" si="0"/>
        <v>683020.42999999993</v>
      </c>
      <c r="R14" s="324">
        <f t="shared" si="0"/>
        <v>581071974.9599998</v>
      </c>
      <c r="S14" s="321" t="s">
        <v>388</v>
      </c>
      <c r="T14" s="321" t="s">
        <v>388</v>
      </c>
      <c r="U14" s="321" t="s">
        <v>388</v>
      </c>
      <c r="V14" s="107"/>
      <c r="W14" s="118"/>
    </row>
    <row r="15" spans="1:24" ht="9" customHeight="1">
      <c r="A15" s="715" t="s">
        <v>216</v>
      </c>
      <c r="B15" s="748"/>
      <c r="C15" s="748"/>
      <c r="D15" s="748"/>
      <c r="E15" s="716"/>
      <c r="F15" s="716"/>
      <c r="G15" s="716"/>
      <c r="H15" s="748"/>
      <c r="I15" s="748"/>
      <c r="J15" s="748"/>
      <c r="K15" s="748"/>
      <c r="L15" s="748"/>
      <c r="M15" s="748"/>
      <c r="N15" s="716"/>
      <c r="O15" s="716"/>
      <c r="P15" s="716"/>
      <c r="Q15" s="716"/>
      <c r="R15" s="716"/>
      <c r="S15" s="716"/>
      <c r="T15" s="716"/>
      <c r="U15" s="717"/>
      <c r="V15" s="93" t="s">
        <v>1073</v>
      </c>
    </row>
    <row r="16" spans="1:24" ht="9" customHeight="1">
      <c r="A16" s="331">
        <v>1</v>
      </c>
      <c r="B16" s="109" t="s">
        <v>111</v>
      </c>
      <c r="C16" s="110" t="s">
        <v>992</v>
      </c>
      <c r="D16" s="110"/>
      <c r="E16" s="111">
        <v>1973</v>
      </c>
      <c r="F16" s="112">
        <v>1984</v>
      </c>
      <c r="G16" s="113" t="s">
        <v>209</v>
      </c>
      <c r="H16" s="114">
        <v>5</v>
      </c>
      <c r="I16" s="114">
        <v>4</v>
      </c>
      <c r="J16" s="115">
        <v>3643.6</v>
      </c>
      <c r="K16" s="115">
        <v>3323.6</v>
      </c>
      <c r="L16" s="115">
        <v>3216.8</v>
      </c>
      <c r="M16" s="114">
        <v>166</v>
      </c>
      <c r="N16" s="116">
        <f>'Приложение 2'!E19</f>
        <v>2179864.48</v>
      </c>
      <c r="O16" s="324">
        <v>0</v>
      </c>
      <c r="P16" s="324">
        <v>0</v>
      </c>
      <c r="Q16" s="324">
        <v>0</v>
      </c>
      <c r="R16" s="324">
        <f>N16</f>
        <v>2179864.48</v>
      </c>
      <c r="S16" s="324">
        <f>N16/K16</f>
        <v>655.87449753279577</v>
      </c>
      <c r="T16" s="324">
        <v>4180</v>
      </c>
      <c r="U16" s="105" t="s">
        <v>226</v>
      </c>
      <c r="V16" s="117">
        <f>T16-S16</f>
        <v>3524.1255024672041</v>
      </c>
      <c r="W16" s="118"/>
    </row>
    <row r="17" spans="1:23" ht="9" customHeight="1">
      <c r="A17" s="331">
        <v>2</v>
      </c>
      <c r="B17" s="109" t="s">
        <v>112</v>
      </c>
      <c r="C17" s="110" t="s">
        <v>992</v>
      </c>
      <c r="D17" s="110"/>
      <c r="E17" s="111">
        <v>1982</v>
      </c>
      <c r="F17" s="119"/>
      <c r="G17" s="113" t="s">
        <v>88</v>
      </c>
      <c r="H17" s="114">
        <v>2</v>
      </c>
      <c r="I17" s="114">
        <v>2</v>
      </c>
      <c r="J17" s="115">
        <v>983.7</v>
      </c>
      <c r="K17" s="115">
        <v>870.2</v>
      </c>
      <c r="L17" s="115">
        <v>870.2</v>
      </c>
      <c r="M17" s="114">
        <v>60</v>
      </c>
      <c r="N17" s="116">
        <f>'Приложение 2'!E20</f>
        <v>1698892.44</v>
      </c>
      <c r="O17" s="324">
        <v>0</v>
      </c>
      <c r="P17" s="324">
        <v>0</v>
      </c>
      <c r="Q17" s="324">
        <v>0</v>
      </c>
      <c r="R17" s="324">
        <f t="shared" ref="R17:R72" si="1">N17</f>
        <v>1698892.44</v>
      </c>
      <c r="S17" s="347">
        <f t="shared" ref="S17:S80" si="2">N17/K17</f>
        <v>1952.30112617789</v>
      </c>
      <c r="T17" s="324">
        <v>4180</v>
      </c>
      <c r="U17" s="105" t="s">
        <v>226</v>
      </c>
      <c r="V17" s="117">
        <f t="shared" ref="V17:V80" si="3">T17-S17</f>
        <v>2227.6988738221098</v>
      </c>
      <c r="W17" s="118"/>
    </row>
    <row r="18" spans="1:23" ht="9" customHeight="1">
      <c r="A18" s="331">
        <v>3</v>
      </c>
      <c r="B18" s="109" t="s">
        <v>113</v>
      </c>
      <c r="C18" s="110" t="s">
        <v>993</v>
      </c>
      <c r="D18" s="110"/>
      <c r="E18" s="111">
        <v>1957</v>
      </c>
      <c r="F18" s="112">
        <v>1975</v>
      </c>
      <c r="G18" s="113" t="s">
        <v>88</v>
      </c>
      <c r="H18" s="114">
        <v>5</v>
      </c>
      <c r="I18" s="114">
        <v>9</v>
      </c>
      <c r="J18" s="115">
        <v>11632.7</v>
      </c>
      <c r="K18" s="115">
        <v>10771.7</v>
      </c>
      <c r="L18" s="115">
        <v>7248.9</v>
      </c>
      <c r="M18" s="114">
        <v>249</v>
      </c>
      <c r="N18" s="116">
        <f>'Приложение 2'!E21</f>
        <v>10834027.82</v>
      </c>
      <c r="O18" s="324">
        <v>0</v>
      </c>
      <c r="P18" s="324">
        <v>0</v>
      </c>
      <c r="Q18" s="324">
        <v>0</v>
      </c>
      <c r="R18" s="324">
        <f t="shared" si="1"/>
        <v>10834027.82</v>
      </c>
      <c r="S18" s="347">
        <f t="shared" si="2"/>
        <v>1005.7862565797413</v>
      </c>
      <c r="T18" s="324">
        <v>4503.95</v>
      </c>
      <c r="U18" s="105" t="s">
        <v>226</v>
      </c>
      <c r="V18" s="117">
        <f t="shared" si="3"/>
        <v>3498.1637434202585</v>
      </c>
      <c r="W18" s="118"/>
    </row>
    <row r="19" spans="1:23" ht="9" customHeight="1">
      <c r="A19" s="331">
        <v>4</v>
      </c>
      <c r="B19" s="109" t="s">
        <v>114</v>
      </c>
      <c r="C19" s="110" t="s">
        <v>992</v>
      </c>
      <c r="D19" s="110"/>
      <c r="E19" s="120">
        <v>1966</v>
      </c>
      <c r="F19" s="114"/>
      <c r="G19" s="121" t="s">
        <v>90</v>
      </c>
      <c r="H19" s="114">
        <v>5</v>
      </c>
      <c r="I19" s="114">
        <v>4</v>
      </c>
      <c r="J19" s="115">
        <v>3867.5</v>
      </c>
      <c r="K19" s="115">
        <v>3561.5</v>
      </c>
      <c r="L19" s="115">
        <v>3561.5</v>
      </c>
      <c r="M19" s="114">
        <v>160</v>
      </c>
      <c r="N19" s="116">
        <f>'Приложение 2'!E22</f>
        <v>2274921.98</v>
      </c>
      <c r="O19" s="324">
        <v>0</v>
      </c>
      <c r="P19" s="324">
        <v>0</v>
      </c>
      <c r="Q19" s="324">
        <v>0</v>
      </c>
      <c r="R19" s="324">
        <f t="shared" si="1"/>
        <v>2274921.98</v>
      </c>
      <c r="S19" s="347">
        <f t="shared" si="2"/>
        <v>638.75389021479714</v>
      </c>
      <c r="T19" s="324">
        <v>4180</v>
      </c>
      <c r="U19" s="105" t="s">
        <v>226</v>
      </c>
      <c r="V19" s="117">
        <f t="shared" si="3"/>
        <v>3541.2461097852029</v>
      </c>
      <c r="W19" s="118"/>
    </row>
    <row r="20" spans="1:23" ht="9" customHeight="1">
      <c r="A20" s="331">
        <v>5</v>
      </c>
      <c r="B20" s="109" t="s">
        <v>115</v>
      </c>
      <c r="C20" s="110" t="s">
        <v>993</v>
      </c>
      <c r="D20" s="110"/>
      <c r="E20" s="111">
        <v>1949</v>
      </c>
      <c r="F20" s="119"/>
      <c r="G20" s="113" t="s">
        <v>208</v>
      </c>
      <c r="H20" s="114">
        <v>2</v>
      </c>
      <c r="I20" s="114">
        <v>1</v>
      </c>
      <c r="J20" s="115">
        <v>579.9</v>
      </c>
      <c r="K20" s="115">
        <v>565</v>
      </c>
      <c r="L20" s="115">
        <v>565</v>
      </c>
      <c r="M20" s="114">
        <v>18</v>
      </c>
      <c r="N20" s="116">
        <f>'Приложение 2'!E23</f>
        <v>1581030.27</v>
      </c>
      <c r="O20" s="324">
        <v>0</v>
      </c>
      <c r="P20" s="324">
        <v>0</v>
      </c>
      <c r="Q20" s="324">
        <v>0</v>
      </c>
      <c r="R20" s="324">
        <f t="shared" si="1"/>
        <v>1581030.27</v>
      </c>
      <c r="S20" s="347">
        <f t="shared" si="2"/>
        <v>2798.2836637168143</v>
      </c>
      <c r="T20" s="324">
        <v>4503.95</v>
      </c>
      <c r="U20" s="105" t="s">
        <v>226</v>
      </c>
      <c r="V20" s="117">
        <f t="shared" si="3"/>
        <v>1705.6663362831855</v>
      </c>
      <c r="W20" s="118"/>
    </row>
    <row r="21" spans="1:23" ht="9" customHeight="1">
      <c r="A21" s="331">
        <v>6</v>
      </c>
      <c r="B21" s="109" t="s">
        <v>116</v>
      </c>
      <c r="C21" s="110" t="s">
        <v>992</v>
      </c>
      <c r="D21" s="110"/>
      <c r="E21" s="111">
        <v>1970</v>
      </c>
      <c r="F21" s="112">
        <v>1981</v>
      </c>
      <c r="G21" s="113" t="s">
        <v>88</v>
      </c>
      <c r="H21" s="114">
        <v>9</v>
      </c>
      <c r="I21" s="114">
        <v>1</v>
      </c>
      <c r="J21" s="115">
        <v>2659.7</v>
      </c>
      <c r="K21" s="115">
        <v>2409.6999999999998</v>
      </c>
      <c r="L21" s="115">
        <v>2245.6999999999998</v>
      </c>
      <c r="M21" s="114">
        <v>118</v>
      </c>
      <c r="N21" s="116">
        <f>'Приложение 2'!E24</f>
        <v>1000478.42</v>
      </c>
      <c r="O21" s="324">
        <v>0</v>
      </c>
      <c r="P21" s="324">
        <v>0</v>
      </c>
      <c r="Q21" s="324">
        <v>0</v>
      </c>
      <c r="R21" s="324">
        <f t="shared" si="1"/>
        <v>1000478.42</v>
      </c>
      <c r="S21" s="347">
        <f t="shared" si="2"/>
        <v>415.18795700709637</v>
      </c>
      <c r="T21" s="324">
        <v>4180</v>
      </c>
      <c r="U21" s="105" t="s">
        <v>226</v>
      </c>
      <c r="V21" s="117">
        <f t="shared" si="3"/>
        <v>3764.8120429929036</v>
      </c>
      <c r="W21" s="118"/>
    </row>
    <row r="22" spans="1:23" ht="9" customHeight="1">
      <c r="A22" s="331">
        <v>7</v>
      </c>
      <c r="B22" s="109" t="s">
        <v>117</v>
      </c>
      <c r="C22" s="110" t="s">
        <v>992</v>
      </c>
      <c r="D22" s="110"/>
      <c r="E22" s="111">
        <v>1968</v>
      </c>
      <c r="F22" s="119"/>
      <c r="G22" s="121" t="s">
        <v>90</v>
      </c>
      <c r="H22" s="114">
        <v>5</v>
      </c>
      <c r="I22" s="114">
        <v>6</v>
      </c>
      <c r="J22" s="115">
        <v>4962.7</v>
      </c>
      <c r="K22" s="115">
        <v>4538.7</v>
      </c>
      <c r="L22" s="115">
        <v>4538.7</v>
      </c>
      <c r="M22" s="114">
        <v>227</v>
      </c>
      <c r="N22" s="116">
        <f>'Приложение 2'!E25</f>
        <v>2934226.36</v>
      </c>
      <c r="O22" s="324">
        <v>0</v>
      </c>
      <c r="P22" s="324">
        <v>0</v>
      </c>
      <c r="Q22" s="324">
        <v>0</v>
      </c>
      <c r="R22" s="324">
        <f t="shared" si="1"/>
        <v>2934226.36</v>
      </c>
      <c r="S22" s="347">
        <f t="shared" si="2"/>
        <v>646.49048405931217</v>
      </c>
      <c r="T22" s="324">
        <v>4180</v>
      </c>
      <c r="U22" s="105" t="s">
        <v>226</v>
      </c>
      <c r="V22" s="117">
        <f t="shared" si="3"/>
        <v>3533.5095159406878</v>
      </c>
      <c r="W22" s="118"/>
    </row>
    <row r="23" spans="1:23" ht="9" customHeight="1">
      <c r="A23" s="331">
        <v>8</v>
      </c>
      <c r="B23" s="109" t="s">
        <v>118</v>
      </c>
      <c r="C23" s="110" t="s">
        <v>992</v>
      </c>
      <c r="D23" s="110"/>
      <c r="E23" s="120">
        <v>1968</v>
      </c>
      <c r="F23" s="114"/>
      <c r="G23" s="121" t="s">
        <v>90</v>
      </c>
      <c r="H23" s="114">
        <v>5</v>
      </c>
      <c r="I23" s="114">
        <v>6</v>
      </c>
      <c r="J23" s="115">
        <v>4925.8100000000004</v>
      </c>
      <c r="K23" s="115">
        <v>4501.8100000000004</v>
      </c>
      <c r="L23" s="115">
        <v>4501.8100000000004</v>
      </c>
      <c r="M23" s="114">
        <v>216</v>
      </c>
      <c r="N23" s="116">
        <f>'Приложение 2'!E26</f>
        <v>2979045.82</v>
      </c>
      <c r="O23" s="324">
        <v>0</v>
      </c>
      <c r="P23" s="324">
        <v>0</v>
      </c>
      <c r="Q23" s="324">
        <v>0</v>
      </c>
      <c r="R23" s="324">
        <f t="shared" si="1"/>
        <v>2979045.82</v>
      </c>
      <c r="S23" s="347">
        <f t="shared" si="2"/>
        <v>661.74401407433891</v>
      </c>
      <c r="T23" s="324">
        <v>4180</v>
      </c>
      <c r="U23" s="105" t="s">
        <v>226</v>
      </c>
      <c r="V23" s="117">
        <f t="shared" si="3"/>
        <v>3518.2559859256612</v>
      </c>
      <c r="W23" s="118"/>
    </row>
    <row r="24" spans="1:23" ht="9" customHeight="1">
      <c r="A24" s="331">
        <v>9</v>
      </c>
      <c r="B24" s="37" t="s">
        <v>409</v>
      </c>
      <c r="C24" s="110" t="s">
        <v>994</v>
      </c>
      <c r="D24" s="110"/>
      <c r="E24" s="120">
        <v>1987</v>
      </c>
      <c r="F24" s="114"/>
      <c r="G24" s="121" t="s">
        <v>88</v>
      </c>
      <c r="H24" s="114">
        <v>14</v>
      </c>
      <c r="I24" s="114">
        <v>1</v>
      </c>
      <c r="J24" s="115">
        <v>5014</v>
      </c>
      <c r="K24" s="115">
        <v>4452.8</v>
      </c>
      <c r="L24" s="115">
        <v>4452.8</v>
      </c>
      <c r="M24" s="114">
        <v>210</v>
      </c>
      <c r="N24" s="116">
        <f>'Приложение 2'!E27</f>
        <v>2603164.6800000002</v>
      </c>
      <c r="O24" s="324">
        <v>0</v>
      </c>
      <c r="P24" s="324">
        <v>0</v>
      </c>
      <c r="Q24" s="324">
        <v>0</v>
      </c>
      <c r="R24" s="324">
        <f t="shared" si="1"/>
        <v>2603164.6800000002</v>
      </c>
      <c r="S24" s="347">
        <f t="shared" si="2"/>
        <v>584.61298059647868</v>
      </c>
      <c r="T24" s="324">
        <f>3090099.49*'Приложение 2'!G27/'Приложение 1'!K24</f>
        <v>693.96772592526054</v>
      </c>
      <c r="U24" s="105" t="s">
        <v>226</v>
      </c>
      <c r="V24" s="117">
        <f t="shared" si="3"/>
        <v>109.35474532878186</v>
      </c>
      <c r="W24" s="118"/>
    </row>
    <row r="25" spans="1:23" ht="9" customHeight="1">
      <c r="A25" s="331">
        <v>10</v>
      </c>
      <c r="B25" s="109" t="s">
        <v>119</v>
      </c>
      <c r="C25" s="110" t="s">
        <v>992</v>
      </c>
      <c r="D25" s="110"/>
      <c r="E25" s="111">
        <v>1978</v>
      </c>
      <c r="F25" s="119"/>
      <c r="G25" s="121" t="s">
        <v>90</v>
      </c>
      <c r="H25" s="114">
        <v>5</v>
      </c>
      <c r="I25" s="114">
        <v>4</v>
      </c>
      <c r="J25" s="115">
        <v>3572.8</v>
      </c>
      <c r="K25" s="115">
        <v>3352</v>
      </c>
      <c r="L25" s="115">
        <v>3352</v>
      </c>
      <c r="M25" s="114">
        <v>156</v>
      </c>
      <c r="N25" s="116">
        <f>'Приложение 2'!E28</f>
        <v>2260048.5099999998</v>
      </c>
      <c r="O25" s="324">
        <v>0</v>
      </c>
      <c r="P25" s="324">
        <v>0</v>
      </c>
      <c r="Q25" s="324">
        <v>0</v>
      </c>
      <c r="R25" s="324">
        <f t="shared" si="1"/>
        <v>2260048.5099999998</v>
      </c>
      <c r="S25" s="347">
        <f t="shared" si="2"/>
        <v>674.23881563245811</v>
      </c>
      <c r="T25" s="324">
        <v>4180</v>
      </c>
      <c r="U25" s="105" t="s">
        <v>226</v>
      </c>
      <c r="V25" s="117">
        <f t="shared" si="3"/>
        <v>3505.7611843675418</v>
      </c>
      <c r="W25" s="118"/>
    </row>
    <row r="26" spans="1:23" ht="9" customHeight="1">
      <c r="A26" s="331">
        <v>11</v>
      </c>
      <c r="B26" s="109" t="s">
        <v>120</v>
      </c>
      <c r="C26" s="110" t="s">
        <v>995</v>
      </c>
      <c r="D26" s="110"/>
      <c r="E26" s="111">
        <v>1980</v>
      </c>
      <c r="F26" s="119"/>
      <c r="G26" s="113" t="s">
        <v>88</v>
      </c>
      <c r="H26" s="114">
        <v>5</v>
      </c>
      <c r="I26" s="114">
        <v>5</v>
      </c>
      <c r="J26" s="115">
        <v>4893.7</v>
      </c>
      <c r="K26" s="115">
        <v>4311.7</v>
      </c>
      <c r="L26" s="115">
        <v>3831.8</v>
      </c>
      <c r="M26" s="114">
        <v>178</v>
      </c>
      <c r="N26" s="116">
        <f>'Приложение 2'!E29</f>
        <v>4502034.7</v>
      </c>
      <c r="O26" s="324">
        <v>0</v>
      </c>
      <c r="P26" s="324">
        <v>0</v>
      </c>
      <c r="Q26" s="324">
        <v>0</v>
      </c>
      <c r="R26" s="324">
        <f t="shared" si="1"/>
        <v>4502034.7</v>
      </c>
      <c r="S26" s="347">
        <f t="shared" si="2"/>
        <v>1044.1437715982097</v>
      </c>
      <c r="T26" s="324">
        <v>4984.6499999999996</v>
      </c>
      <c r="U26" s="105" t="s">
        <v>226</v>
      </c>
      <c r="V26" s="117">
        <f t="shared" si="3"/>
        <v>3940.5062284017899</v>
      </c>
      <c r="W26" s="118"/>
    </row>
    <row r="27" spans="1:23" ht="9" customHeight="1">
      <c r="A27" s="331">
        <v>12</v>
      </c>
      <c r="B27" s="109" t="s">
        <v>121</v>
      </c>
      <c r="C27" s="110" t="s">
        <v>993</v>
      </c>
      <c r="D27" s="110"/>
      <c r="E27" s="111">
        <v>1953</v>
      </c>
      <c r="F27" s="119"/>
      <c r="G27" s="113" t="s">
        <v>88</v>
      </c>
      <c r="H27" s="114">
        <v>2</v>
      </c>
      <c r="I27" s="114">
        <v>1</v>
      </c>
      <c r="J27" s="115">
        <v>264.89999999999998</v>
      </c>
      <c r="K27" s="115">
        <v>249.9</v>
      </c>
      <c r="L27" s="115">
        <v>249.9</v>
      </c>
      <c r="M27" s="114">
        <v>15</v>
      </c>
      <c r="N27" s="116">
        <f>'Приложение 2'!E30</f>
        <v>838771.23</v>
      </c>
      <c r="O27" s="324">
        <v>0</v>
      </c>
      <c r="P27" s="324">
        <v>0</v>
      </c>
      <c r="Q27" s="324">
        <v>0</v>
      </c>
      <c r="R27" s="324">
        <f t="shared" si="1"/>
        <v>838771.23</v>
      </c>
      <c r="S27" s="347">
        <f t="shared" si="2"/>
        <v>3356.4274909963983</v>
      </c>
      <c r="T27" s="324">
        <v>4503.95</v>
      </c>
      <c r="U27" s="105" t="s">
        <v>226</v>
      </c>
      <c r="V27" s="117">
        <f t="shared" si="3"/>
        <v>1147.5225090036015</v>
      </c>
      <c r="W27" s="118"/>
    </row>
    <row r="28" spans="1:23" ht="9" customHeight="1">
      <c r="A28" s="331">
        <v>13</v>
      </c>
      <c r="B28" s="109" t="s">
        <v>122</v>
      </c>
      <c r="C28" s="110" t="s">
        <v>993</v>
      </c>
      <c r="D28" s="110"/>
      <c r="E28" s="111">
        <v>1953</v>
      </c>
      <c r="F28" s="119"/>
      <c r="G28" s="113" t="s">
        <v>88</v>
      </c>
      <c r="H28" s="114">
        <v>2</v>
      </c>
      <c r="I28" s="114">
        <v>1</v>
      </c>
      <c r="J28" s="115">
        <v>459.8</v>
      </c>
      <c r="K28" s="115">
        <v>416.8</v>
      </c>
      <c r="L28" s="115">
        <v>287.7</v>
      </c>
      <c r="M28" s="114">
        <v>12</v>
      </c>
      <c r="N28" s="116">
        <f>'Приложение 2'!E31</f>
        <v>1285344.3999999999</v>
      </c>
      <c r="O28" s="324">
        <v>0</v>
      </c>
      <c r="P28" s="324">
        <v>0</v>
      </c>
      <c r="Q28" s="324">
        <v>0</v>
      </c>
      <c r="R28" s="324">
        <f t="shared" si="1"/>
        <v>1285344.3999999999</v>
      </c>
      <c r="S28" s="347">
        <f t="shared" si="2"/>
        <v>3083.8397312859884</v>
      </c>
      <c r="T28" s="324">
        <v>4503.95</v>
      </c>
      <c r="U28" s="105" t="s">
        <v>226</v>
      </c>
      <c r="V28" s="117">
        <f t="shared" si="3"/>
        <v>1420.1102687140115</v>
      </c>
      <c r="W28" s="118"/>
    </row>
    <row r="29" spans="1:23" ht="9" customHeight="1">
      <c r="A29" s="331">
        <v>14</v>
      </c>
      <c r="B29" s="109" t="s">
        <v>123</v>
      </c>
      <c r="C29" s="110" t="s">
        <v>993</v>
      </c>
      <c r="D29" s="110"/>
      <c r="E29" s="111">
        <v>1955</v>
      </c>
      <c r="F29" s="119"/>
      <c r="G29" s="113" t="s">
        <v>88</v>
      </c>
      <c r="H29" s="114">
        <v>2</v>
      </c>
      <c r="I29" s="114">
        <v>3</v>
      </c>
      <c r="J29" s="115">
        <v>950.9</v>
      </c>
      <c r="K29" s="115">
        <v>829.9</v>
      </c>
      <c r="L29" s="115">
        <v>711.9</v>
      </c>
      <c r="M29" s="114">
        <v>32</v>
      </c>
      <c r="N29" s="116">
        <f>'Приложение 2'!E32</f>
        <v>2235658.4300000002</v>
      </c>
      <c r="O29" s="324">
        <v>0</v>
      </c>
      <c r="P29" s="324">
        <v>0</v>
      </c>
      <c r="Q29" s="324">
        <v>0</v>
      </c>
      <c r="R29" s="324">
        <f t="shared" si="1"/>
        <v>2235658.4300000002</v>
      </c>
      <c r="S29" s="347">
        <f t="shared" si="2"/>
        <v>2693.8889384263166</v>
      </c>
      <c r="T29" s="324">
        <v>4503.95</v>
      </c>
      <c r="U29" s="105" t="s">
        <v>226</v>
      </c>
      <c r="V29" s="117">
        <f t="shared" si="3"/>
        <v>1810.0610615736832</v>
      </c>
      <c r="W29" s="118"/>
    </row>
    <row r="30" spans="1:23" ht="9" customHeight="1">
      <c r="A30" s="331">
        <v>15</v>
      </c>
      <c r="B30" s="109" t="s">
        <v>124</v>
      </c>
      <c r="C30" s="110" t="s">
        <v>995</v>
      </c>
      <c r="D30" s="110"/>
      <c r="E30" s="120">
        <v>1965</v>
      </c>
      <c r="F30" s="114"/>
      <c r="G30" s="121" t="s">
        <v>90</v>
      </c>
      <c r="H30" s="114">
        <v>5</v>
      </c>
      <c r="I30" s="114">
        <v>4</v>
      </c>
      <c r="J30" s="115">
        <v>4088.45</v>
      </c>
      <c r="K30" s="115">
        <v>3784.45</v>
      </c>
      <c r="L30" s="115">
        <v>3556.75</v>
      </c>
      <c r="M30" s="114">
        <v>166</v>
      </c>
      <c r="N30" s="116">
        <f>'Приложение 2'!E33</f>
        <v>6606016.3999999994</v>
      </c>
      <c r="O30" s="324">
        <v>0</v>
      </c>
      <c r="P30" s="324">
        <v>0</v>
      </c>
      <c r="Q30" s="324">
        <v>0</v>
      </c>
      <c r="R30" s="324">
        <f t="shared" si="1"/>
        <v>6606016.3999999994</v>
      </c>
      <c r="S30" s="347">
        <f t="shared" si="2"/>
        <v>1745.568418132093</v>
      </c>
      <c r="T30" s="324">
        <v>4984.6499999999996</v>
      </c>
      <c r="U30" s="105" t="s">
        <v>226</v>
      </c>
      <c r="V30" s="117">
        <f t="shared" si="3"/>
        <v>3239.0815818679066</v>
      </c>
      <c r="W30" s="118"/>
    </row>
    <row r="31" spans="1:23" ht="9" customHeight="1">
      <c r="A31" s="331">
        <v>16</v>
      </c>
      <c r="B31" s="109" t="s">
        <v>126</v>
      </c>
      <c r="C31" s="110" t="s">
        <v>993</v>
      </c>
      <c r="D31" s="110"/>
      <c r="E31" s="111">
        <v>1957</v>
      </c>
      <c r="F31" s="119"/>
      <c r="G31" s="113" t="s">
        <v>88</v>
      </c>
      <c r="H31" s="114">
        <v>3</v>
      </c>
      <c r="I31" s="114">
        <v>3</v>
      </c>
      <c r="J31" s="115">
        <v>1048</v>
      </c>
      <c r="K31" s="115">
        <v>975</v>
      </c>
      <c r="L31" s="115">
        <v>779.9</v>
      </c>
      <c r="M31" s="114">
        <v>32</v>
      </c>
      <c r="N31" s="116">
        <f>'Приложение 2'!E34</f>
        <v>2934840.13</v>
      </c>
      <c r="O31" s="324">
        <v>0</v>
      </c>
      <c r="P31" s="324">
        <v>0</v>
      </c>
      <c r="Q31" s="324">
        <v>0</v>
      </c>
      <c r="R31" s="324">
        <f t="shared" si="1"/>
        <v>2934840.13</v>
      </c>
      <c r="S31" s="347">
        <f t="shared" si="2"/>
        <v>3010.0924410256407</v>
      </c>
      <c r="T31" s="324">
        <v>4503.95</v>
      </c>
      <c r="U31" s="105" t="s">
        <v>226</v>
      </c>
      <c r="V31" s="117">
        <f t="shared" si="3"/>
        <v>1493.8575589743591</v>
      </c>
      <c r="W31" s="118"/>
    </row>
    <row r="32" spans="1:23" ht="9" customHeight="1">
      <c r="A32" s="331">
        <v>17</v>
      </c>
      <c r="B32" s="109" t="s">
        <v>127</v>
      </c>
      <c r="C32" s="110" t="s">
        <v>993</v>
      </c>
      <c r="D32" s="110"/>
      <c r="E32" s="111">
        <v>1957</v>
      </c>
      <c r="F32" s="119"/>
      <c r="G32" s="113" t="s">
        <v>88</v>
      </c>
      <c r="H32" s="114">
        <v>2</v>
      </c>
      <c r="I32" s="114">
        <v>2</v>
      </c>
      <c r="J32" s="115">
        <v>695.2</v>
      </c>
      <c r="K32" s="115">
        <v>602.20000000000005</v>
      </c>
      <c r="L32" s="115">
        <v>602.20000000000005</v>
      </c>
      <c r="M32" s="114">
        <v>28</v>
      </c>
      <c r="N32" s="116">
        <f>'Приложение 2'!E35</f>
        <v>1840661.3</v>
      </c>
      <c r="O32" s="324">
        <v>0</v>
      </c>
      <c r="P32" s="324">
        <v>0</v>
      </c>
      <c r="Q32" s="324">
        <v>0</v>
      </c>
      <c r="R32" s="324">
        <f t="shared" si="1"/>
        <v>1840661.3</v>
      </c>
      <c r="S32" s="347">
        <f t="shared" si="2"/>
        <v>3056.5614413816006</v>
      </c>
      <c r="T32" s="324">
        <v>4503.95</v>
      </c>
      <c r="U32" s="105" t="s">
        <v>226</v>
      </c>
      <c r="V32" s="117">
        <f t="shared" si="3"/>
        <v>1447.3885586183992</v>
      </c>
      <c r="W32" s="118"/>
    </row>
    <row r="33" spans="1:23" ht="9" customHeight="1">
      <c r="A33" s="331">
        <v>18</v>
      </c>
      <c r="B33" s="109" t="s">
        <v>128</v>
      </c>
      <c r="C33" s="110" t="s">
        <v>993</v>
      </c>
      <c r="D33" s="110"/>
      <c r="E33" s="111">
        <v>1956</v>
      </c>
      <c r="F33" s="119"/>
      <c r="G33" s="113" t="s">
        <v>88</v>
      </c>
      <c r="H33" s="114">
        <v>3</v>
      </c>
      <c r="I33" s="114">
        <v>3</v>
      </c>
      <c r="J33" s="115">
        <v>1188.0999999999999</v>
      </c>
      <c r="K33" s="115">
        <v>981.1</v>
      </c>
      <c r="L33" s="115">
        <v>805.2</v>
      </c>
      <c r="M33" s="114">
        <v>32</v>
      </c>
      <c r="N33" s="116">
        <f>'Приложение 2'!E36</f>
        <v>2481689.17</v>
      </c>
      <c r="O33" s="324">
        <v>0</v>
      </c>
      <c r="P33" s="324">
        <v>0</v>
      </c>
      <c r="Q33" s="324">
        <v>0</v>
      </c>
      <c r="R33" s="324">
        <f t="shared" si="1"/>
        <v>2481689.17</v>
      </c>
      <c r="S33" s="347">
        <f t="shared" si="2"/>
        <v>2529.4966568137802</v>
      </c>
      <c r="T33" s="324">
        <v>4503.95</v>
      </c>
      <c r="U33" s="105" t="s">
        <v>226</v>
      </c>
      <c r="V33" s="117">
        <f t="shared" si="3"/>
        <v>1974.4533431862196</v>
      </c>
      <c r="W33" s="118"/>
    </row>
    <row r="34" spans="1:23" ht="9" customHeight="1">
      <c r="A34" s="331">
        <v>19</v>
      </c>
      <c r="B34" s="109" t="s">
        <v>129</v>
      </c>
      <c r="C34" s="110" t="s">
        <v>996</v>
      </c>
      <c r="D34" s="110"/>
      <c r="E34" s="111">
        <v>1983</v>
      </c>
      <c r="F34" s="119"/>
      <c r="G34" s="121" t="s">
        <v>90</v>
      </c>
      <c r="H34" s="114">
        <v>12</v>
      </c>
      <c r="I34" s="114">
        <v>6</v>
      </c>
      <c r="J34" s="115">
        <v>16312.4</v>
      </c>
      <c r="K34" s="115">
        <v>14748.4</v>
      </c>
      <c r="L34" s="115">
        <v>14701.4</v>
      </c>
      <c r="M34" s="114">
        <v>711</v>
      </c>
      <c r="N34" s="116">
        <f>'Приложение 2'!E37</f>
        <v>16873685.969999999</v>
      </c>
      <c r="O34" s="324">
        <v>0</v>
      </c>
      <c r="P34" s="324">
        <v>0</v>
      </c>
      <c r="Q34" s="324">
        <v>0</v>
      </c>
      <c r="R34" s="324">
        <f t="shared" si="1"/>
        <v>16873685.969999999</v>
      </c>
      <c r="S34" s="347">
        <f t="shared" si="2"/>
        <v>1144.1028158986737</v>
      </c>
      <c r="T34" s="324">
        <v>2194.5</v>
      </c>
      <c r="U34" s="105" t="s">
        <v>226</v>
      </c>
      <c r="V34" s="117">
        <f t="shared" si="3"/>
        <v>1050.3971841013263</v>
      </c>
      <c r="W34" s="118"/>
    </row>
    <row r="35" spans="1:23" ht="9" customHeight="1">
      <c r="A35" s="331">
        <v>20</v>
      </c>
      <c r="B35" s="109" t="s">
        <v>130</v>
      </c>
      <c r="C35" s="110" t="s">
        <v>993</v>
      </c>
      <c r="D35" s="110"/>
      <c r="E35" s="111">
        <v>1959</v>
      </c>
      <c r="F35" s="119"/>
      <c r="G35" s="113" t="s">
        <v>88</v>
      </c>
      <c r="H35" s="114">
        <v>2</v>
      </c>
      <c r="I35" s="114">
        <v>2</v>
      </c>
      <c r="J35" s="115">
        <v>686.7</v>
      </c>
      <c r="K35" s="115">
        <v>638.29999999999995</v>
      </c>
      <c r="L35" s="115">
        <v>638.29999999999995</v>
      </c>
      <c r="M35" s="114">
        <v>29</v>
      </c>
      <c r="N35" s="116">
        <f>'Приложение 2'!E38</f>
        <v>1926039.32</v>
      </c>
      <c r="O35" s="324">
        <v>0</v>
      </c>
      <c r="P35" s="324">
        <v>0</v>
      </c>
      <c r="Q35" s="324">
        <v>0</v>
      </c>
      <c r="R35" s="324">
        <f t="shared" si="1"/>
        <v>1926039.32</v>
      </c>
      <c r="S35" s="347">
        <f t="shared" si="2"/>
        <v>3017.4515431615232</v>
      </c>
      <c r="T35" s="324">
        <v>4503.95</v>
      </c>
      <c r="U35" s="105" t="s">
        <v>226</v>
      </c>
      <c r="V35" s="117">
        <f t="shared" si="3"/>
        <v>1486.4984568384766</v>
      </c>
      <c r="W35" s="118"/>
    </row>
    <row r="36" spans="1:23" ht="9" customHeight="1">
      <c r="A36" s="331">
        <v>21</v>
      </c>
      <c r="B36" s="109" t="s">
        <v>131</v>
      </c>
      <c r="C36" s="110" t="s">
        <v>993</v>
      </c>
      <c r="D36" s="110"/>
      <c r="E36" s="111">
        <v>1959</v>
      </c>
      <c r="F36" s="119"/>
      <c r="G36" s="113" t="s">
        <v>88</v>
      </c>
      <c r="H36" s="114">
        <v>2</v>
      </c>
      <c r="I36" s="114">
        <v>2</v>
      </c>
      <c r="J36" s="115">
        <v>686.1</v>
      </c>
      <c r="K36" s="115">
        <v>639.9</v>
      </c>
      <c r="L36" s="115">
        <v>639.9</v>
      </c>
      <c r="M36" s="114">
        <v>32</v>
      </c>
      <c r="N36" s="116">
        <f>'Приложение 2'!E39</f>
        <v>1947900.92</v>
      </c>
      <c r="O36" s="324">
        <v>0</v>
      </c>
      <c r="P36" s="324">
        <v>0</v>
      </c>
      <c r="Q36" s="324">
        <v>0</v>
      </c>
      <c r="R36" s="324">
        <f t="shared" si="1"/>
        <v>1947900.92</v>
      </c>
      <c r="S36" s="347">
        <f t="shared" si="2"/>
        <v>3044.0708235661823</v>
      </c>
      <c r="T36" s="324">
        <v>4503.95</v>
      </c>
      <c r="U36" s="105" t="s">
        <v>226</v>
      </c>
      <c r="V36" s="117">
        <f t="shared" si="3"/>
        <v>1459.8791764338175</v>
      </c>
      <c r="W36" s="118"/>
    </row>
    <row r="37" spans="1:23" ht="9" customHeight="1">
      <c r="A37" s="331">
        <v>22</v>
      </c>
      <c r="B37" s="109" t="s">
        <v>132</v>
      </c>
      <c r="C37" s="110" t="s">
        <v>996</v>
      </c>
      <c r="D37" s="110"/>
      <c r="E37" s="111">
        <v>1965</v>
      </c>
      <c r="F37" s="119"/>
      <c r="G37" s="113" t="s">
        <v>88</v>
      </c>
      <c r="H37" s="114">
        <v>5</v>
      </c>
      <c r="I37" s="114">
        <v>4</v>
      </c>
      <c r="J37" s="115">
        <v>3847.8</v>
      </c>
      <c r="K37" s="115">
        <v>3555.8</v>
      </c>
      <c r="L37" s="115">
        <v>3555.8</v>
      </c>
      <c r="M37" s="114">
        <v>181</v>
      </c>
      <c r="N37" s="116">
        <f>'Приложение 2'!E40</f>
        <v>4249241.76</v>
      </c>
      <c r="O37" s="324">
        <v>0</v>
      </c>
      <c r="P37" s="324">
        <v>0</v>
      </c>
      <c r="Q37" s="324">
        <v>0</v>
      </c>
      <c r="R37" s="324">
        <f t="shared" si="1"/>
        <v>4249241.76</v>
      </c>
      <c r="S37" s="347">
        <f t="shared" si="2"/>
        <v>1195.017087575229</v>
      </c>
      <c r="T37" s="324">
        <v>3929.2</v>
      </c>
      <c r="U37" s="105" t="s">
        <v>226</v>
      </c>
      <c r="V37" s="117">
        <f t="shared" si="3"/>
        <v>2734.1829124247706</v>
      </c>
      <c r="W37" s="118"/>
    </row>
    <row r="38" spans="1:23" ht="9" customHeight="1">
      <c r="A38" s="331">
        <v>23</v>
      </c>
      <c r="B38" s="109" t="s">
        <v>133</v>
      </c>
      <c r="C38" s="110" t="s">
        <v>992</v>
      </c>
      <c r="D38" s="110"/>
      <c r="E38" s="111">
        <v>1963</v>
      </c>
      <c r="F38" s="119"/>
      <c r="G38" s="121" t="s">
        <v>90</v>
      </c>
      <c r="H38" s="114">
        <v>5</v>
      </c>
      <c r="I38" s="114">
        <v>4</v>
      </c>
      <c r="J38" s="115">
        <v>3814.7</v>
      </c>
      <c r="K38" s="115">
        <v>3514.7</v>
      </c>
      <c r="L38" s="115">
        <v>3424.2</v>
      </c>
      <c r="M38" s="114">
        <v>183</v>
      </c>
      <c r="N38" s="116">
        <f>'Приложение 2'!E41</f>
        <v>2493769.92</v>
      </c>
      <c r="O38" s="324">
        <v>0</v>
      </c>
      <c r="P38" s="324">
        <v>0</v>
      </c>
      <c r="Q38" s="324">
        <v>0</v>
      </c>
      <c r="R38" s="324">
        <f t="shared" si="1"/>
        <v>2493769.92</v>
      </c>
      <c r="S38" s="347">
        <f t="shared" si="2"/>
        <v>709.52568355762935</v>
      </c>
      <c r="T38" s="324">
        <v>4180</v>
      </c>
      <c r="U38" s="105" t="s">
        <v>226</v>
      </c>
      <c r="V38" s="117">
        <f t="shared" si="3"/>
        <v>3470.4743164423708</v>
      </c>
      <c r="W38" s="118"/>
    </row>
    <row r="39" spans="1:23" ht="9" customHeight="1">
      <c r="A39" s="331">
        <v>24</v>
      </c>
      <c r="B39" s="109" t="s">
        <v>134</v>
      </c>
      <c r="C39" s="110" t="s">
        <v>993</v>
      </c>
      <c r="D39" s="110"/>
      <c r="E39" s="111">
        <v>1951</v>
      </c>
      <c r="F39" s="119"/>
      <c r="G39" s="113" t="s">
        <v>208</v>
      </c>
      <c r="H39" s="114">
        <v>2</v>
      </c>
      <c r="I39" s="114">
        <v>3</v>
      </c>
      <c r="J39" s="115">
        <v>918.7</v>
      </c>
      <c r="K39" s="115">
        <v>822.7</v>
      </c>
      <c r="L39" s="115">
        <v>822.7</v>
      </c>
      <c r="M39" s="114">
        <v>36</v>
      </c>
      <c r="N39" s="116">
        <f>'Приложение 2'!E42</f>
        <v>2413625.36</v>
      </c>
      <c r="O39" s="324">
        <v>0</v>
      </c>
      <c r="P39" s="324">
        <v>0</v>
      </c>
      <c r="Q39" s="324">
        <v>0</v>
      </c>
      <c r="R39" s="324">
        <f t="shared" si="1"/>
        <v>2413625.36</v>
      </c>
      <c r="S39" s="347">
        <f t="shared" si="2"/>
        <v>2933.7855354321136</v>
      </c>
      <c r="T39" s="324">
        <v>4503.95</v>
      </c>
      <c r="U39" s="105" t="s">
        <v>226</v>
      </c>
      <c r="V39" s="117">
        <f t="shared" si="3"/>
        <v>1570.1644645678862</v>
      </c>
      <c r="W39" s="118"/>
    </row>
    <row r="40" spans="1:23" ht="9" customHeight="1">
      <c r="A40" s="331">
        <v>25</v>
      </c>
      <c r="B40" s="109" t="s">
        <v>135</v>
      </c>
      <c r="C40" s="110" t="s">
        <v>993</v>
      </c>
      <c r="D40" s="110"/>
      <c r="E40" s="111">
        <v>1958</v>
      </c>
      <c r="F40" s="112">
        <v>1985</v>
      </c>
      <c r="G40" s="113" t="s">
        <v>88</v>
      </c>
      <c r="H40" s="114">
        <v>2</v>
      </c>
      <c r="I40" s="114">
        <v>2</v>
      </c>
      <c r="J40" s="115">
        <v>532.70000000000005</v>
      </c>
      <c r="K40" s="115">
        <v>503.1</v>
      </c>
      <c r="L40" s="115">
        <v>503.1</v>
      </c>
      <c r="M40" s="114">
        <v>22</v>
      </c>
      <c r="N40" s="116">
        <f>'Приложение 2'!E43</f>
        <v>1676476.44</v>
      </c>
      <c r="O40" s="324">
        <v>0</v>
      </c>
      <c r="P40" s="324">
        <v>0</v>
      </c>
      <c r="Q40" s="324">
        <v>0</v>
      </c>
      <c r="R40" s="324">
        <f t="shared" si="1"/>
        <v>1676476.44</v>
      </c>
      <c r="S40" s="347">
        <f t="shared" si="2"/>
        <v>3332.2926654740604</v>
      </c>
      <c r="T40" s="324">
        <v>4503.95</v>
      </c>
      <c r="U40" s="105" t="s">
        <v>226</v>
      </c>
      <c r="V40" s="117">
        <f t="shared" si="3"/>
        <v>1171.6573345259394</v>
      </c>
      <c r="W40" s="118"/>
    </row>
    <row r="41" spans="1:23" ht="9" customHeight="1">
      <c r="A41" s="331">
        <v>26</v>
      </c>
      <c r="B41" s="109" t="s">
        <v>136</v>
      </c>
      <c r="C41" s="110" t="s">
        <v>992</v>
      </c>
      <c r="D41" s="110"/>
      <c r="E41" s="120">
        <v>1973</v>
      </c>
      <c r="F41" s="114"/>
      <c r="G41" s="113" t="s">
        <v>88</v>
      </c>
      <c r="H41" s="114">
        <v>5</v>
      </c>
      <c r="I41" s="114">
        <v>3</v>
      </c>
      <c r="J41" s="115">
        <v>4062.2</v>
      </c>
      <c r="K41" s="115">
        <v>2442.4</v>
      </c>
      <c r="L41" s="115">
        <v>2256.6</v>
      </c>
      <c r="M41" s="114">
        <v>226</v>
      </c>
      <c r="N41" s="116">
        <f>'Приложение 2'!E44</f>
        <v>3253567.42</v>
      </c>
      <c r="O41" s="324">
        <v>0</v>
      </c>
      <c r="P41" s="324">
        <v>0</v>
      </c>
      <c r="Q41" s="324">
        <v>0</v>
      </c>
      <c r="R41" s="324">
        <f t="shared" si="1"/>
        <v>3253567.42</v>
      </c>
      <c r="S41" s="347">
        <f t="shared" si="2"/>
        <v>1332.1189895185064</v>
      </c>
      <c r="T41" s="324">
        <v>4180</v>
      </c>
      <c r="U41" s="105" t="s">
        <v>226</v>
      </c>
      <c r="V41" s="117">
        <f t="shared" si="3"/>
        <v>2847.8810104814938</v>
      </c>
      <c r="W41" s="118"/>
    </row>
    <row r="42" spans="1:23" ht="9" customHeight="1">
      <c r="A42" s="331">
        <v>27</v>
      </c>
      <c r="B42" s="109" t="s">
        <v>137</v>
      </c>
      <c r="C42" s="110" t="s">
        <v>995</v>
      </c>
      <c r="D42" s="110"/>
      <c r="E42" s="120">
        <v>1965</v>
      </c>
      <c r="F42" s="114"/>
      <c r="G42" s="121" t="s">
        <v>90</v>
      </c>
      <c r="H42" s="114">
        <v>5</v>
      </c>
      <c r="I42" s="114">
        <v>3</v>
      </c>
      <c r="J42" s="115">
        <v>2847.7</v>
      </c>
      <c r="K42" s="115">
        <v>2616.6999999999998</v>
      </c>
      <c r="L42" s="115">
        <v>2616.6999999999998</v>
      </c>
      <c r="M42" s="114">
        <v>117</v>
      </c>
      <c r="N42" s="116">
        <f>'Приложение 2'!E45</f>
        <v>4482770.3499999996</v>
      </c>
      <c r="O42" s="324">
        <v>0</v>
      </c>
      <c r="P42" s="324">
        <v>0</v>
      </c>
      <c r="Q42" s="324">
        <v>0</v>
      </c>
      <c r="R42" s="324">
        <f t="shared" si="1"/>
        <v>4482770.3499999996</v>
      </c>
      <c r="S42" s="347">
        <f t="shared" si="2"/>
        <v>1713.1388198876448</v>
      </c>
      <c r="T42" s="324">
        <v>4984.6499999999996</v>
      </c>
      <c r="U42" s="105" t="s">
        <v>226</v>
      </c>
      <c r="V42" s="117">
        <f t="shared" si="3"/>
        <v>3271.5111801123549</v>
      </c>
      <c r="W42" s="118"/>
    </row>
    <row r="43" spans="1:23" ht="9" customHeight="1">
      <c r="A43" s="331">
        <v>28</v>
      </c>
      <c r="B43" s="109" t="s">
        <v>138</v>
      </c>
      <c r="C43" s="110" t="s">
        <v>993</v>
      </c>
      <c r="D43" s="110"/>
      <c r="E43" s="120">
        <v>1936</v>
      </c>
      <c r="F43" s="114"/>
      <c r="G43" s="121" t="s">
        <v>88</v>
      </c>
      <c r="H43" s="114">
        <v>2</v>
      </c>
      <c r="I43" s="114">
        <v>2</v>
      </c>
      <c r="J43" s="115">
        <v>433.8</v>
      </c>
      <c r="K43" s="115">
        <v>379.8</v>
      </c>
      <c r="L43" s="115">
        <v>379.8</v>
      </c>
      <c r="M43" s="114">
        <v>28</v>
      </c>
      <c r="N43" s="116">
        <f>'Приложение 2'!E46</f>
        <v>1282926.6499999999</v>
      </c>
      <c r="O43" s="324">
        <v>0</v>
      </c>
      <c r="P43" s="324">
        <v>0</v>
      </c>
      <c r="Q43" s="324">
        <v>0</v>
      </c>
      <c r="R43" s="324">
        <f t="shared" si="1"/>
        <v>1282926.6499999999</v>
      </c>
      <c r="S43" s="347">
        <f t="shared" si="2"/>
        <v>3377.900605581885</v>
      </c>
      <c r="T43" s="324">
        <v>4503.95</v>
      </c>
      <c r="U43" s="105" t="s">
        <v>226</v>
      </c>
      <c r="V43" s="117">
        <f t="shared" si="3"/>
        <v>1126.0493944181148</v>
      </c>
      <c r="W43" s="118"/>
    </row>
    <row r="44" spans="1:23" ht="9" customHeight="1">
      <c r="A44" s="331">
        <v>29</v>
      </c>
      <c r="B44" s="109" t="s">
        <v>139</v>
      </c>
      <c r="C44" s="110" t="s">
        <v>993</v>
      </c>
      <c r="D44" s="110"/>
      <c r="E44" s="111">
        <v>1963</v>
      </c>
      <c r="F44" s="119"/>
      <c r="G44" s="121" t="s">
        <v>88</v>
      </c>
      <c r="H44" s="114">
        <v>5</v>
      </c>
      <c r="I44" s="114">
        <v>3</v>
      </c>
      <c r="J44" s="115">
        <v>3022</v>
      </c>
      <c r="K44" s="115">
        <v>2837.5</v>
      </c>
      <c r="L44" s="115">
        <v>2837.5</v>
      </c>
      <c r="M44" s="114">
        <v>177</v>
      </c>
      <c r="N44" s="116">
        <f>'Приложение 2'!E47</f>
        <v>3355977.56</v>
      </c>
      <c r="O44" s="324">
        <v>0</v>
      </c>
      <c r="P44" s="324">
        <v>0</v>
      </c>
      <c r="Q44" s="324">
        <v>0</v>
      </c>
      <c r="R44" s="324">
        <f t="shared" si="1"/>
        <v>3355977.56</v>
      </c>
      <c r="S44" s="347">
        <f t="shared" si="2"/>
        <v>1182.7233691629956</v>
      </c>
      <c r="T44" s="324">
        <v>4503.95</v>
      </c>
      <c r="U44" s="105" t="s">
        <v>226</v>
      </c>
      <c r="V44" s="117">
        <f t="shared" si="3"/>
        <v>3321.2266308370044</v>
      </c>
      <c r="W44" s="118"/>
    </row>
    <row r="45" spans="1:23" ht="9" customHeight="1">
      <c r="A45" s="331">
        <v>30</v>
      </c>
      <c r="B45" s="109" t="s">
        <v>140</v>
      </c>
      <c r="C45" s="110" t="s">
        <v>993</v>
      </c>
      <c r="D45" s="110"/>
      <c r="E45" s="111">
        <v>1938</v>
      </c>
      <c r="F45" s="119"/>
      <c r="G45" s="121" t="s">
        <v>88</v>
      </c>
      <c r="H45" s="114">
        <v>2</v>
      </c>
      <c r="I45" s="114">
        <v>2</v>
      </c>
      <c r="J45" s="115">
        <v>638.6</v>
      </c>
      <c r="K45" s="115">
        <v>601.6</v>
      </c>
      <c r="L45" s="115">
        <v>300.10000000000002</v>
      </c>
      <c r="M45" s="114">
        <v>12</v>
      </c>
      <c r="N45" s="116">
        <f>'Приложение 2'!E48</f>
        <v>1843490.35</v>
      </c>
      <c r="O45" s="324">
        <v>0</v>
      </c>
      <c r="P45" s="324">
        <v>0</v>
      </c>
      <c r="Q45" s="324">
        <v>0</v>
      </c>
      <c r="R45" s="324">
        <f t="shared" si="1"/>
        <v>1843490.35</v>
      </c>
      <c r="S45" s="347">
        <f t="shared" si="2"/>
        <v>3064.3124168882978</v>
      </c>
      <c r="T45" s="324">
        <v>4503.95</v>
      </c>
      <c r="U45" s="105" t="s">
        <v>226</v>
      </c>
      <c r="V45" s="117">
        <f t="shared" si="3"/>
        <v>1439.637583111702</v>
      </c>
      <c r="W45" s="118"/>
    </row>
    <row r="46" spans="1:23" ht="9" customHeight="1">
      <c r="A46" s="331">
        <v>31</v>
      </c>
      <c r="B46" s="109" t="s">
        <v>141</v>
      </c>
      <c r="C46" s="110" t="s">
        <v>992</v>
      </c>
      <c r="D46" s="110"/>
      <c r="E46" s="111">
        <v>1991</v>
      </c>
      <c r="F46" s="119"/>
      <c r="G46" s="113" t="s">
        <v>88</v>
      </c>
      <c r="H46" s="114">
        <v>5</v>
      </c>
      <c r="I46" s="114">
        <v>1</v>
      </c>
      <c r="J46" s="115">
        <v>1307.5999999999999</v>
      </c>
      <c r="K46" s="115">
        <v>1216.5999999999999</v>
      </c>
      <c r="L46" s="115">
        <v>919.6</v>
      </c>
      <c r="M46" s="114">
        <v>71</v>
      </c>
      <c r="N46" s="116">
        <f>'Приложение 2'!E49</f>
        <v>1825435.67</v>
      </c>
      <c r="O46" s="324">
        <v>0</v>
      </c>
      <c r="P46" s="324">
        <v>0</v>
      </c>
      <c r="Q46" s="324">
        <v>0</v>
      </c>
      <c r="R46" s="324">
        <f t="shared" si="1"/>
        <v>1825435.67</v>
      </c>
      <c r="S46" s="347">
        <f t="shared" si="2"/>
        <v>1500.4403008384022</v>
      </c>
      <c r="T46" s="324">
        <v>4180</v>
      </c>
      <c r="U46" s="105" t="s">
        <v>226</v>
      </c>
      <c r="V46" s="117">
        <f t="shared" si="3"/>
        <v>2679.5596991615976</v>
      </c>
      <c r="W46" s="118"/>
    </row>
    <row r="47" spans="1:23" ht="9" customHeight="1">
      <c r="A47" s="331">
        <v>32</v>
      </c>
      <c r="B47" s="109" t="s">
        <v>142</v>
      </c>
      <c r="C47" s="110" t="s">
        <v>992</v>
      </c>
      <c r="D47" s="110"/>
      <c r="E47" s="120">
        <v>1967</v>
      </c>
      <c r="F47" s="114"/>
      <c r="G47" s="121" t="s">
        <v>88</v>
      </c>
      <c r="H47" s="114">
        <v>5</v>
      </c>
      <c r="I47" s="114">
        <v>2</v>
      </c>
      <c r="J47" s="115">
        <v>1714</v>
      </c>
      <c r="K47" s="115">
        <v>1591.2</v>
      </c>
      <c r="L47" s="115">
        <v>1578.3</v>
      </c>
      <c r="M47" s="114">
        <v>97</v>
      </c>
      <c r="N47" s="116">
        <f>'Приложение 2'!E50</f>
        <v>1411234.78</v>
      </c>
      <c r="O47" s="324">
        <v>0</v>
      </c>
      <c r="P47" s="324">
        <v>0</v>
      </c>
      <c r="Q47" s="324">
        <v>0</v>
      </c>
      <c r="R47" s="324">
        <f t="shared" si="1"/>
        <v>1411234.78</v>
      </c>
      <c r="S47" s="347">
        <f t="shared" si="2"/>
        <v>886.89968577174454</v>
      </c>
      <c r="T47" s="324">
        <v>4180</v>
      </c>
      <c r="U47" s="105" t="s">
        <v>226</v>
      </c>
      <c r="V47" s="117">
        <f t="shared" si="3"/>
        <v>3293.1003142282552</v>
      </c>
      <c r="W47" s="118"/>
    </row>
    <row r="48" spans="1:23" ht="9" customHeight="1">
      <c r="A48" s="331">
        <v>33</v>
      </c>
      <c r="B48" s="109" t="s">
        <v>143</v>
      </c>
      <c r="C48" s="110" t="s">
        <v>992</v>
      </c>
      <c r="D48" s="110"/>
      <c r="E48" s="120">
        <v>1968</v>
      </c>
      <c r="F48" s="114"/>
      <c r="G48" s="121" t="s">
        <v>90</v>
      </c>
      <c r="H48" s="114">
        <v>5</v>
      </c>
      <c r="I48" s="114">
        <v>4</v>
      </c>
      <c r="J48" s="115">
        <v>3752</v>
      </c>
      <c r="K48" s="115">
        <v>3452.8</v>
      </c>
      <c r="L48" s="115">
        <v>3452.8</v>
      </c>
      <c r="M48" s="114">
        <v>173</v>
      </c>
      <c r="N48" s="116">
        <f>'Приложение 2'!E51</f>
        <v>2584113.1800000002</v>
      </c>
      <c r="O48" s="324">
        <v>0</v>
      </c>
      <c r="P48" s="324">
        <v>0</v>
      </c>
      <c r="Q48" s="324">
        <v>0</v>
      </c>
      <c r="R48" s="324">
        <f t="shared" si="1"/>
        <v>2584113.1800000002</v>
      </c>
      <c r="S48" s="347">
        <f t="shared" si="2"/>
        <v>748.41090708989805</v>
      </c>
      <c r="T48" s="324">
        <v>4180</v>
      </c>
      <c r="U48" s="105" t="s">
        <v>226</v>
      </c>
      <c r="V48" s="117">
        <f t="shared" si="3"/>
        <v>3431.589092910102</v>
      </c>
      <c r="W48" s="118"/>
    </row>
    <row r="49" spans="1:23" ht="9" customHeight="1">
      <c r="A49" s="331">
        <v>34</v>
      </c>
      <c r="B49" s="109" t="s">
        <v>144</v>
      </c>
      <c r="C49" s="110" t="s">
        <v>992</v>
      </c>
      <c r="D49" s="110"/>
      <c r="E49" s="120">
        <v>1985</v>
      </c>
      <c r="F49" s="114"/>
      <c r="G49" s="121" t="s">
        <v>88</v>
      </c>
      <c r="H49" s="114">
        <v>5</v>
      </c>
      <c r="I49" s="114">
        <v>4</v>
      </c>
      <c r="J49" s="115">
        <v>3305.9</v>
      </c>
      <c r="K49" s="115">
        <v>3056.6</v>
      </c>
      <c r="L49" s="115">
        <v>2429.5</v>
      </c>
      <c r="M49" s="114">
        <v>92</v>
      </c>
      <c r="N49" s="116">
        <f>'Приложение 2'!E52</f>
        <v>2435117.0699999998</v>
      </c>
      <c r="O49" s="324">
        <v>0</v>
      </c>
      <c r="P49" s="324">
        <v>0</v>
      </c>
      <c r="Q49" s="324">
        <v>0</v>
      </c>
      <c r="R49" s="324">
        <f t="shared" si="1"/>
        <v>2435117.0699999998</v>
      </c>
      <c r="S49" s="347">
        <f t="shared" si="2"/>
        <v>796.67508669763788</v>
      </c>
      <c r="T49" s="324">
        <v>4180</v>
      </c>
      <c r="U49" s="105" t="s">
        <v>226</v>
      </c>
      <c r="V49" s="117">
        <f t="shared" si="3"/>
        <v>3383.3249133023619</v>
      </c>
      <c r="W49" s="118"/>
    </row>
    <row r="50" spans="1:23" ht="9" customHeight="1">
      <c r="A50" s="331">
        <v>35</v>
      </c>
      <c r="B50" s="109" t="s">
        <v>145</v>
      </c>
      <c r="C50" s="110" t="s">
        <v>992</v>
      </c>
      <c r="D50" s="110"/>
      <c r="E50" s="120">
        <v>1990</v>
      </c>
      <c r="F50" s="114"/>
      <c r="G50" s="121" t="s">
        <v>88</v>
      </c>
      <c r="H50" s="114">
        <v>9</v>
      </c>
      <c r="I50" s="114">
        <v>1</v>
      </c>
      <c r="J50" s="115">
        <v>7539</v>
      </c>
      <c r="K50" s="115">
        <v>6463.8</v>
      </c>
      <c r="L50" s="115">
        <v>4909.7</v>
      </c>
      <c r="M50" s="114">
        <v>258</v>
      </c>
      <c r="N50" s="116">
        <f>'Приложение 2'!E53</f>
        <v>2950917.31</v>
      </c>
      <c r="O50" s="324">
        <v>0</v>
      </c>
      <c r="P50" s="324">
        <v>0</v>
      </c>
      <c r="Q50" s="324">
        <v>0</v>
      </c>
      <c r="R50" s="324">
        <f t="shared" si="1"/>
        <v>2950917.31</v>
      </c>
      <c r="S50" s="347">
        <f t="shared" si="2"/>
        <v>456.52979826108481</v>
      </c>
      <c r="T50" s="324">
        <v>4180</v>
      </c>
      <c r="U50" s="105" t="s">
        <v>226</v>
      </c>
      <c r="V50" s="117">
        <f t="shared" si="3"/>
        <v>3723.4702017389154</v>
      </c>
      <c r="W50" s="118"/>
    </row>
    <row r="51" spans="1:23" ht="9" customHeight="1">
      <c r="A51" s="331">
        <v>36</v>
      </c>
      <c r="B51" s="109" t="s">
        <v>146</v>
      </c>
      <c r="C51" s="110" t="s">
        <v>993</v>
      </c>
      <c r="D51" s="110"/>
      <c r="E51" s="120">
        <v>1954</v>
      </c>
      <c r="F51" s="114"/>
      <c r="G51" s="121" t="s">
        <v>88</v>
      </c>
      <c r="H51" s="114">
        <v>2</v>
      </c>
      <c r="I51" s="114">
        <v>3</v>
      </c>
      <c r="J51" s="115">
        <v>705.5</v>
      </c>
      <c r="K51" s="115">
        <v>602.9</v>
      </c>
      <c r="L51" s="115">
        <v>602.9</v>
      </c>
      <c r="M51" s="114">
        <v>35</v>
      </c>
      <c r="N51" s="116">
        <f>'Приложение 2'!E54</f>
        <v>2075612.19</v>
      </c>
      <c r="O51" s="324">
        <v>0</v>
      </c>
      <c r="P51" s="324">
        <v>0</v>
      </c>
      <c r="Q51" s="324">
        <v>0</v>
      </c>
      <c r="R51" s="324">
        <f t="shared" si="1"/>
        <v>2075612.19</v>
      </c>
      <c r="S51" s="347">
        <f t="shared" si="2"/>
        <v>3442.7138663128212</v>
      </c>
      <c r="T51" s="324">
        <v>4503.95</v>
      </c>
      <c r="U51" s="105" t="s">
        <v>226</v>
      </c>
      <c r="V51" s="117">
        <f t="shared" si="3"/>
        <v>1061.2361336871786</v>
      </c>
      <c r="W51" s="118"/>
    </row>
    <row r="52" spans="1:23" ht="9" customHeight="1">
      <c r="A52" s="331">
        <v>37</v>
      </c>
      <c r="B52" s="109" t="s">
        <v>147</v>
      </c>
      <c r="C52" s="110" t="s">
        <v>992</v>
      </c>
      <c r="D52" s="110"/>
      <c r="E52" s="120">
        <v>1989</v>
      </c>
      <c r="F52" s="114"/>
      <c r="G52" s="121" t="s">
        <v>90</v>
      </c>
      <c r="H52" s="114">
        <v>5</v>
      </c>
      <c r="I52" s="114">
        <v>4</v>
      </c>
      <c r="J52" s="115">
        <v>3948</v>
      </c>
      <c r="K52" s="115">
        <v>3514.4</v>
      </c>
      <c r="L52" s="115">
        <v>3514.4</v>
      </c>
      <c r="M52" s="114">
        <v>168</v>
      </c>
      <c r="N52" s="116">
        <f>'Приложение 2'!E55</f>
        <v>1775203.61</v>
      </c>
      <c r="O52" s="324">
        <v>0</v>
      </c>
      <c r="P52" s="324">
        <v>0</v>
      </c>
      <c r="Q52" s="324">
        <v>0</v>
      </c>
      <c r="R52" s="324">
        <f t="shared" si="1"/>
        <v>1775203.61</v>
      </c>
      <c r="S52" s="347">
        <f t="shared" si="2"/>
        <v>505.12281185977696</v>
      </c>
      <c r="T52" s="324">
        <v>4180</v>
      </c>
      <c r="U52" s="105" t="s">
        <v>226</v>
      </c>
      <c r="V52" s="117">
        <f t="shared" si="3"/>
        <v>3674.8771881402231</v>
      </c>
      <c r="W52" s="118"/>
    </row>
    <row r="53" spans="1:23" ht="9" customHeight="1">
      <c r="A53" s="331">
        <v>38</v>
      </c>
      <c r="B53" s="109" t="s">
        <v>148</v>
      </c>
      <c r="C53" s="110" t="s">
        <v>993</v>
      </c>
      <c r="D53" s="110"/>
      <c r="E53" s="120">
        <v>1957</v>
      </c>
      <c r="F53" s="114"/>
      <c r="G53" s="121" t="s">
        <v>88</v>
      </c>
      <c r="H53" s="114">
        <v>3</v>
      </c>
      <c r="I53" s="114">
        <v>4</v>
      </c>
      <c r="J53" s="115">
        <v>2094.4</v>
      </c>
      <c r="K53" s="115">
        <v>1892.9</v>
      </c>
      <c r="L53" s="115">
        <v>1665.4</v>
      </c>
      <c r="M53" s="114">
        <v>67</v>
      </c>
      <c r="N53" s="116">
        <f>'Приложение 2'!E56</f>
        <v>3298574.61</v>
      </c>
      <c r="O53" s="324">
        <v>0</v>
      </c>
      <c r="P53" s="324">
        <v>0</v>
      </c>
      <c r="Q53" s="324">
        <v>0</v>
      </c>
      <c r="R53" s="324">
        <f t="shared" si="1"/>
        <v>3298574.61</v>
      </c>
      <c r="S53" s="347">
        <f t="shared" si="2"/>
        <v>1742.6037350097731</v>
      </c>
      <c r="T53" s="324">
        <v>4503.95</v>
      </c>
      <c r="U53" s="105" t="s">
        <v>226</v>
      </c>
      <c r="V53" s="117">
        <f t="shared" si="3"/>
        <v>2761.3462649902267</v>
      </c>
      <c r="W53" s="118"/>
    </row>
    <row r="54" spans="1:23" ht="9" customHeight="1">
      <c r="A54" s="331">
        <v>39</v>
      </c>
      <c r="B54" s="109" t="s">
        <v>1031</v>
      </c>
      <c r="C54" s="110" t="s">
        <v>992</v>
      </c>
      <c r="D54" s="110"/>
      <c r="E54" s="120">
        <v>1966</v>
      </c>
      <c r="F54" s="114"/>
      <c r="G54" s="121" t="s">
        <v>88</v>
      </c>
      <c r="H54" s="114">
        <v>5</v>
      </c>
      <c r="I54" s="114">
        <v>4</v>
      </c>
      <c r="J54" s="115">
        <v>2867.7</v>
      </c>
      <c r="K54" s="115">
        <v>2598.6999999999998</v>
      </c>
      <c r="L54" s="115">
        <v>2598.6999999999998</v>
      </c>
      <c r="M54" s="114">
        <v>106</v>
      </c>
      <c r="N54" s="116">
        <f>'Приложение 2'!E57</f>
        <v>2902118.73</v>
      </c>
      <c r="O54" s="324">
        <v>0</v>
      </c>
      <c r="P54" s="324">
        <v>0</v>
      </c>
      <c r="Q54" s="324">
        <v>0</v>
      </c>
      <c r="R54" s="324">
        <f t="shared" si="1"/>
        <v>2902118.73</v>
      </c>
      <c r="S54" s="347">
        <f t="shared" si="2"/>
        <v>1116.7578904837035</v>
      </c>
      <c r="T54" s="324">
        <v>4180</v>
      </c>
      <c r="U54" s="105" t="s">
        <v>226</v>
      </c>
      <c r="V54" s="117">
        <f t="shared" si="3"/>
        <v>3063.2421095162963</v>
      </c>
      <c r="W54" s="118"/>
    </row>
    <row r="55" spans="1:23" ht="9" customHeight="1">
      <c r="A55" s="331">
        <v>40</v>
      </c>
      <c r="B55" s="109" t="s">
        <v>149</v>
      </c>
      <c r="C55" s="110" t="s">
        <v>992</v>
      </c>
      <c r="D55" s="110"/>
      <c r="E55" s="120">
        <v>1978</v>
      </c>
      <c r="F55" s="114"/>
      <c r="G55" s="121" t="s">
        <v>90</v>
      </c>
      <c r="H55" s="114">
        <v>9</v>
      </c>
      <c r="I55" s="114">
        <v>6</v>
      </c>
      <c r="J55" s="115">
        <v>13804.4</v>
      </c>
      <c r="K55" s="115">
        <v>12116.4</v>
      </c>
      <c r="L55" s="115">
        <v>12023</v>
      </c>
      <c r="M55" s="114">
        <v>507</v>
      </c>
      <c r="N55" s="116">
        <f>'Приложение 2'!E58</f>
        <v>4897921.6100000003</v>
      </c>
      <c r="O55" s="324">
        <v>0</v>
      </c>
      <c r="P55" s="324">
        <v>0</v>
      </c>
      <c r="Q55" s="324">
        <v>0</v>
      </c>
      <c r="R55" s="324">
        <f t="shared" si="1"/>
        <v>4897921.6100000003</v>
      </c>
      <c r="S55" s="347">
        <f t="shared" si="2"/>
        <v>404.23901571423858</v>
      </c>
      <c r="T55" s="324">
        <v>4180</v>
      </c>
      <c r="U55" s="105" t="s">
        <v>226</v>
      </c>
      <c r="V55" s="117">
        <f t="shared" si="3"/>
        <v>3775.7609842857614</v>
      </c>
      <c r="W55" s="118"/>
    </row>
    <row r="56" spans="1:23" ht="9" customHeight="1">
      <c r="A56" s="331">
        <v>41</v>
      </c>
      <c r="B56" s="109" t="s">
        <v>211</v>
      </c>
      <c r="C56" s="110" t="s">
        <v>992</v>
      </c>
      <c r="D56" s="110"/>
      <c r="E56" s="120">
        <v>1992</v>
      </c>
      <c r="F56" s="114"/>
      <c r="G56" s="121" t="s">
        <v>88</v>
      </c>
      <c r="H56" s="114">
        <v>5</v>
      </c>
      <c r="I56" s="114">
        <v>5</v>
      </c>
      <c r="J56" s="115">
        <v>3750.1</v>
      </c>
      <c r="K56" s="115">
        <v>3239.6</v>
      </c>
      <c r="L56" s="115">
        <v>3239.6</v>
      </c>
      <c r="M56" s="114">
        <v>172</v>
      </c>
      <c r="N56" s="116">
        <f>'Приложение 2'!E59</f>
        <v>2307087.5499999998</v>
      </c>
      <c r="O56" s="324">
        <v>0</v>
      </c>
      <c r="P56" s="324">
        <v>0</v>
      </c>
      <c r="Q56" s="324">
        <v>0</v>
      </c>
      <c r="R56" s="324">
        <f t="shared" si="1"/>
        <v>2307087.5499999998</v>
      </c>
      <c r="S56" s="347">
        <f t="shared" si="2"/>
        <v>712.15197863933815</v>
      </c>
      <c r="T56" s="324">
        <v>4180</v>
      </c>
      <c r="U56" s="105" t="s">
        <v>226</v>
      </c>
      <c r="V56" s="117">
        <f t="shared" si="3"/>
        <v>3467.8480213606617</v>
      </c>
      <c r="W56" s="118"/>
    </row>
    <row r="57" spans="1:23" ht="9" customHeight="1">
      <c r="A57" s="331">
        <v>42</v>
      </c>
      <c r="B57" s="109" t="s">
        <v>1032</v>
      </c>
      <c r="C57" s="110" t="s">
        <v>992</v>
      </c>
      <c r="D57" s="110"/>
      <c r="E57" s="120">
        <v>1989</v>
      </c>
      <c r="F57" s="114"/>
      <c r="G57" s="121" t="s">
        <v>88</v>
      </c>
      <c r="H57" s="114">
        <v>9</v>
      </c>
      <c r="I57" s="114">
        <v>6</v>
      </c>
      <c r="J57" s="115">
        <v>13661.3</v>
      </c>
      <c r="K57" s="115">
        <v>11766</v>
      </c>
      <c r="L57" s="115">
        <v>11549.5</v>
      </c>
      <c r="M57" s="114">
        <v>521</v>
      </c>
      <c r="N57" s="116">
        <f>'Приложение 2'!E60</f>
        <v>5834564.6200000001</v>
      </c>
      <c r="O57" s="324">
        <v>0</v>
      </c>
      <c r="P57" s="324">
        <v>0</v>
      </c>
      <c r="Q57" s="324">
        <v>0</v>
      </c>
      <c r="R57" s="324">
        <f t="shared" si="1"/>
        <v>5834564.6200000001</v>
      </c>
      <c r="S57" s="347">
        <f t="shared" si="2"/>
        <v>495.88344552099272</v>
      </c>
      <c r="T57" s="324">
        <v>4180</v>
      </c>
      <c r="U57" s="105" t="s">
        <v>226</v>
      </c>
      <c r="V57" s="117">
        <f t="shared" si="3"/>
        <v>3684.1165544790074</v>
      </c>
      <c r="W57" s="118"/>
    </row>
    <row r="58" spans="1:23" ht="9" customHeight="1">
      <c r="A58" s="331">
        <v>43</v>
      </c>
      <c r="B58" s="109" t="s">
        <v>212</v>
      </c>
      <c r="C58" s="110" t="s">
        <v>992</v>
      </c>
      <c r="D58" s="110"/>
      <c r="E58" s="120">
        <v>1986</v>
      </c>
      <c r="F58" s="114"/>
      <c r="G58" s="121" t="s">
        <v>88</v>
      </c>
      <c r="H58" s="114">
        <v>5</v>
      </c>
      <c r="I58" s="114">
        <v>5</v>
      </c>
      <c r="J58" s="115">
        <v>4074.2</v>
      </c>
      <c r="K58" s="115">
        <v>3650.2</v>
      </c>
      <c r="L58" s="115">
        <v>3370</v>
      </c>
      <c r="M58" s="114">
        <v>189</v>
      </c>
      <c r="N58" s="116">
        <f>'Приложение 2'!E61</f>
        <v>4239724.47</v>
      </c>
      <c r="O58" s="324">
        <v>0</v>
      </c>
      <c r="P58" s="324">
        <v>0</v>
      </c>
      <c r="Q58" s="324">
        <v>0</v>
      </c>
      <c r="R58" s="324">
        <f>N58</f>
        <v>4239724.47</v>
      </c>
      <c r="S58" s="347">
        <f t="shared" si="2"/>
        <v>1161.5047038518437</v>
      </c>
      <c r="T58" s="324">
        <v>4503.95</v>
      </c>
      <c r="U58" s="105" t="s">
        <v>226</v>
      </c>
      <c r="V58" s="117">
        <f t="shared" si="3"/>
        <v>3342.4452961481561</v>
      </c>
      <c r="W58" s="118"/>
    </row>
    <row r="59" spans="1:23" ht="9" customHeight="1">
      <c r="A59" s="331">
        <v>44</v>
      </c>
      <c r="B59" s="109" t="s">
        <v>213</v>
      </c>
      <c r="C59" s="110" t="s">
        <v>993</v>
      </c>
      <c r="D59" s="110"/>
      <c r="E59" s="120">
        <v>1935</v>
      </c>
      <c r="F59" s="114"/>
      <c r="G59" s="121" t="s">
        <v>88</v>
      </c>
      <c r="H59" s="114">
        <v>3</v>
      </c>
      <c r="I59" s="114">
        <v>3</v>
      </c>
      <c r="J59" s="115">
        <v>1490.2</v>
      </c>
      <c r="K59" s="115">
        <v>1338.1</v>
      </c>
      <c r="L59" s="115">
        <v>1338.1</v>
      </c>
      <c r="M59" s="114">
        <v>59</v>
      </c>
      <c r="N59" s="116">
        <f>'Приложение 2'!E62</f>
        <v>2182726.66</v>
      </c>
      <c r="O59" s="324">
        <v>0</v>
      </c>
      <c r="P59" s="324">
        <v>0</v>
      </c>
      <c r="Q59" s="324">
        <v>0</v>
      </c>
      <c r="R59" s="324">
        <f t="shared" si="1"/>
        <v>2182726.66</v>
      </c>
      <c r="S59" s="347">
        <f t="shared" si="2"/>
        <v>1631.2134070697259</v>
      </c>
      <c r="T59" s="324">
        <v>4503.95</v>
      </c>
      <c r="U59" s="105" t="s">
        <v>226</v>
      </c>
      <c r="V59" s="117">
        <f t="shared" si="3"/>
        <v>2872.7365929302741</v>
      </c>
      <c r="W59" s="118"/>
    </row>
    <row r="60" spans="1:23" ht="9" customHeight="1">
      <c r="A60" s="331">
        <v>45</v>
      </c>
      <c r="B60" s="109" t="s">
        <v>214</v>
      </c>
      <c r="C60" s="110" t="s">
        <v>992</v>
      </c>
      <c r="D60" s="110"/>
      <c r="E60" s="120">
        <v>1978</v>
      </c>
      <c r="F60" s="114"/>
      <c r="G60" s="121" t="s">
        <v>88</v>
      </c>
      <c r="H60" s="114">
        <v>5</v>
      </c>
      <c r="I60" s="114">
        <v>4</v>
      </c>
      <c r="J60" s="115">
        <v>3070.5</v>
      </c>
      <c r="K60" s="115">
        <v>2715.5</v>
      </c>
      <c r="L60" s="115">
        <v>2715.5</v>
      </c>
      <c r="M60" s="114">
        <v>133</v>
      </c>
      <c r="N60" s="116">
        <f>'Приложение 2'!E63</f>
        <v>1862776.16</v>
      </c>
      <c r="O60" s="324">
        <v>0</v>
      </c>
      <c r="P60" s="324">
        <v>0</v>
      </c>
      <c r="Q60" s="324">
        <v>0</v>
      </c>
      <c r="R60" s="324">
        <f t="shared" si="1"/>
        <v>1862776.16</v>
      </c>
      <c r="S60" s="347">
        <f t="shared" si="2"/>
        <v>685.97906831154478</v>
      </c>
      <c r="T60" s="324">
        <v>4180</v>
      </c>
      <c r="U60" s="105" t="s">
        <v>226</v>
      </c>
      <c r="V60" s="117">
        <f t="shared" si="3"/>
        <v>3494.0209316884552</v>
      </c>
      <c r="W60" s="118"/>
    </row>
    <row r="61" spans="1:23" ht="9" customHeight="1">
      <c r="A61" s="331">
        <v>46</v>
      </c>
      <c r="B61" s="109" t="s">
        <v>151</v>
      </c>
      <c r="C61" s="110" t="s">
        <v>992</v>
      </c>
      <c r="D61" s="110"/>
      <c r="E61" s="120">
        <v>1983</v>
      </c>
      <c r="F61" s="114">
        <v>1997</v>
      </c>
      <c r="G61" s="121" t="s">
        <v>88</v>
      </c>
      <c r="H61" s="114">
        <v>5</v>
      </c>
      <c r="I61" s="114">
        <v>4</v>
      </c>
      <c r="J61" s="115">
        <v>3017.2</v>
      </c>
      <c r="K61" s="115">
        <v>2767.2</v>
      </c>
      <c r="L61" s="115">
        <v>2685.5</v>
      </c>
      <c r="M61" s="114">
        <v>153</v>
      </c>
      <c r="N61" s="116">
        <f>'Приложение 2'!E64</f>
        <v>1857863.91</v>
      </c>
      <c r="O61" s="324">
        <v>0</v>
      </c>
      <c r="P61" s="324">
        <v>0</v>
      </c>
      <c r="Q61" s="324">
        <v>0</v>
      </c>
      <c r="R61" s="324">
        <f t="shared" si="1"/>
        <v>1857863.91</v>
      </c>
      <c r="S61" s="347">
        <f t="shared" si="2"/>
        <v>671.38765177797052</v>
      </c>
      <c r="T61" s="324">
        <v>4180</v>
      </c>
      <c r="U61" s="105" t="s">
        <v>226</v>
      </c>
      <c r="V61" s="117">
        <f t="shared" si="3"/>
        <v>3508.6123482220296</v>
      </c>
      <c r="W61" s="118"/>
    </row>
    <row r="62" spans="1:23" ht="9" customHeight="1">
      <c r="A62" s="331">
        <v>47</v>
      </c>
      <c r="B62" s="109" t="s">
        <v>152</v>
      </c>
      <c r="C62" s="110" t="s">
        <v>993</v>
      </c>
      <c r="D62" s="110"/>
      <c r="E62" s="120">
        <v>1957</v>
      </c>
      <c r="F62" s="114"/>
      <c r="G62" s="121" t="s">
        <v>88</v>
      </c>
      <c r="H62" s="114">
        <v>2</v>
      </c>
      <c r="I62" s="114">
        <v>2</v>
      </c>
      <c r="J62" s="115">
        <v>929.9</v>
      </c>
      <c r="K62" s="115">
        <v>842.9</v>
      </c>
      <c r="L62" s="115">
        <v>842.9</v>
      </c>
      <c r="M62" s="114">
        <v>41</v>
      </c>
      <c r="N62" s="116">
        <f>'Приложение 2'!E65</f>
        <v>2286811.6</v>
      </c>
      <c r="O62" s="324">
        <v>0</v>
      </c>
      <c r="P62" s="324">
        <v>0</v>
      </c>
      <c r="Q62" s="324">
        <v>0</v>
      </c>
      <c r="R62" s="324">
        <f t="shared" si="1"/>
        <v>2286811.6</v>
      </c>
      <c r="S62" s="347">
        <f t="shared" si="2"/>
        <v>2713.0283544904496</v>
      </c>
      <c r="T62" s="324">
        <v>4503.95</v>
      </c>
      <c r="U62" s="105" t="s">
        <v>226</v>
      </c>
      <c r="V62" s="117">
        <f t="shared" si="3"/>
        <v>1790.9216455095502</v>
      </c>
      <c r="W62" s="118"/>
    </row>
    <row r="63" spans="1:23" ht="9" customHeight="1">
      <c r="A63" s="331">
        <v>48</v>
      </c>
      <c r="B63" s="109" t="s">
        <v>153</v>
      </c>
      <c r="C63" s="110" t="s">
        <v>993</v>
      </c>
      <c r="D63" s="110"/>
      <c r="E63" s="120">
        <v>1960</v>
      </c>
      <c r="F63" s="114"/>
      <c r="G63" s="121" t="s">
        <v>88</v>
      </c>
      <c r="H63" s="114">
        <v>4</v>
      </c>
      <c r="I63" s="114">
        <v>2</v>
      </c>
      <c r="J63" s="115">
        <v>1369.5</v>
      </c>
      <c r="K63" s="115">
        <v>1275.5</v>
      </c>
      <c r="L63" s="115">
        <v>1043.3</v>
      </c>
      <c r="M63" s="114">
        <v>48</v>
      </c>
      <c r="N63" s="116">
        <f>'Приложение 2'!E66</f>
        <v>1647360.66</v>
      </c>
      <c r="O63" s="324">
        <v>0</v>
      </c>
      <c r="P63" s="324">
        <v>0</v>
      </c>
      <c r="Q63" s="324">
        <v>0</v>
      </c>
      <c r="R63" s="324">
        <f t="shared" si="1"/>
        <v>1647360.66</v>
      </c>
      <c r="S63" s="347">
        <f t="shared" si="2"/>
        <v>1291.5410897687182</v>
      </c>
      <c r="T63" s="324">
        <v>4503.95</v>
      </c>
      <c r="U63" s="105" t="s">
        <v>226</v>
      </c>
      <c r="V63" s="117">
        <f t="shared" si="3"/>
        <v>3212.4089102312819</v>
      </c>
      <c r="W63" s="118"/>
    </row>
    <row r="64" spans="1:23" ht="9" customHeight="1">
      <c r="A64" s="331">
        <v>49</v>
      </c>
      <c r="B64" s="109" t="s">
        <v>154</v>
      </c>
      <c r="C64" s="110" t="s">
        <v>992</v>
      </c>
      <c r="D64" s="110"/>
      <c r="E64" s="120">
        <v>1974</v>
      </c>
      <c r="F64" s="114"/>
      <c r="G64" s="121" t="s">
        <v>88</v>
      </c>
      <c r="H64" s="114">
        <v>5</v>
      </c>
      <c r="I64" s="114">
        <v>8</v>
      </c>
      <c r="J64" s="115">
        <v>6514.9</v>
      </c>
      <c r="K64" s="115">
        <v>6000.9</v>
      </c>
      <c r="L64" s="115">
        <v>4862.8</v>
      </c>
      <c r="M64" s="114">
        <v>35</v>
      </c>
      <c r="N64" s="116">
        <f>'Приложение 2'!E67</f>
        <v>5274301.0999999996</v>
      </c>
      <c r="O64" s="324">
        <v>0</v>
      </c>
      <c r="P64" s="324">
        <v>0</v>
      </c>
      <c r="Q64" s="324">
        <v>0</v>
      </c>
      <c r="R64" s="324">
        <f t="shared" si="1"/>
        <v>5274301.0999999996</v>
      </c>
      <c r="S64" s="347">
        <f t="shared" si="2"/>
        <v>878.91834558149606</v>
      </c>
      <c r="T64" s="324">
        <v>4180</v>
      </c>
      <c r="U64" s="105" t="s">
        <v>226</v>
      </c>
      <c r="V64" s="117">
        <f t="shared" si="3"/>
        <v>3301.0816544185041</v>
      </c>
      <c r="W64" s="118"/>
    </row>
    <row r="65" spans="1:23" ht="9" customHeight="1">
      <c r="A65" s="331">
        <v>50</v>
      </c>
      <c r="B65" s="109" t="s">
        <v>155</v>
      </c>
      <c r="C65" s="110" t="s">
        <v>992</v>
      </c>
      <c r="D65" s="110"/>
      <c r="E65" s="120">
        <v>1987</v>
      </c>
      <c r="F65" s="114"/>
      <c r="G65" s="121" t="s">
        <v>88</v>
      </c>
      <c r="H65" s="114">
        <v>9</v>
      </c>
      <c r="I65" s="114">
        <v>4</v>
      </c>
      <c r="J65" s="115">
        <v>9139.4</v>
      </c>
      <c r="K65" s="115">
        <v>7997</v>
      </c>
      <c r="L65" s="115">
        <v>7997</v>
      </c>
      <c r="M65" s="114">
        <v>433</v>
      </c>
      <c r="N65" s="116">
        <f>'Приложение 2'!E68</f>
        <v>4586954.66</v>
      </c>
      <c r="O65" s="324">
        <v>0</v>
      </c>
      <c r="P65" s="324">
        <v>0</v>
      </c>
      <c r="Q65" s="324">
        <v>0</v>
      </c>
      <c r="R65" s="324">
        <f t="shared" si="1"/>
        <v>4586954.66</v>
      </c>
      <c r="S65" s="347">
        <f t="shared" si="2"/>
        <v>573.58442665999746</v>
      </c>
      <c r="T65" s="324">
        <v>4180</v>
      </c>
      <c r="U65" s="105" t="s">
        <v>226</v>
      </c>
      <c r="V65" s="117">
        <f t="shared" si="3"/>
        <v>3606.4155733400025</v>
      </c>
      <c r="W65" s="118"/>
    </row>
    <row r="66" spans="1:23" ht="9" customHeight="1">
      <c r="A66" s="331">
        <v>51</v>
      </c>
      <c r="B66" s="109" t="s">
        <v>156</v>
      </c>
      <c r="C66" s="110" t="s">
        <v>992</v>
      </c>
      <c r="D66" s="110"/>
      <c r="E66" s="120">
        <v>1992</v>
      </c>
      <c r="F66" s="114"/>
      <c r="G66" s="121" t="s">
        <v>88</v>
      </c>
      <c r="H66" s="114">
        <v>5</v>
      </c>
      <c r="I66" s="114">
        <v>4</v>
      </c>
      <c r="J66" s="115">
        <v>3360</v>
      </c>
      <c r="K66" s="122">
        <v>2994.5</v>
      </c>
      <c r="L66" s="122">
        <v>2933.8</v>
      </c>
      <c r="M66" s="114">
        <v>142</v>
      </c>
      <c r="N66" s="116">
        <f>'Приложение 2'!E69</f>
        <v>2976904.46</v>
      </c>
      <c r="O66" s="324">
        <v>0</v>
      </c>
      <c r="P66" s="324">
        <v>0</v>
      </c>
      <c r="Q66" s="324">
        <v>0</v>
      </c>
      <c r="R66" s="324">
        <f t="shared" si="1"/>
        <v>2976904.46</v>
      </c>
      <c r="S66" s="347">
        <f t="shared" si="2"/>
        <v>994.12404742027047</v>
      </c>
      <c r="T66" s="324">
        <v>4180</v>
      </c>
      <c r="U66" s="105" t="s">
        <v>226</v>
      </c>
      <c r="V66" s="117">
        <f t="shared" si="3"/>
        <v>3185.8759525797295</v>
      </c>
      <c r="W66" s="118"/>
    </row>
    <row r="67" spans="1:23" ht="9" customHeight="1">
      <c r="A67" s="331">
        <v>52</v>
      </c>
      <c r="B67" s="109" t="s">
        <v>157</v>
      </c>
      <c r="C67" s="110" t="s">
        <v>992</v>
      </c>
      <c r="D67" s="110"/>
      <c r="E67" s="120">
        <v>1982</v>
      </c>
      <c r="F67" s="114"/>
      <c r="G67" s="121" t="s">
        <v>88</v>
      </c>
      <c r="H67" s="114">
        <v>5</v>
      </c>
      <c r="I67" s="114">
        <v>1</v>
      </c>
      <c r="J67" s="115">
        <v>1923.5</v>
      </c>
      <c r="K67" s="115">
        <v>1680.5</v>
      </c>
      <c r="L67" s="115">
        <v>1680.5</v>
      </c>
      <c r="M67" s="114">
        <v>115</v>
      </c>
      <c r="N67" s="116">
        <f>'Приложение 2'!E70</f>
        <v>1204026.3600000001</v>
      </c>
      <c r="O67" s="324">
        <v>0</v>
      </c>
      <c r="P67" s="324">
        <v>0</v>
      </c>
      <c r="Q67" s="324">
        <v>0</v>
      </c>
      <c r="R67" s="324">
        <f t="shared" si="1"/>
        <v>1204026.3600000001</v>
      </c>
      <c r="S67" s="347">
        <f t="shared" si="2"/>
        <v>716.46912228503425</v>
      </c>
      <c r="T67" s="324">
        <v>4180</v>
      </c>
      <c r="U67" s="105" t="s">
        <v>226</v>
      </c>
      <c r="V67" s="117">
        <f t="shared" si="3"/>
        <v>3463.5308777149658</v>
      </c>
      <c r="W67" s="118"/>
    </row>
    <row r="68" spans="1:23" ht="9" customHeight="1">
      <c r="A68" s="331">
        <v>53</v>
      </c>
      <c r="B68" s="109" t="s">
        <v>158</v>
      </c>
      <c r="C68" s="110" t="s">
        <v>993</v>
      </c>
      <c r="D68" s="110"/>
      <c r="E68" s="120">
        <v>1968</v>
      </c>
      <c r="F68" s="114"/>
      <c r="G68" s="121" t="s">
        <v>88</v>
      </c>
      <c r="H68" s="114">
        <v>4</v>
      </c>
      <c r="I68" s="114">
        <v>2</v>
      </c>
      <c r="J68" s="115">
        <v>1370.2</v>
      </c>
      <c r="K68" s="122">
        <v>1275</v>
      </c>
      <c r="L68" s="122">
        <v>1275</v>
      </c>
      <c r="M68" s="114">
        <v>66</v>
      </c>
      <c r="N68" s="116">
        <f>'Приложение 2'!E71</f>
        <v>1894629.02</v>
      </c>
      <c r="O68" s="324">
        <v>0</v>
      </c>
      <c r="P68" s="324">
        <v>0</v>
      </c>
      <c r="Q68" s="324">
        <v>0</v>
      </c>
      <c r="R68" s="324">
        <f t="shared" si="1"/>
        <v>1894629.02</v>
      </c>
      <c r="S68" s="347">
        <f t="shared" si="2"/>
        <v>1485.9835450980393</v>
      </c>
      <c r="T68" s="324">
        <v>4503.95</v>
      </c>
      <c r="U68" s="105" t="s">
        <v>226</v>
      </c>
      <c r="V68" s="117">
        <f t="shared" si="3"/>
        <v>3017.9664549019608</v>
      </c>
      <c r="W68" s="118"/>
    </row>
    <row r="69" spans="1:23" ht="9" customHeight="1">
      <c r="A69" s="331">
        <v>54</v>
      </c>
      <c r="B69" s="109" t="s">
        <v>159</v>
      </c>
      <c r="C69" s="110" t="s">
        <v>992</v>
      </c>
      <c r="D69" s="110"/>
      <c r="E69" s="120">
        <v>1981</v>
      </c>
      <c r="F69" s="114"/>
      <c r="G69" s="121" t="s">
        <v>88</v>
      </c>
      <c r="H69" s="114">
        <v>6</v>
      </c>
      <c r="I69" s="114">
        <v>2</v>
      </c>
      <c r="J69" s="115">
        <v>1643.7</v>
      </c>
      <c r="K69" s="122">
        <v>1380</v>
      </c>
      <c r="L69" s="122">
        <v>1380</v>
      </c>
      <c r="M69" s="114">
        <v>65</v>
      </c>
      <c r="N69" s="116">
        <f>'Приложение 2'!E72</f>
        <v>1200062.53</v>
      </c>
      <c r="O69" s="324">
        <v>0</v>
      </c>
      <c r="P69" s="324">
        <v>0</v>
      </c>
      <c r="Q69" s="324">
        <v>0</v>
      </c>
      <c r="R69" s="324">
        <f t="shared" si="1"/>
        <v>1200062.53</v>
      </c>
      <c r="S69" s="347">
        <f t="shared" si="2"/>
        <v>869.61052898550724</v>
      </c>
      <c r="T69" s="324">
        <v>4180</v>
      </c>
      <c r="U69" s="105" t="s">
        <v>226</v>
      </c>
      <c r="V69" s="117">
        <f t="shared" si="3"/>
        <v>3310.3894710144928</v>
      </c>
      <c r="W69" s="118"/>
    </row>
    <row r="70" spans="1:23" ht="9" customHeight="1">
      <c r="A70" s="331">
        <v>55</v>
      </c>
      <c r="B70" s="109" t="s">
        <v>160</v>
      </c>
      <c r="C70" s="110" t="s">
        <v>992</v>
      </c>
      <c r="D70" s="110"/>
      <c r="E70" s="120">
        <v>1979</v>
      </c>
      <c r="F70" s="114"/>
      <c r="G70" s="121" t="s">
        <v>88</v>
      </c>
      <c r="H70" s="114">
        <v>5</v>
      </c>
      <c r="I70" s="114">
        <v>8</v>
      </c>
      <c r="J70" s="115">
        <v>5048.3999999999996</v>
      </c>
      <c r="K70" s="122">
        <v>4504.3999999999996</v>
      </c>
      <c r="L70" s="122">
        <v>4258</v>
      </c>
      <c r="M70" s="114">
        <v>214</v>
      </c>
      <c r="N70" s="116">
        <f>'Приложение 2'!E73</f>
        <v>3061197.6</v>
      </c>
      <c r="O70" s="324">
        <v>0</v>
      </c>
      <c r="P70" s="324">
        <v>0</v>
      </c>
      <c r="Q70" s="324">
        <v>0</v>
      </c>
      <c r="R70" s="324">
        <f t="shared" si="1"/>
        <v>3061197.6</v>
      </c>
      <c r="S70" s="347">
        <f t="shared" si="2"/>
        <v>679.60163395790789</v>
      </c>
      <c r="T70" s="324">
        <v>4180</v>
      </c>
      <c r="U70" s="105" t="s">
        <v>226</v>
      </c>
      <c r="V70" s="117">
        <f t="shared" si="3"/>
        <v>3500.3983660420922</v>
      </c>
      <c r="W70" s="118"/>
    </row>
    <row r="71" spans="1:23" ht="9" customHeight="1">
      <c r="A71" s="331">
        <v>56</v>
      </c>
      <c r="B71" s="109" t="s">
        <v>161</v>
      </c>
      <c r="C71" s="110" t="s">
        <v>995</v>
      </c>
      <c r="D71" s="110"/>
      <c r="E71" s="120">
        <v>1984</v>
      </c>
      <c r="F71" s="114"/>
      <c r="G71" s="121" t="s">
        <v>88</v>
      </c>
      <c r="H71" s="114">
        <v>5</v>
      </c>
      <c r="I71" s="114">
        <v>1</v>
      </c>
      <c r="J71" s="115">
        <v>2815.9</v>
      </c>
      <c r="K71" s="122">
        <v>2530.6999999999998</v>
      </c>
      <c r="L71" s="122">
        <v>1963</v>
      </c>
      <c r="M71" s="114">
        <v>126</v>
      </c>
      <c r="N71" s="116">
        <f>'Приложение 2'!E74</f>
        <v>1966795.3299999998</v>
      </c>
      <c r="O71" s="324">
        <v>0</v>
      </c>
      <c r="P71" s="324">
        <v>0</v>
      </c>
      <c r="Q71" s="324">
        <v>0</v>
      </c>
      <c r="R71" s="324">
        <f t="shared" si="1"/>
        <v>1966795.3299999998</v>
      </c>
      <c r="S71" s="347">
        <f t="shared" si="2"/>
        <v>777.17442999960485</v>
      </c>
      <c r="T71" s="324">
        <v>5307.56</v>
      </c>
      <c r="U71" s="105" t="s">
        <v>226</v>
      </c>
      <c r="V71" s="117">
        <f t="shared" si="3"/>
        <v>4530.3855700003951</v>
      </c>
      <c r="W71" s="118"/>
    </row>
    <row r="72" spans="1:23" ht="9" customHeight="1">
      <c r="A72" s="331">
        <v>57</v>
      </c>
      <c r="B72" s="109" t="s">
        <v>416</v>
      </c>
      <c r="C72" s="123" t="s">
        <v>992</v>
      </c>
      <c r="D72" s="123"/>
      <c r="E72" s="321" t="s">
        <v>0</v>
      </c>
      <c r="F72" s="321"/>
      <c r="G72" s="331" t="s">
        <v>90</v>
      </c>
      <c r="H72" s="321">
        <v>5</v>
      </c>
      <c r="I72" s="321">
        <v>4</v>
      </c>
      <c r="J72" s="122">
        <v>3852.6</v>
      </c>
      <c r="K72" s="122">
        <v>3552.6</v>
      </c>
      <c r="L72" s="122">
        <v>3552.6</v>
      </c>
      <c r="M72" s="321">
        <v>163</v>
      </c>
      <c r="N72" s="116">
        <f>'Приложение 2'!E75</f>
        <v>2624889.88</v>
      </c>
      <c r="O72" s="324">
        <v>0</v>
      </c>
      <c r="P72" s="324">
        <v>0</v>
      </c>
      <c r="Q72" s="324">
        <v>0</v>
      </c>
      <c r="R72" s="324">
        <f t="shared" si="1"/>
        <v>2624889.88</v>
      </c>
      <c r="S72" s="347">
        <f t="shared" si="2"/>
        <v>738.86445983223553</v>
      </c>
      <c r="T72" s="324">
        <v>4180</v>
      </c>
      <c r="U72" s="105" t="s">
        <v>226</v>
      </c>
      <c r="V72" s="117">
        <f t="shared" si="3"/>
        <v>3441.1355401677647</v>
      </c>
      <c r="W72" s="118"/>
    </row>
    <row r="73" spans="1:23" ht="9" customHeight="1">
      <c r="A73" s="331">
        <v>58</v>
      </c>
      <c r="B73" s="109" t="s">
        <v>415</v>
      </c>
      <c r="C73" s="123" t="s">
        <v>992</v>
      </c>
      <c r="D73" s="123"/>
      <c r="E73" s="321" t="s">
        <v>0</v>
      </c>
      <c r="F73" s="321"/>
      <c r="G73" s="331" t="s">
        <v>90</v>
      </c>
      <c r="H73" s="321">
        <v>5</v>
      </c>
      <c r="I73" s="321">
        <v>4</v>
      </c>
      <c r="J73" s="122">
        <v>3852.6</v>
      </c>
      <c r="K73" s="122">
        <v>3552.6</v>
      </c>
      <c r="L73" s="122">
        <v>3552.6</v>
      </c>
      <c r="M73" s="321">
        <v>179</v>
      </c>
      <c r="N73" s="116">
        <f>'Приложение 2'!E76</f>
        <v>2747312.93</v>
      </c>
      <c r="O73" s="324">
        <v>0</v>
      </c>
      <c r="P73" s="324">
        <v>0</v>
      </c>
      <c r="Q73" s="324">
        <v>0</v>
      </c>
      <c r="R73" s="324">
        <f t="shared" ref="R73:R122" si="4">N73</f>
        <v>2747312.93</v>
      </c>
      <c r="S73" s="347">
        <f t="shared" si="2"/>
        <v>773.32458762596411</v>
      </c>
      <c r="T73" s="324">
        <v>4180</v>
      </c>
      <c r="U73" s="105" t="s">
        <v>226</v>
      </c>
      <c r="V73" s="117">
        <f t="shared" si="3"/>
        <v>3406.6754123740357</v>
      </c>
      <c r="W73" s="118"/>
    </row>
    <row r="74" spans="1:23" ht="9" customHeight="1">
      <c r="A74" s="331">
        <v>59</v>
      </c>
      <c r="B74" s="109" t="s">
        <v>414</v>
      </c>
      <c r="C74" s="123" t="s">
        <v>992</v>
      </c>
      <c r="D74" s="123"/>
      <c r="E74" s="321" t="s">
        <v>0</v>
      </c>
      <c r="F74" s="321"/>
      <c r="G74" s="331" t="s">
        <v>90</v>
      </c>
      <c r="H74" s="321">
        <v>5</v>
      </c>
      <c r="I74" s="321">
        <v>4</v>
      </c>
      <c r="J74" s="122">
        <v>3852.6</v>
      </c>
      <c r="K74" s="122">
        <v>3552.6</v>
      </c>
      <c r="L74" s="122">
        <v>3552.6</v>
      </c>
      <c r="M74" s="321">
        <v>146</v>
      </c>
      <c r="N74" s="116">
        <f>'Приложение 2'!E77</f>
        <v>2607514.44</v>
      </c>
      <c r="O74" s="324">
        <v>0</v>
      </c>
      <c r="P74" s="324">
        <v>0</v>
      </c>
      <c r="Q74" s="324">
        <v>0</v>
      </c>
      <c r="R74" s="324">
        <f t="shared" si="4"/>
        <v>2607514.44</v>
      </c>
      <c r="S74" s="347">
        <f t="shared" si="2"/>
        <v>733.97355176490453</v>
      </c>
      <c r="T74" s="324">
        <v>4180</v>
      </c>
      <c r="U74" s="105" t="s">
        <v>226</v>
      </c>
      <c r="V74" s="117">
        <f t="shared" si="3"/>
        <v>3446.0264482350954</v>
      </c>
      <c r="W74" s="118"/>
    </row>
    <row r="75" spans="1:23" ht="9" customHeight="1">
      <c r="A75" s="331">
        <v>60</v>
      </c>
      <c r="B75" s="109" t="s">
        <v>162</v>
      </c>
      <c r="C75" s="110" t="s">
        <v>995</v>
      </c>
      <c r="D75" s="110"/>
      <c r="E75" s="120">
        <v>1959</v>
      </c>
      <c r="F75" s="114"/>
      <c r="G75" s="121" t="s">
        <v>88</v>
      </c>
      <c r="H75" s="114">
        <v>4</v>
      </c>
      <c r="I75" s="114">
        <v>2</v>
      </c>
      <c r="J75" s="115">
        <v>1358.1</v>
      </c>
      <c r="K75" s="122">
        <v>1261</v>
      </c>
      <c r="L75" s="122">
        <v>1133.3</v>
      </c>
      <c r="M75" s="114">
        <v>64</v>
      </c>
      <c r="N75" s="116">
        <f>'Приложение 2'!E78</f>
        <v>3046446.62</v>
      </c>
      <c r="O75" s="324">
        <v>0</v>
      </c>
      <c r="P75" s="324">
        <v>0</v>
      </c>
      <c r="Q75" s="324">
        <v>0</v>
      </c>
      <c r="R75" s="324">
        <f t="shared" si="4"/>
        <v>3046446.62</v>
      </c>
      <c r="S75" s="347">
        <f t="shared" si="2"/>
        <v>2415.8973988897701</v>
      </c>
      <c r="T75" s="324">
        <v>4984.6499999999996</v>
      </c>
      <c r="U75" s="105" t="s">
        <v>226</v>
      </c>
      <c r="V75" s="117">
        <f t="shared" si="3"/>
        <v>2568.7526011102295</v>
      </c>
      <c r="W75" s="118"/>
    </row>
    <row r="76" spans="1:23" ht="9" customHeight="1">
      <c r="A76" s="331">
        <v>61</v>
      </c>
      <c r="B76" s="109" t="s">
        <v>163</v>
      </c>
      <c r="C76" s="110" t="s">
        <v>993</v>
      </c>
      <c r="D76" s="110"/>
      <c r="E76" s="120">
        <v>1957</v>
      </c>
      <c r="F76" s="114"/>
      <c r="G76" s="121" t="s">
        <v>88</v>
      </c>
      <c r="H76" s="114">
        <v>2</v>
      </c>
      <c r="I76" s="114">
        <v>1</v>
      </c>
      <c r="J76" s="115">
        <v>965.4</v>
      </c>
      <c r="K76" s="115">
        <v>750</v>
      </c>
      <c r="L76" s="115">
        <v>750</v>
      </c>
      <c r="M76" s="114">
        <v>51</v>
      </c>
      <c r="N76" s="116">
        <f>'Приложение 2'!E79</f>
        <v>2454550.14</v>
      </c>
      <c r="O76" s="324">
        <v>0</v>
      </c>
      <c r="P76" s="324">
        <v>0</v>
      </c>
      <c r="Q76" s="324">
        <v>0</v>
      </c>
      <c r="R76" s="324">
        <f t="shared" si="4"/>
        <v>2454550.14</v>
      </c>
      <c r="S76" s="347">
        <f t="shared" si="2"/>
        <v>3272.7335200000002</v>
      </c>
      <c r="T76" s="324">
        <v>4503.95</v>
      </c>
      <c r="U76" s="105" t="s">
        <v>226</v>
      </c>
      <c r="V76" s="117">
        <f t="shared" si="3"/>
        <v>1231.2164799999996</v>
      </c>
      <c r="W76" s="118"/>
    </row>
    <row r="77" spans="1:23" ht="9" customHeight="1">
      <c r="A77" s="331">
        <v>62</v>
      </c>
      <c r="B77" s="109" t="s">
        <v>164</v>
      </c>
      <c r="C77" s="110" t="s">
        <v>995</v>
      </c>
      <c r="D77" s="110"/>
      <c r="E77" s="120">
        <v>1959</v>
      </c>
      <c r="F77" s="114"/>
      <c r="G77" s="121" t="s">
        <v>88</v>
      </c>
      <c r="H77" s="114">
        <v>3</v>
      </c>
      <c r="I77" s="114">
        <v>4</v>
      </c>
      <c r="J77" s="115">
        <v>2001</v>
      </c>
      <c r="K77" s="122">
        <v>1845</v>
      </c>
      <c r="L77" s="122">
        <v>1845</v>
      </c>
      <c r="M77" s="114">
        <v>79</v>
      </c>
      <c r="N77" s="116">
        <f>'Приложение 2'!E80</f>
        <v>3243961.2199999997</v>
      </c>
      <c r="O77" s="324">
        <v>0</v>
      </c>
      <c r="P77" s="324">
        <v>0</v>
      </c>
      <c r="Q77" s="324">
        <v>0</v>
      </c>
      <c r="R77" s="324">
        <f t="shared" si="4"/>
        <v>3243961.2199999997</v>
      </c>
      <c r="S77" s="347">
        <f t="shared" si="2"/>
        <v>1758.2445636856366</v>
      </c>
      <c r="T77" s="324">
        <f>4984.65+322.91</f>
        <v>5307.5599999999995</v>
      </c>
      <c r="U77" s="105" t="s">
        <v>226</v>
      </c>
      <c r="V77" s="117">
        <f t="shared" si="3"/>
        <v>3549.3154363143631</v>
      </c>
      <c r="W77" s="118"/>
    </row>
    <row r="78" spans="1:23" ht="9" customHeight="1">
      <c r="A78" s="331">
        <v>63</v>
      </c>
      <c r="B78" s="109" t="s">
        <v>165</v>
      </c>
      <c r="C78" s="110" t="s">
        <v>992</v>
      </c>
      <c r="D78" s="110"/>
      <c r="E78" s="333">
        <v>1976</v>
      </c>
      <c r="F78" s="321"/>
      <c r="G78" s="121" t="s">
        <v>88</v>
      </c>
      <c r="H78" s="321">
        <v>5</v>
      </c>
      <c r="I78" s="321">
        <v>4</v>
      </c>
      <c r="J78" s="115">
        <v>3791.2</v>
      </c>
      <c r="K78" s="122">
        <v>3483.2</v>
      </c>
      <c r="L78" s="122">
        <v>2742</v>
      </c>
      <c r="M78" s="321">
        <v>134</v>
      </c>
      <c r="N78" s="116">
        <f>'Приложение 2'!E81</f>
        <v>2561975.35</v>
      </c>
      <c r="O78" s="324">
        <v>0</v>
      </c>
      <c r="P78" s="324">
        <v>0</v>
      </c>
      <c r="Q78" s="324">
        <v>0</v>
      </c>
      <c r="R78" s="324">
        <f t="shared" si="4"/>
        <v>2561975.35</v>
      </c>
      <c r="S78" s="347">
        <f t="shared" si="2"/>
        <v>735.52346979788706</v>
      </c>
      <c r="T78" s="324">
        <v>4180</v>
      </c>
      <c r="U78" s="105" t="s">
        <v>226</v>
      </c>
      <c r="V78" s="117">
        <f t="shared" si="3"/>
        <v>3444.4765302021128</v>
      </c>
      <c r="W78" s="118"/>
    </row>
    <row r="79" spans="1:23" ht="9" customHeight="1">
      <c r="A79" s="331">
        <v>64</v>
      </c>
      <c r="B79" s="109" t="s">
        <v>166</v>
      </c>
      <c r="C79" s="110" t="s">
        <v>992</v>
      </c>
      <c r="D79" s="110"/>
      <c r="E79" s="120">
        <v>1975</v>
      </c>
      <c r="F79" s="114"/>
      <c r="G79" s="121" t="s">
        <v>90</v>
      </c>
      <c r="H79" s="114">
        <v>5</v>
      </c>
      <c r="I79" s="114">
        <v>6</v>
      </c>
      <c r="J79" s="115">
        <v>4849</v>
      </c>
      <c r="K79" s="122">
        <v>4471</v>
      </c>
      <c r="L79" s="122">
        <v>4471</v>
      </c>
      <c r="M79" s="114">
        <v>252</v>
      </c>
      <c r="N79" s="116">
        <f>'Приложение 2'!E82</f>
        <v>3028641.67</v>
      </c>
      <c r="O79" s="324">
        <v>0</v>
      </c>
      <c r="P79" s="324">
        <v>0</v>
      </c>
      <c r="Q79" s="324">
        <v>0</v>
      </c>
      <c r="R79" s="324">
        <f t="shared" si="4"/>
        <v>3028641.67</v>
      </c>
      <c r="S79" s="347">
        <f t="shared" si="2"/>
        <v>677.39692909863561</v>
      </c>
      <c r="T79" s="324">
        <v>4180</v>
      </c>
      <c r="U79" s="105" t="s">
        <v>226</v>
      </c>
      <c r="V79" s="117">
        <f t="shared" si="3"/>
        <v>3502.6030709013644</v>
      </c>
      <c r="W79" s="118"/>
    </row>
    <row r="80" spans="1:23" ht="10.5" customHeight="1">
      <c r="A80" s="331">
        <v>65</v>
      </c>
      <c r="B80" s="109" t="s">
        <v>167</v>
      </c>
      <c r="C80" s="110" t="s">
        <v>992</v>
      </c>
      <c r="D80" s="110"/>
      <c r="E80" s="333">
        <v>1985</v>
      </c>
      <c r="F80" s="321"/>
      <c r="G80" s="121" t="s">
        <v>90</v>
      </c>
      <c r="H80" s="321">
        <v>9</v>
      </c>
      <c r="I80" s="321">
        <v>3</v>
      </c>
      <c r="J80" s="115">
        <v>6518.1</v>
      </c>
      <c r="K80" s="122">
        <v>5827</v>
      </c>
      <c r="L80" s="122">
        <v>5827</v>
      </c>
      <c r="M80" s="321">
        <v>278</v>
      </c>
      <c r="N80" s="116">
        <f>'Приложение 2'!E83</f>
        <v>2320425.7799999998</v>
      </c>
      <c r="O80" s="324">
        <v>0</v>
      </c>
      <c r="P80" s="324">
        <v>0</v>
      </c>
      <c r="Q80" s="324">
        <v>0</v>
      </c>
      <c r="R80" s="324">
        <f t="shared" si="4"/>
        <v>2320425.7799999998</v>
      </c>
      <c r="S80" s="347">
        <f t="shared" si="2"/>
        <v>398.21962931182424</v>
      </c>
      <c r="T80" s="324">
        <v>4180</v>
      </c>
      <c r="U80" s="105" t="s">
        <v>226</v>
      </c>
      <c r="V80" s="117">
        <f t="shared" si="3"/>
        <v>3781.7803706881759</v>
      </c>
      <c r="W80" s="118"/>
    </row>
    <row r="81" spans="1:23" ht="9" customHeight="1">
      <c r="A81" s="331">
        <v>66</v>
      </c>
      <c r="B81" s="109" t="s">
        <v>168</v>
      </c>
      <c r="C81" s="110" t="s">
        <v>993</v>
      </c>
      <c r="D81" s="110"/>
      <c r="E81" s="333">
        <v>1953</v>
      </c>
      <c r="F81" s="321"/>
      <c r="G81" s="331" t="s">
        <v>88</v>
      </c>
      <c r="H81" s="321">
        <v>2</v>
      </c>
      <c r="I81" s="321">
        <v>1</v>
      </c>
      <c r="J81" s="115">
        <v>451.5</v>
      </c>
      <c r="K81" s="122">
        <v>411</v>
      </c>
      <c r="L81" s="122">
        <v>411</v>
      </c>
      <c r="M81" s="321">
        <v>18</v>
      </c>
      <c r="N81" s="116">
        <f>'Приложение 2'!E84</f>
        <v>1581769.89</v>
      </c>
      <c r="O81" s="324">
        <v>0</v>
      </c>
      <c r="P81" s="324">
        <v>0</v>
      </c>
      <c r="Q81" s="324">
        <v>0</v>
      </c>
      <c r="R81" s="324">
        <f t="shared" si="4"/>
        <v>1581769.89</v>
      </c>
      <c r="S81" s="347">
        <f t="shared" ref="S81:S130" si="5">N81/K81</f>
        <v>3848.588540145985</v>
      </c>
      <c r="T81" s="324">
        <v>4503.95</v>
      </c>
      <c r="U81" s="105" t="s">
        <v>226</v>
      </c>
      <c r="V81" s="117">
        <f t="shared" ref="V81:V144" si="6">T81-S81</f>
        <v>655.36145985401481</v>
      </c>
      <c r="W81" s="118"/>
    </row>
    <row r="82" spans="1:23" ht="9" customHeight="1">
      <c r="A82" s="331">
        <v>67</v>
      </c>
      <c r="B82" s="109" t="s">
        <v>169</v>
      </c>
      <c r="C82" s="110" t="s">
        <v>993</v>
      </c>
      <c r="D82" s="110"/>
      <c r="E82" s="333">
        <v>1954</v>
      </c>
      <c r="F82" s="321"/>
      <c r="G82" s="331" t="s">
        <v>88</v>
      </c>
      <c r="H82" s="321">
        <v>2</v>
      </c>
      <c r="I82" s="321">
        <v>2</v>
      </c>
      <c r="J82" s="115">
        <v>790.1</v>
      </c>
      <c r="K82" s="115">
        <v>714.1</v>
      </c>
      <c r="L82" s="122">
        <v>555</v>
      </c>
      <c r="M82" s="321">
        <v>26</v>
      </c>
      <c r="N82" s="116">
        <f>'Приложение 2'!E85</f>
        <v>2442918.9900000002</v>
      </c>
      <c r="O82" s="324">
        <v>0</v>
      </c>
      <c r="P82" s="324">
        <v>0</v>
      </c>
      <c r="Q82" s="324">
        <v>0</v>
      </c>
      <c r="R82" s="324">
        <f t="shared" si="4"/>
        <v>2442918.9900000002</v>
      </c>
      <c r="S82" s="347">
        <f t="shared" si="5"/>
        <v>3420.9760397703403</v>
      </c>
      <c r="T82" s="324">
        <v>4503.95</v>
      </c>
      <c r="U82" s="105" t="s">
        <v>226</v>
      </c>
      <c r="V82" s="117">
        <f t="shared" si="6"/>
        <v>1082.9739602296595</v>
      </c>
      <c r="W82" s="118"/>
    </row>
    <row r="83" spans="1:23" ht="9" customHeight="1">
      <c r="A83" s="331">
        <v>68</v>
      </c>
      <c r="B83" s="109" t="s">
        <v>170</v>
      </c>
      <c r="C83" s="110" t="s">
        <v>992</v>
      </c>
      <c r="D83" s="110"/>
      <c r="E83" s="120">
        <v>1984</v>
      </c>
      <c r="F83" s="114"/>
      <c r="G83" s="331" t="s">
        <v>88</v>
      </c>
      <c r="H83" s="114">
        <v>12</v>
      </c>
      <c r="I83" s="114">
        <v>1</v>
      </c>
      <c r="J83" s="115">
        <v>4691.1000000000004</v>
      </c>
      <c r="K83" s="122">
        <v>3918.9</v>
      </c>
      <c r="L83" s="122">
        <v>3840</v>
      </c>
      <c r="M83" s="114">
        <v>166</v>
      </c>
      <c r="N83" s="116">
        <f>'Приложение 2'!E86</f>
        <v>1364257.25</v>
      </c>
      <c r="O83" s="324">
        <v>0</v>
      </c>
      <c r="P83" s="324">
        <v>0</v>
      </c>
      <c r="Q83" s="324">
        <v>0</v>
      </c>
      <c r="R83" s="324">
        <f t="shared" si="4"/>
        <v>1364257.25</v>
      </c>
      <c r="S83" s="347">
        <f t="shared" si="5"/>
        <v>348.12249610860192</v>
      </c>
      <c r="T83" s="324">
        <v>4180</v>
      </c>
      <c r="U83" s="105" t="s">
        <v>226</v>
      </c>
      <c r="V83" s="117">
        <f t="shared" si="6"/>
        <v>3831.8775038913982</v>
      </c>
      <c r="W83" s="118"/>
    </row>
    <row r="84" spans="1:23" ht="9" customHeight="1">
      <c r="A84" s="331">
        <v>69</v>
      </c>
      <c r="B84" s="109" t="s">
        <v>171</v>
      </c>
      <c r="C84" s="110" t="s">
        <v>993</v>
      </c>
      <c r="D84" s="110"/>
      <c r="E84" s="120">
        <v>1969</v>
      </c>
      <c r="F84" s="114"/>
      <c r="G84" s="331" t="s">
        <v>88</v>
      </c>
      <c r="H84" s="114">
        <v>5</v>
      </c>
      <c r="I84" s="114">
        <v>4</v>
      </c>
      <c r="J84" s="115">
        <v>3339</v>
      </c>
      <c r="K84" s="122">
        <v>3104</v>
      </c>
      <c r="L84" s="122">
        <v>3104</v>
      </c>
      <c r="M84" s="114">
        <v>152</v>
      </c>
      <c r="N84" s="116">
        <f>'Приложение 2'!E87</f>
        <v>3827798.52</v>
      </c>
      <c r="O84" s="324">
        <v>0</v>
      </c>
      <c r="P84" s="324">
        <v>0</v>
      </c>
      <c r="Q84" s="324">
        <v>0</v>
      </c>
      <c r="R84" s="324">
        <f t="shared" si="4"/>
        <v>3827798.52</v>
      </c>
      <c r="S84" s="347">
        <f t="shared" si="5"/>
        <v>1233.182512886598</v>
      </c>
      <c r="T84" s="324">
        <v>4503.95</v>
      </c>
      <c r="U84" s="105" t="s">
        <v>226</v>
      </c>
      <c r="V84" s="117">
        <f t="shared" si="6"/>
        <v>3270.7674871134018</v>
      </c>
      <c r="W84" s="118"/>
    </row>
    <row r="85" spans="1:23" ht="9" customHeight="1">
      <c r="A85" s="331">
        <v>70</v>
      </c>
      <c r="B85" s="312" t="s">
        <v>172</v>
      </c>
      <c r="C85" s="333" t="s">
        <v>993</v>
      </c>
      <c r="D85" s="333"/>
      <c r="E85" s="120">
        <v>1963</v>
      </c>
      <c r="F85" s="114"/>
      <c r="G85" s="121" t="s">
        <v>88</v>
      </c>
      <c r="H85" s="114">
        <v>4</v>
      </c>
      <c r="I85" s="114">
        <v>2</v>
      </c>
      <c r="J85" s="115">
        <v>1328.9</v>
      </c>
      <c r="K85" s="115">
        <v>1205.9000000000001</v>
      </c>
      <c r="L85" s="115">
        <v>1072.17</v>
      </c>
      <c r="M85" s="114">
        <v>64</v>
      </c>
      <c r="N85" s="116">
        <f>'Приложение 2'!E88</f>
        <v>2020205.08</v>
      </c>
      <c r="O85" s="324">
        <v>0</v>
      </c>
      <c r="P85" s="324">
        <v>0</v>
      </c>
      <c r="Q85" s="324">
        <v>0</v>
      </c>
      <c r="R85" s="324">
        <f t="shared" si="4"/>
        <v>2020205.08</v>
      </c>
      <c r="S85" s="347">
        <f t="shared" si="5"/>
        <v>1675.2675014511983</v>
      </c>
      <c r="T85" s="324">
        <v>4503.95</v>
      </c>
      <c r="U85" s="105" t="s">
        <v>226</v>
      </c>
      <c r="V85" s="117">
        <f t="shared" si="6"/>
        <v>2828.6824985488015</v>
      </c>
      <c r="W85" s="118"/>
    </row>
    <row r="86" spans="1:23" ht="9" customHeight="1">
      <c r="A86" s="331">
        <v>71</v>
      </c>
      <c r="B86" s="312" t="s">
        <v>173</v>
      </c>
      <c r="C86" s="333" t="s">
        <v>995</v>
      </c>
      <c r="D86" s="333"/>
      <c r="E86" s="120">
        <v>1982</v>
      </c>
      <c r="F86" s="114"/>
      <c r="G86" s="121" t="s">
        <v>88</v>
      </c>
      <c r="H86" s="114">
        <v>5</v>
      </c>
      <c r="I86" s="114">
        <v>7</v>
      </c>
      <c r="J86" s="115">
        <v>5285.9</v>
      </c>
      <c r="K86" s="115">
        <v>4638.8999999999996</v>
      </c>
      <c r="L86" s="115">
        <v>4638.8999999999996</v>
      </c>
      <c r="M86" s="114">
        <v>213</v>
      </c>
      <c r="N86" s="116">
        <f>'Приложение 2'!E89</f>
        <v>8338444.04</v>
      </c>
      <c r="O86" s="324">
        <v>0</v>
      </c>
      <c r="P86" s="324">
        <v>0</v>
      </c>
      <c r="Q86" s="324">
        <v>0</v>
      </c>
      <c r="R86" s="324">
        <f t="shared" si="4"/>
        <v>8338444.04</v>
      </c>
      <c r="S86" s="347">
        <f t="shared" si="5"/>
        <v>1797.5045894500854</v>
      </c>
      <c r="T86" s="324">
        <f>4984.65+322.91</f>
        <v>5307.5599999999995</v>
      </c>
      <c r="U86" s="105" t="s">
        <v>226</v>
      </c>
      <c r="V86" s="117">
        <f t="shared" si="6"/>
        <v>3510.0554105499141</v>
      </c>
      <c r="W86" s="118"/>
    </row>
    <row r="87" spans="1:23" ht="9" customHeight="1">
      <c r="A87" s="331">
        <v>72</v>
      </c>
      <c r="B87" s="312" t="s">
        <v>174</v>
      </c>
      <c r="C87" s="333" t="s">
        <v>993</v>
      </c>
      <c r="D87" s="333"/>
      <c r="E87" s="120">
        <v>1967</v>
      </c>
      <c r="F87" s="114"/>
      <c r="G87" s="121" t="s">
        <v>88</v>
      </c>
      <c r="H87" s="114">
        <v>2</v>
      </c>
      <c r="I87" s="114">
        <v>1</v>
      </c>
      <c r="J87" s="115">
        <v>943.2</v>
      </c>
      <c r="K87" s="115">
        <v>620</v>
      </c>
      <c r="L87" s="115">
        <v>620</v>
      </c>
      <c r="M87" s="114">
        <v>62</v>
      </c>
      <c r="N87" s="116">
        <f>'Приложение 2'!E90</f>
        <v>1827393.07</v>
      </c>
      <c r="O87" s="324">
        <v>0</v>
      </c>
      <c r="P87" s="324">
        <v>0</v>
      </c>
      <c r="Q87" s="324">
        <v>0</v>
      </c>
      <c r="R87" s="324">
        <f t="shared" si="4"/>
        <v>1827393.07</v>
      </c>
      <c r="S87" s="347">
        <f t="shared" si="5"/>
        <v>2947.4081774193551</v>
      </c>
      <c r="T87" s="324">
        <v>4503.95</v>
      </c>
      <c r="U87" s="105" t="s">
        <v>226</v>
      </c>
      <c r="V87" s="117">
        <f t="shared" si="6"/>
        <v>1556.5418225806447</v>
      </c>
      <c r="W87" s="118"/>
    </row>
    <row r="88" spans="1:23" ht="9" customHeight="1">
      <c r="A88" s="331">
        <v>73</v>
      </c>
      <c r="B88" s="312" t="s">
        <v>175</v>
      </c>
      <c r="C88" s="333" t="s">
        <v>993</v>
      </c>
      <c r="D88" s="333"/>
      <c r="E88" s="120">
        <v>1941</v>
      </c>
      <c r="F88" s="114"/>
      <c r="G88" s="121" t="s">
        <v>88</v>
      </c>
      <c r="H88" s="114">
        <v>2</v>
      </c>
      <c r="I88" s="114">
        <v>2</v>
      </c>
      <c r="J88" s="115">
        <v>781.2</v>
      </c>
      <c r="K88" s="115">
        <v>696.2</v>
      </c>
      <c r="L88" s="115">
        <v>696.2</v>
      </c>
      <c r="M88" s="114">
        <v>31</v>
      </c>
      <c r="N88" s="116">
        <f>'Приложение 2'!E91</f>
        <v>2026962.71</v>
      </c>
      <c r="O88" s="324">
        <v>0</v>
      </c>
      <c r="P88" s="324">
        <v>0</v>
      </c>
      <c r="Q88" s="324">
        <v>0</v>
      </c>
      <c r="R88" s="324">
        <f t="shared" si="4"/>
        <v>2026962.71</v>
      </c>
      <c r="S88" s="347">
        <f t="shared" si="5"/>
        <v>2911.4661160586038</v>
      </c>
      <c r="T88" s="324">
        <v>4503.95</v>
      </c>
      <c r="U88" s="105" t="s">
        <v>226</v>
      </c>
      <c r="V88" s="117">
        <f t="shared" si="6"/>
        <v>1592.483883941396</v>
      </c>
      <c r="W88" s="118"/>
    </row>
    <row r="89" spans="1:23" ht="9" customHeight="1">
      <c r="A89" s="331">
        <v>74</v>
      </c>
      <c r="B89" s="312" t="s">
        <v>176</v>
      </c>
      <c r="C89" s="333" t="s">
        <v>992</v>
      </c>
      <c r="D89" s="333"/>
      <c r="E89" s="124">
        <v>1984</v>
      </c>
      <c r="F89" s="114"/>
      <c r="G89" s="121" t="s">
        <v>88</v>
      </c>
      <c r="H89" s="114">
        <v>5</v>
      </c>
      <c r="I89" s="114">
        <v>4</v>
      </c>
      <c r="J89" s="115">
        <v>3066.1</v>
      </c>
      <c r="K89" s="115">
        <v>2771.7</v>
      </c>
      <c r="L89" s="115">
        <v>2771.7</v>
      </c>
      <c r="M89" s="114">
        <v>98</v>
      </c>
      <c r="N89" s="116">
        <f>'Приложение 2'!E92</f>
        <v>2151018.02</v>
      </c>
      <c r="O89" s="324">
        <v>0</v>
      </c>
      <c r="P89" s="324">
        <v>0</v>
      </c>
      <c r="Q89" s="324">
        <v>0</v>
      </c>
      <c r="R89" s="324">
        <f t="shared" si="4"/>
        <v>2151018.02</v>
      </c>
      <c r="S89" s="347">
        <f t="shared" si="5"/>
        <v>776.06451636179963</v>
      </c>
      <c r="T89" s="324">
        <v>4180</v>
      </c>
      <c r="U89" s="105" t="s">
        <v>226</v>
      </c>
      <c r="V89" s="117">
        <f t="shared" si="6"/>
        <v>3403.9354836382004</v>
      </c>
      <c r="W89" s="118"/>
    </row>
    <row r="90" spans="1:23" ht="9.75" customHeight="1">
      <c r="A90" s="331">
        <v>75</v>
      </c>
      <c r="B90" s="312" t="s">
        <v>177</v>
      </c>
      <c r="C90" s="333" t="s">
        <v>992</v>
      </c>
      <c r="D90" s="333"/>
      <c r="E90" s="124">
        <v>1976</v>
      </c>
      <c r="F90" s="114"/>
      <c r="G90" s="125" t="s">
        <v>90</v>
      </c>
      <c r="H90" s="114">
        <v>5</v>
      </c>
      <c r="I90" s="114">
        <v>4</v>
      </c>
      <c r="J90" s="115">
        <v>3680.1</v>
      </c>
      <c r="K90" s="115">
        <v>3359.1</v>
      </c>
      <c r="L90" s="115">
        <v>3249.8</v>
      </c>
      <c r="M90" s="114">
        <v>145</v>
      </c>
      <c r="N90" s="116">
        <f>'Приложение 2'!E93</f>
        <v>3115364.86</v>
      </c>
      <c r="O90" s="324">
        <v>0</v>
      </c>
      <c r="P90" s="324">
        <v>0</v>
      </c>
      <c r="Q90" s="324">
        <v>0</v>
      </c>
      <c r="R90" s="324">
        <f t="shared" si="4"/>
        <v>3115364.86</v>
      </c>
      <c r="S90" s="347">
        <f t="shared" si="5"/>
        <v>927.44034413979932</v>
      </c>
      <c r="T90" s="324">
        <v>4180</v>
      </c>
      <c r="U90" s="105" t="s">
        <v>226</v>
      </c>
      <c r="V90" s="117">
        <f t="shared" si="6"/>
        <v>3252.5596558602006</v>
      </c>
      <c r="W90" s="118"/>
    </row>
    <row r="91" spans="1:23" ht="9" customHeight="1">
      <c r="A91" s="331">
        <v>76</v>
      </c>
      <c r="B91" s="312" t="s">
        <v>178</v>
      </c>
      <c r="C91" s="333" t="s">
        <v>992</v>
      </c>
      <c r="D91" s="333"/>
      <c r="E91" s="120">
        <v>1978</v>
      </c>
      <c r="F91" s="114"/>
      <c r="G91" s="121" t="s">
        <v>88</v>
      </c>
      <c r="H91" s="114">
        <v>5</v>
      </c>
      <c r="I91" s="114">
        <v>2</v>
      </c>
      <c r="J91" s="115">
        <v>3728.6</v>
      </c>
      <c r="K91" s="115">
        <v>3039.6</v>
      </c>
      <c r="L91" s="115">
        <v>3027.9</v>
      </c>
      <c r="M91" s="114">
        <v>148</v>
      </c>
      <c r="N91" s="116">
        <f>'Приложение 2'!E94</f>
        <v>3010204.83</v>
      </c>
      <c r="O91" s="324">
        <v>0</v>
      </c>
      <c r="P91" s="324">
        <v>0</v>
      </c>
      <c r="Q91" s="324">
        <v>0</v>
      </c>
      <c r="R91" s="324">
        <f t="shared" si="4"/>
        <v>3010204.83</v>
      </c>
      <c r="S91" s="347">
        <f t="shared" si="5"/>
        <v>990.3292637189104</v>
      </c>
      <c r="T91" s="324">
        <f>IF('Приложение 2'!J94="скатная",3605.25,4180)</f>
        <v>4180</v>
      </c>
      <c r="U91" s="105" t="s">
        <v>226</v>
      </c>
      <c r="V91" s="117">
        <f t="shared" si="6"/>
        <v>3189.6707362810894</v>
      </c>
      <c r="W91" s="118"/>
    </row>
    <row r="92" spans="1:23" ht="9" customHeight="1">
      <c r="A92" s="331">
        <v>77</v>
      </c>
      <c r="B92" s="312" t="s">
        <v>179</v>
      </c>
      <c r="C92" s="333" t="s">
        <v>993</v>
      </c>
      <c r="D92" s="333"/>
      <c r="E92" s="124">
        <v>1965</v>
      </c>
      <c r="F92" s="114"/>
      <c r="G92" s="125" t="s">
        <v>88</v>
      </c>
      <c r="H92" s="114">
        <v>5</v>
      </c>
      <c r="I92" s="114">
        <v>2</v>
      </c>
      <c r="J92" s="115">
        <v>1756.7</v>
      </c>
      <c r="K92" s="115">
        <v>1633.7</v>
      </c>
      <c r="L92" s="115">
        <v>1633.7</v>
      </c>
      <c r="M92" s="114">
        <v>63</v>
      </c>
      <c r="N92" s="116">
        <f>'Приложение 2'!E95</f>
        <v>1760498</v>
      </c>
      <c r="O92" s="324">
        <v>0</v>
      </c>
      <c r="P92" s="324">
        <v>0</v>
      </c>
      <c r="Q92" s="324">
        <v>0</v>
      </c>
      <c r="R92" s="324">
        <f t="shared" si="4"/>
        <v>1760498</v>
      </c>
      <c r="S92" s="347">
        <f t="shared" si="5"/>
        <v>1077.6140050192814</v>
      </c>
      <c r="T92" s="324">
        <v>4503.95</v>
      </c>
      <c r="U92" s="105" t="s">
        <v>226</v>
      </c>
      <c r="V92" s="117">
        <f t="shared" si="6"/>
        <v>3426.3359949807182</v>
      </c>
      <c r="W92" s="118"/>
    </row>
    <row r="93" spans="1:23" ht="9" customHeight="1">
      <c r="A93" s="331">
        <v>78</v>
      </c>
      <c r="B93" s="312" t="s">
        <v>180</v>
      </c>
      <c r="C93" s="333" t="s">
        <v>992</v>
      </c>
      <c r="D93" s="333"/>
      <c r="E93" s="120">
        <v>1986</v>
      </c>
      <c r="F93" s="114"/>
      <c r="G93" s="121" t="s">
        <v>88</v>
      </c>
      <c r="H93" s="114">
        <v>5</v>
      </c>
      <c r="I93" s="114">
        <v>1</v>
      </c>
      <c r="J93" s="115">
        <v>2963.8</v>
      </c>
      <c r="K93" s="115">
        <v>2862.8</v>
      </c>
      <c r="L93" s="115">
        <v>836.4</v>
      </c>
      <c r="M93" s="114">
        <v>43</v>
      </c>
      <c r="N93" s="116">
        <f>'Приложение 2'!E96</f>
        <v>782580.19</v>
      </c>
      <c r="O93" s="324">
        <v>0</v>
      </c>
      <c r="P93" s="324">
        <v>0</v>
      </c>
      <c r="Q93" s="324">
        <v>0</v>
      </c>
      <c r="R93" s="324">
        <f t="shared" si="4"/>
        <v>782580.19</v>
      </c>
      <c r="S93" s="347">
        <f t="shared" si="5"/>
        <v>273.36181011597034</v>
      </c>
      <c r="T93" s="324">
        <v>4180</v>
      </c>
      <c r="U93" s="105" t="s">
        <v>226</v>
      </c>
      <c r="V93" s="117">
        <f t="shared" si="6"/>
        <v>3906.6381898840295</v>
      </c>
      <c r="W93" s="118"/>
    </row>
    <row r="94" spans="1:23" ht="9.75" customHeight="1">
      <c r="A94" s="331">
        <v>79</v>
      </c>
      <c r="B94" s="312" t="s">
        <v>8</v>
      </c>
      <c r="C94" s="333" t="s">
        <v>992</v>
      </c>
      <c r="D94" s="333"/>
      <c r="E94" s="126" t="s">
        <v>297</v>
      </c>
      <c r="F94" s="127"/>
      <c r="G94" s="128" t="s">
        <v>88</v>
      </c>
      <c r="H94" s="114">
        <v>5</v>
      </c>
      <c r="I94" s="114">
        <v>9</v>
      </c>
      <c r="J94" s="115">
        <v>7333.6</v>
      </c>
      <c r="K94" s="115">
        <v>6772.6</v>
      </c>
      <c r="L94" s="115">
        <v>6146.5</v>
      </c>
      <c r="M94" s="114">
        <v>137</v>
      </c>
      <c r="N94" s="116">
        <f>'Приложение 2'!E97</f>
        <v>3084107.4</v>
      </c>
      <c r="O94" s="324">
        <v>0</v>
      </c>
      <c r="P94" s="324">
        <v>0</v>
      </c>
      <c r="Q94" s="324">
        <v>0</v>
      </c>
      <c r="R94" s="324">
        <f t="shared" si="4"/>
        <v>3084107.4</v>
      </c>
      <c r="S94" s="347">
        <f t="shared" si="5"/>
        <v>455.38011989487046</v>
      </c>
      <c r="T94" s="324">
        <v>4180</v>
      </c>
      <c r="U94" s="105" t="s">
        <v>226</v>
      </c>
      <c r="V94" s="117">
        <f t="shared" si="6"/>
        <v>3724.6198801051296</v>
      </c>
      <c r="W94" s="118"/>
    </row>
    <row r="95" spans="1:23" ht="9" customHeight="1">
      <c r="A95" s="331">
        <v>80</v>
      </c>
      <c r="B95" s="312" t="s">
        <v>181</v>
      </c>
      <c r="C95" s="333" t="s">
        <v>993</v>
      </c>
      <c r="D95" s="333"/>
      <c r="E95" s="124">
        <v>1969</v>
      </c>
      <c r="F95" s="114"/>
      <c r="G95" s="125" t="s">
        <v>88</v>
      </c>
      <c r="H95" s="114">
        <v>5</v>
      </c>
      <c r="I95" s="114">
        <v>2</v>
      </c>
      <c r="J95" s="115">
        <v>1920.91</v>
      </c>
      <c r="K95" s="115">
        <v>1764.91</v>
      </c>
      <c r="L95" s="115">
        <v>1764.91</v>
      </c>
      <c r="M95" s="114">
        <v>76</v>
      </c>
      <c r="N95" s="116">
        <f>'Приложение 2'!E98</f>
        <v>2223789.4500000002</v>
      </c>
      <c r="O95" s="324">
        <v>0</v>
      </c>
      <c r="P95" s="324">
        <v>0</v>
      </c>
      <c r="Q95" s="324">
        <v>0</v>
      </c>
      <c r="R95" s="324">
        <f t="shared" si="4"/>
        <v>2223789.4500000002</v>
      </c>
      <c r="S95" s="347">
        <f t="shared" si="5"/>
        <v>1260.0016148132199</v>
      </c>
      <c r="T95" s="324">
        <v>4503.95</v>
      </c>
      <c r="U95" s="105" t="s">
        <v>226</v>
      </c>
      <c r="V95" s="117">
        <f t="shared" si="6"/>
        <v>3243.9483851867799</v>
      </c>
      <c r="W95" s="118"/>
    </row>
    <row r="96" spans="1:23" ht="9" customHeight="1">
      <c r="A96" s="331">
        <v>81</v>
      </c>
      <c r="B96" s="312" t="s">
        <v>182</v>
      </c>
      <c r="C96" s="333" t="s">
        <v>995</v>
      </c>
      <c r="D96" s="333"/>
      <c r="E96" s="120">
        <v>1978</v>
      </c>
      <c r="F96" s="114"/>
      <c r="G96" s="121" t="s">
        <v>90</v>
      </c>
      <c r="H96" s="114">
        <v>5</v>
      </c>
      <c r="I96" s="114">
        <v>4</v>
      </c>
      <c r="J96" s="115">
        <v>3511.8</v>
      </c>
      <c r="K96" s="115">
        <v>3188.7</v>
      </c>
      <c r="L96" s="115">
        <v>3188.7</v>
      </c>
      <c r="M96" s="114">
        <v>133</v>
      </c>
      <c r="N96" s="116">
        <f>'Приложение 2'!E99</f>
        <v>4919643.5200000005</v>
      </c>
      <c r="O96" s="324">
        <v>0</v>
      </c>
      <c r="P96" s="324">
        <v>0</v>
      </c>
      <c r="Q96" s="324">
        <v>0</v>
      </c>
      <c r="R96" s="324">
        <f t="shared" si="4"/>
        <v>4919643.5200000005</v>
      </c>
      <c r="S96" s="347">
        <f t="shared" si="5"/>
        <v>1542.8367422460567</v>
      </c>
      <c r="T96" s="361">
        <f>4984.65+322.91</f>
        <v>5307.5599999999995</v>
      </c>
      <c r="U96" s="105" t="s">
        <v>226</v>
      </c>
      <c r="V96" s="117">
        <f t="shared" si="6"/>
        <v>3764.7232577539426</v>
      </c>
      <c r="W96" s="118"/>
    </row>
    <row r="97" spans="1:23" ht="9" customHeight="1">
      <c r="A97" s="331">
        <v>82</v>
      </c>
      <c r="B97" s="312" t="s">
        <v>183</v>
      </c>
      <c r="C97" s="333" t="s">
        <v>992</v>
      </c>
      <c r="D97" s="333"/>
      <c r="E97" s="120">
        <v>1971</v>
      </c>
      <c r="F97" s="114"/>
      <c r="G97" s="121" t="s">
        <v>90</v>
      </c>
      <c r="H97" s="114">
        <v>5</v>
      </c>
      <c r="I97" s="114">
        <v>2</v>
      </c>
      <c r="J97" s="115">
        <v>2818.1</v>
      </c>
      <c r="K97" s="115">
        <v>1394.7</v>
      </c>
      <c r="L97" s="115">
        <v>1394.7</v>
      </c>
      <c r="M97" s="114">
        <v>170</v>
      </c>
      <c r="N97" s="116">
        <f>'Приложение 2'!E100</f>
        <v>2271445.9900000002</v>
      </c>
      <c r="O97" s="324">
        <v>0</v>
      </c>
      <c r="P97" s="324">
        <v>0</v>
      </c>
      <c r="Q97" s="324">
        <v>0</v>
      </c>
      <c r="R97" s="324">
        <f t="shared" si="4"/>
        <v>2271445.9900000002</v>
      </c>
      <c r="S97" s="347">
        <f t="shared" si="5"/>
        <v>1628.6269376926939</v>
      </c>
      <c r="T97" s="324">
        <v>4180</v>
      </c>
      <c r="U97" s="105" t="s">
        <v>226</v>
      </c>
      <c r="V97" s="117">
        <f t="shared" si="6"/>
        <v>2551.3730623073061</v>
      </c>
      <c r="W97" s="118"/>
    </row>
    <row r="98" spans="1:23" ht="9" customHeight="1">
      <c r="A98" s="331">
        <v>83</v>
      </c>
      <c r="B98" s="312" t="s">
        <v>184</v>
      </c>
      <c r="C98" s="333" t="s">
        <v>992</v>
      </c>
      <c r="D98" s="333"/>
      <c r="E98" s="120">
        <v>1987</v>
      </c>
      <c r="F98" s="114"/>
      <c r="G98" s="121" t="s">
        <v>90</v>
      </c>
      <c r="H98" s="114">
        <v>5</v>
      </c>
      <c r="I98" s="114">
        <v>4</v>
      </c>
      <c r="J98" s="115">
        <v>3153.4</v>
      </c>
      <c r="K98" s="115">
        <v>2835.4</v>
      </c>
      <c r="L98" s="115">
        <v>2835.4</v>
      </c>
      <c r="M98" s="114">
        <v>152</v>
      </c>
      <c r="N98" s="116">
        <f>'Приложение 2'!E101</f>
        <v>2838710.62</v>
      </c>
      <c r="O98" s="324">
        <v>0</v>
      </c>
      <c r="P98" s="324">
        <v>0</v>
      </c>
      <c r="Q98" s="324">
        <v>0</v>
      </c>
      <c r="R98" s="324">
        <f t="shared" si="4"/>
        <v>2838710.62</v>
      </c>
      <c r="S98" s="347">
        <f t="shared" si="5"/>
        <v>1001.1676024546802</v>
      </c>
      <c r="T98" s="324">
        <v>4180</v>
      </c>
      <c r="U98" s="105" t="s">
        <v>226</v>
      </c>
      <c r="V98" s="117">
        <f t="shared" si="6"/>
        <v>3178.83239754532</v>
      </c>
      <c r="W98" s="118"/>
    </row>
    <row r="99" spans="1:23" ht="9" customHeight="1">
      <c r="A99" s="331">
        <v>84</v>
      </c>
      <c r="B99" s="312" t="s">
        <v>391</v>
      </c>
      <c r="C99" s="333" t="s">
        <v>992</v>
      </c>
      <c r="D99" s="333"/>
      <c r="E99" s="124">
        <v>1972</v>
      </c>
      <c r="F99" s="114"/>
      <c r="G99" s="125" t="s">
        <v>90</v>
      </c>
      <c r="H99" s="114">
        <v>5</v>
      </c>
      <c r="I99" s="114">
        <v>4</v>
      </c>
      <c r="J99" s="115">
        <v>3578</v>
      </c>
      <c r="K99" s="115">
        <v>3309</v>
      </c>
      <c r="L99" s="115">
        <v>3309</v>
      </c>
      <c r="M99" s="114">
        <v>167</v>
      </c>
      <c r="N99" s="116">
        <f>'Приложение 2'!E102</f>
        <v>3213295.51</v>
      </c>
      <c r="O99" s="324">
        <v>0</v>
      </c>
      <c r="P99" s="324">
        <v>0</v>
      </c>
      <c r="Q99" s="324">
        <v>0</v>
      </c>
      <c r="R99" s="324">
        <f t="shared" si="4"/>
        <v>3213295.51</v>
      </c>
      <c r="S99" s="347">
        <f t="shared" si="5"/>
        <v>971.07751888788152</v>
      </c>
      <c r="T99" s="324">
        <v>4180</v>
      </c>
      <c r="U99" s="105" t="s">
        <v>226</v>
      </c>
      <c r="V99" s="117">
        <f t="shared" si="6"/>
        <v>3208.9224811121185</v>
      </c>
      <c r="W99" s="118"/>
    </row>
    <row r="100" spans="1:23" ht="9" customHeight="1">
      <c r="A100" s="331">
        <v>85</v>
      </c>
      <c r="B100" s="312" t="s">
        <v>185</v>
      </c>
      <c r="C100" s="333" t="s">
        <v>992</v>
      </c>
      <c r="D100" s="333"/>
      <c r="E100" s="124">
        <v>1993</v>
      </c>
      <c r="F100" s="114"/>
      <c r="G100" s="125" t="s">
        <v>90</v>
      </c>
      <c r="H100" s="114">
        <v>5</v>
      </c>
      <c r="I100" s="114">
        <v>2</v>
      </c>
      <c r="J100" s="115">
        <v>1598.1</v>
      </c>
      <c r="K100" s="115">
        <v>1469.3</v>
      </c>
      <c r="L100" s="115">
        <v>1469.3</v>
      </c>
      <c r="M100" s="114">
        <v>69</v>
      </c>
      <c r="N100" s="116">
        <f>'Приложение 2'!E103</f>
        <v>1227007.33</v>
      </c>
      <c r="O100" s="324">
        <v>0</v>
      </c>
      <c r="P100" s="324">
        <v>0</v>
      </c>
      <c r="Q100" s="324">
        <v>0</v>
      </c>
      <c r="R100" s="324">
        <f t="shared" si="4"/>
        <v>1227007.33</v>
      </c>
      <c r="S100" s="347">
        <f t="shared" si="5"/>
        <v>835.09652895936847</v>
      </c>
      <c r="T100" s="324">
        <v>4180</v>
      </c>
      <c r="U100" s="105" t="s">
        <v>226</v>
      </c>
      <c r="V100" s="117">
        <f t="shared" si="6"/>
        <v>3344.9034710406313</v>
      </c>
      <c r="W100" s="118"/>
    </row>
    <row r="101" spans="1:23" ht="9.75" customHeight="1">
      <c r="A101" s="331">
        <v>86</v>
      </c>
      <c r="B101" s="123" t="s">
        <v>217</v>
      </c>
      <c r="C101" s="120" t="s">
        <v>995</v>
      </c>
      <c r="D101" s="120"/>
      <c r="E101" s="126" t="s">
        <v>218</v>
      </c>
      <c r="F101" s="127"/>
      <c r="G101" s="128" t="s">
        <v>88</v>
      </c>
      <c r="H101" s="114">
        <v>3</v>
      </c>
      <c r="I101" s="114">
        <v>2</v>
      </c>
      <c r="J101" s="115">
        <v>1176.8</v>
      </c>
      <c r="K101" s="115">
        <v>1027.7</v>
      </c>
      <c r="L101" s="115">
        <v>1027.0999999999999</v>
      </c>
      <c r="M101" s="114">
        <v>18</v>
      </c>
      <c r="N101" s="116">
        <f>'Приложение 2'!E104</f>
        <v>1117783.42</v>
      </c>
      <c r="O101" s="324">
        <v>0</v>
      </c>
      <c r="P101" s="324">
        <v>0</v>
      </c>
      <c r="Q101" s="324">
        <v>0</v>
      </c>
      <c r="R101" s="324">
        <f t="shared" si="4"/>
        <v>1117783.42</v>
      </c>
      <c r="S101" s="347">
        <f t="shared" si="5"/>
        <v>1087.6553663520481</v>
      </c>
      <c r="T101" s="324">
        <v>4984.6499999999996</v>
      </c>
      <c r="U101" s="105" t="s">
        <v>226</v>
      </c>
      <c r="V101" s="117">
        <f t="shared" si="6"/>
        <v>3896.9946336479516</v>
      </c>
      <c r="W101" s="118"/>
    </row>
    <row r="102" spans="1:23" ht="9" customHeight="1">
      <c r="A102" s="331">
        <v>87</v>
      </c>
      <c r="B102" s="312" t="s">
        <v>1033</v>
      </c>
      <c r="C102" s="333" t="s">
        <v>993</v>
      </c>
      <c r="D102" s="333"/>
      <c r="E102" s="126" t="s">
        <v>106</v>
      </c>
      <c r="F102" s="127"/>
      <c r="G102" s="128" t="s">
        <v>88</v>
      </c>
      <c r="H102" s="114">
        <v>5</v>
      </c>
      <c r="I102" s="114">
        <v>3</v>
      </c>
      <c r="J102" s="115">
        <v>6805.2</v>
      </c>
      <c r="K102" s="115">
        <v>6155.2</v>
      </c>
      <c r="L102" s="115">
        <v>4804</v>
      </c>
      <c r="M102" s="114">
        <v>51</v>
      </c>
      <c r="N102" s="116">
        <f>'Приложение 2'!E105</f>
        <v>6881704.5800000001</v>
      </c>
      <c r="O102" s="324">
        <v>0</v>
      </c>
      <c r="P102" s="324">
        <v>0</v>
      </c>
      <c r="Q102" s="324">
        <v>0</v>
      </c>
      <c r="R102" s="324">
        <f t="shared" si="4"/>
        <v>6881704.5800000001</v>
      </c>
      <c r="S102" s="347">
        <f t="shared" si="5"/>
        <v>1118.0310274239669</v>
      </c>
      <c r="T102" s="324">
        <v>4503.95</v>
      </c>
      <c r="U102" s="105" t="s">
        <v>226</v>
      </c>
      <c r="V102" s="117">
        <f t="shared" si="6"/>
        <v>3385.918972576033</v>
      </c>
      <c r="W102" s="118"/>
    </row>
    <row r="103" spans="1:23" ht="9" customHeight="1">
      <c r="A103" s="331">
        <v>88</v>
      </c>
      <c r="B103" s="312" t="s">
        <v>1034</v>
      </c>
      <c r="C103" s="333" t="s">
        <v>993</v>
      </c>
      <c r="D103" s="333"/>
      <c r="E103" s="120">
        <v>1959</v>
      </c>
      <c r="F103" s="114"/>
      <c r="G103" s="121" t="s">
        <v>88</v>
      </c>
      <c r="H103" s="114">
        <v>5</v>
      </c>
      <c r="I103" s="114">
        <v>4</v>
      </c>
      <c r="J103" s="115">
        <v>2527.35</v>
      </c>
      <c r="K103" s="115">
        <v>2241.35</v>
      </c>
      <c r="L103" s="115">
        <v>1849.89</v>
      </c>
      <c r="M103" s="114">
        <v>62</v>
      </c>
      <c r="N103" s="116">
        <f>'Приложение 2'!E106</f>
        <v>3022877.39</v>
      </c>
      <c r="O103" s="324">
        <v>0</v>
      </c>
      <c r="P103" s="324">
        <v>0</v>
      </c>
      <c r="Q103" s="324">
        <v>0</v>
      </c>
      <c r="R103" s="324">
        <f t="shared" si="4"/>
        <v>3022877.39</v>
      </c>
      <c r="S103" s="347">
        <f t="shared" si="5"/>
        <v>1348.6860106632164</v>
      </c>
      <c r="T103" s="324">
        <v>4503.95</v>
      </c>
      <c r="U103" s="105" t="s">
        <v>226</v>
      </c>
      <c r="V103" s="117">
        <f t="shared" si="6"/>
        <v>3155.2639893367832</v>
      </c>
      <c r="W103" s="118"/>
    </row>
    <row r="104" spans="1:23" ht="9" customHeight="1">
      <c r="A104" s="331">
        <v>89</v>
      </c>
      <c r="B104" s="312" t="s">
        <v>188</v>
      </c>
      <c r="C104" s="333" t="s">
        <v>993</v>
      </c>
      <c r="D104" s="333"/>
      <c r="E104" s="120">
        <v>1959</v>
      </c>
      <c r="F104" s="114"/>
      <c r="G104" s="121" t="s">
        <v>88</v>
      </c>
      <c r="H104" s="114">
        <v>4</v>
      </c>
      <c r="I104" s="114">
        <v>4</v>
      </c>
      <c r="J104" s="115">
        <v>2916.93</v>
      </c>
      <c r="K104" s="115">
        <v>2716.93</v>
      </c>
      <c r="L104" s="115">
        <v>2683.6</v>
      </c>
      <c r="M104" s="114">
        <v>94</v>
      </c>
      <c r="N104" s="116">
        <f>'Приложение 2'!E107</f>
        <v>3409279.78</v>
      </c>
      <c r="O104" s="324">
        <v>0</v>
      </c>
      <c r="P104" s="324">
        <v>0</v>
      </c>
      <c r="Q104" s="324">
        <v>0</v>
      </c>
      <c r="R104" s="324">
        <f t="shared" si="4"/>
        <v>3409279.78</v>
      </c>
      <c r="S104" s="347">
        <f t="shared" si="5"/>
        <v>1254.8279786376536</v>
      </c>
      <c r="T104" s="324">
        <v>4503.95</v>
      </c>
      <c r="U104" s="105" t="s">
        <v>226</v>
      </c>
      <c r="V104" s="117">
        <f t="shared" si="6"/>
        <v>3249.1220213623465</v>
      </c>
      <c r="W104" s="118"/>
    </row>
    <row r="105" spans="1:23" ht="9" customHeight="1">
      <c r="A105" s="331">
        <v>90</v>
      </c>
      <c r="B105" s="312" t="s">
        <v>189</v>
      </c>
      <c r="C105" s="333" t="s">
        <v>992</v>
      </c>
      <c r="D105" s="333"/>
      <c r="E105" s="124">
        <v>1971</v>
      </c>
      <c r="F105" s="114"/>
      <c r="G105" s="125" t="s">
        <v>205</v>
      </c>
      <c r="H105" s="114">
        <v>5</v>
      </c>
      <c r="I105" s="114">
        <v>4</v>
      </c>
      <c r="J105" s="115">
        <v>4284.1000000000004</v>
      </c>
      <c r="K105" s="115">
        <v>3903.2</v>
      </c>
      <c r="L105" s="115">
        <v>3903.2</v>
      </c>
      <c r="M105" s="114">
        <v>163</v>
      </c>
      <c r="N105" s="116">
        <f>'Приложение 2'!E108</f>
        <v>3520956.94</v>
      </c>
      <c r="O105" s="324">
        <v>0</v>
      </c>
      <c r="P105" s="324">
        <v>0</v>
      </c>
      <c r="Q105" s="324">
        <v>0</v>
      </c>
      <c r="R105" s="324">
        <f t="shared" si="4"/>
        <v>3520956.94</v>
      </c>
      <c r="S105" s="347">
        <f t="shared" si="5"/>
        <v>902.06931235908996</v>
      </c>
      <c r="T105" s="324">
        <v>4180</v>
      </c>
      <c r="U105" s="105" t="s">
        <v>226</v>
      </c>
      <c r="V105" s="117">
        <f t="shared" si="6"/>
        <v>3277.93068764091</v>
      </c>
      <c r="W105" s="118"/>
    </row>
    <row r="106" spans="1:23" ht="9" customHeight="1">
      <c r="A106" s="331">
        <v>91</v>
      </c>
      <c r="B106" s="312" t="s">
        <v>190</v>
      </c>
      <c r="C106" s="333" t="s">
        <v>993</v>
      </c>
      <c r="D106" s="333"/>
      <c r="E106" s="124">
        <v>1969</v>
      </c>
      <c r="F106" s="114"/>
      <c r="G106" s="125" t="s">
        <v>88</v>
      </c>
      <c r="H106" s="114">
        <v>5</v>
      </c>
      <c r="I106" s="114">
        <v>6</v>
      </c>
      <c r="J106" s="115">
        <v>5624.4</v>
      </c>
      <c r="K106" s="115">
        <v>5023.3999999999996</v>
      </c>
      <c r="L106" s="115">
        <v>4333.5</v>
      </c>
      <c r="M106" s="114">
        <v>180</v>
      </c>
      <c r="N106" s="116">
        <f>'Приложение 2'!E109</f>
        <v>4171971.74</v>
      </c>
      <c r="O106" s="324">
        <v>0</v>
      </c>
      <c r="P106" s="324">
        <v>0</v>
      </c>
      <c r="Q106" s="324">
        <v>0</v>
      </c>
      <c r="R106" s="324">
        <f t="shared" si="4"/>
        <v>4171971.74</v>
      </c>
      <c r="S106" s="347">
        <f t="shared" si="5"/>
        <v>830.50757256041732</v>
      </c>
      <c r="T106" s="324">
        <v>4503.95</v>
      </c>
      <c r="U106" s="105" t="s">
        <v>226</v>
      </c>
      <c r="V106" s="117">
        <f t="shared" si="6"/>
        <v>3673.4424274395824</v>
      </c>
      <c r="W106" s="118"/>
    </row>
    <row r="107" spans="1:23" ht="9" customHeight="1">
      <c r="A107" s="331">
        <v>92</v>
      </c>
      <c r="B107" s="312" t="s">
        <v>191</v>
      </c>
      <c r="C107" s="333" t="s">
        <v>993</v>
      </c>
      <c r="D107" s="333"/>
      <c r="E107" s="120">
        <v>1968</v>
      </c>
      <c r="F107" s="114"/>
      <c r="G107" s="121" t="s">
        <v>88</v>
      </c>
      <c r="H107" s="114">
        <v>4</v>
      </c>
      <c r="I107" s="114">
        <v>1</v>
      </c>
      <c r="J107" s="115">
        <v>2114.9</v>
      </c>
      <c r="K107" s="115">
        <v>1295.9000000000001</v>
      </c>
      <c r="L107" s="115">
        <v>1295.9000000000001</v>
      </c>
      <c r="M107" s="114">
        <v>128</v>
      </c>
      <c r="N107" s="116">
        <f>'Приложение 2'!E110</f>
        <v>2491750.42</v>
      </c>
      <c r="O107" s="324">
        <v>0</v>
      </c>
      <c r="P107" s="324">
        <v>0</v>
      </c>
      <c r="Q107" s="324">
        <v>0</v>
      </c>
      <c r="R107" s="324">
        <f t="shared" si="4"/>
        <v>2491750.42</v>
      </c>
      <c r="S107" s="347">
        <f t="shared" si="5"/>
        <v>1922.79529284667</v>
      </c>
      <c r="T107" s="324">
        <v>4503.95</v>
      </c>
      <c r="U107" s="105" t="s">
        <v>226</v>
      </c>
      <c r="V107" s="117">
        <f t="shared" si="6"/>
        <v>2581.1547071533296</v>
      </c>
      <c r="W107" s="118"/>
    </row>
    <row r="108" spans="1:23" ht="9.75" customHeight="1">
      <c r="A108" s="331">
        <v>93</v>
      </c>
      <c r="B108" s="123" t="s">
        <v>324</v>
      </c>
      <c r="C108" s="120" t="s">
        <v>992</v>
      </c>
      <c r="D108" s="120"/>
      <c r="E108" s="126" t="s">
        <v>326</v>
      </c>
      <c r="F108" s="127"/>
      <c r="G108" s="128" t="s">
        <v>88</v>
      </c>
      <c r="H108" s="114">
        <v>9</v>
      </c>
      <c r="I108" s="114">
        <v>6</v>
      </c>
      <c r="J108" s="115">
        <v>14314.5</v>
      </c>
      <c r="K108" s="115">
        <v>12490.5</v>
      </c>
      <c r="L108" s="115">
        <v>12490.5</v>
      </c>
      <c r="M108" s="114">
        <v>220</v>
      </c>
      <c r="N108" s="116">
        <f>'Приложение 2'!E111</f>
        <v>5381896.7199999997</v>
      </c>
      <c r="O108" s="324">
        <v>0</v>
      </c>
      <c r="P108" s="324">
        <v>0</v>
      </c>
      <c r="Q108" s="324">
        <v>0</v>
      </c>
      <c r="R108" s="324">
        <f t="shared" si="4"/>
        <v>5381896.7199999997</v>
      </c>
      <c r="S108" s="347">
        <f t="shared" si="5"/>
        <v>430.87920579640524</v>
      </c>
      <c r="T108" s="324">
        <v>4180</v>
      </c>
      <c r="U108" s="105" t="s">
        <v>226</v>
      </c>
      <c r="V108" s="117">
        <f t="shared" si="6"/>
        <v>3749.1207942035949</v>
      </c>
      <c r="W108" s="118"/>
    </row>
    <row r="109" spans="1:23" ht="9.75" customHeight="1">
      <c r="A109" s="331">
        <v>94</v>
      </c>
      <c r="B109" s="123" t="s">
        <v>325</v>
      </c>
      <c r="C109" s="120" t="s">
        <v>992</v>
      </c>
      <c r="D109" s="120"/>
      <c r="E109" s="126" t="s">
        <v>297</v>
      </c>
      <c r="F109" s="127"/>
      <c r="G109" s="128" t="s">
        <v>90</v>
      </c>
      <c r="H109" s="114">
        <v>5</v>
      </c>
      <c r="I109" s="114">
        <v>10</v>
      </c>
      <c r="J109" s="115">
        <v>7840.1</v>
      </c>
      <c r="K109" s="115">
        <v>7215.1</v>
      </c>
      <c r="L109" s="115">
        <v>7215.1</v>
      </c>
      <c r="M109" s="114">
        <v>72</v>
      </c>
      <c r="N109" s="116">
        <f>'Приложение 2'!E112</f>
        <v>5868278.0800000001</v>
      </c>
      <c r="O109" s="324">
        <v>0</v>
      </c>
      <c r="P109" s="324">
        <v>0</v>
      </c>
      <c r="Q109" s="324">
        <v>0</v>
      </c>
      <c r="R109" s="324">
        <f t="shared" si="4"/>
        <v>5868278.0800000001</v>
      </c>
      <c r="S109" s="347">
        <f t="shared" si="5"/>
        <v>813.33288242713195</v>
      </c>
      <c r="T109" s="324">
        <v>4180</v>
      </c>
      <c r="U109" s="105" t="s">
        <v>226</v>
      </c>
      <c r="V109" s="117">
        <f t="shared" si="6"/>
        <v>3366.6671175728679</v>
      </c>
      <c r="W109" s="118"/>
    </row>
    <row r="110" spans="1:23" ht="9.75" customHeight="1">
      <c r="A110" s="331">
        <v>95</v>
      </c>
      <c r="B110" s="123" t="s">
        <v>7</v>
      </c>
      <c r="C110" s="120" t="s">
        <v>992</v>
      </c>
      <c r="D110" s="120"/>
      <c r="E110" s="126" t="s">
        <v>297</v>
      </c>
      <c r="F110" s="127"/>
      <c r="G110" s="128" t="s">
        <v>90</v>
      </c>
      <c r="H110" s="114">
        <v>5</v>
      </c>
      <c r="I110" s="114">
        <v>6</v>
      </c>
      <c r="J110" s="115">
        <v>4659.8</v>
      </c>
      <c r="K110" s="115">
        <v>4284.8</v>
      </c>
      <c r="L110" s="115">
        <v>4284.8</v>
      </c>
      <c r="M110" s="114">
        <v>92</v>
      </c>
      <c r="N110" s="116">
        <f>'Приложение 2'!E113</f>
        <v>3342271.24</v>
      </c>
      <c r="O110" s="324">
        <v>0</v>
      </c>
      <c r="P110" s="324">
        <v>0</v>
      </c>
      <c r="Q110" s="324">
        <v>0</v>
      </c>
      <c r="R110" s="324">
        <f t="shared" si="4"/>
        <v>3342271.24</v>
      </c>
      <c r="S110" s="347">
        <f t="shared" si="5"/>
        <v>780.02969566840932</v>
      </c>
      <c r="T110" s="324">
        <v>4180</v>
      </c>
      <c r="U110" s="105" t="s">
        <v>226</v>
      </c>
      <c r="V110" s="117">
        <f t="shared" si="6"/>
        <v>3399.9703043315908</v>
      </c>
      <c r="W110" s="118"/>
    </row>
    <row r="111" spans="1:23" ht="9.75" customHeight="1">
      <c r="A111" s="331">
        <v>96</v>
      </c>
      <c r="B111" s="123" t="s">
        <v>412</v>
      </c>
      <c r="C111" s="120" t="s">
        <v>993</v>
      </c>
      <c r="D111" s="120"/>
      <c r="E111" s="126" t="s">
        <v>89</v>
      </c>
      <c r="F111" s="127"/>
      <c r="G111" s="128" t="s">
        <v>88</v>
      </c>
      <c r="H111" s="114">
        <v>3</v>
      </c>
      <c r="I111" s="114">
        <v>2</v>
      </c>
      <c r="J111" s="115">
        <v>1136</v>
      </c>
      <c r="K111" s="115">
        <v>760</v>
      </c>
      <c r="L111" s="115">
        <v>760</v>
      </c>
      <c r="M111" s="114">
        <v>21</v>
      </c>
      <c r="N111" s="116">
        <f>'Приложение 2'!E114</f>
        <v>2680912.9900000002</v>
      </c>
      <c r="O111" s="324">
        <v>0</v>
      </c>
      <c r="P111" s="324">
        <v>0</v>
      </c>
      <c r="Q111" s="324">
        <v>0</v>
      </c>
      <c r="R111" s="324">
        <f t="shared" si="4"/>
        <v>2680912.9900000002</v>
      </c>
      <c r="S111" s="347">
        <f t="shared" si="5"/>
        <v>3527.5170921052636</v>
      </c>
      <c r="T111" s="324">
        <v>4503.95</v>
      </c>
      <c r="U111" s="105" t="s">
        <v>226</v>
      </c>
      <c r="V111" s="117">
        <f t="shared" si="6"/>
        <v>976.43290789473622</v>
      </c>
      <c r="W111" s="118"/>
    </row>
    <row r="112" spans="1:23" ht="9" customHeight="1">
      <c r="A112" s="331">
        <v>97</v>
      </c>
      <c r="B112" s="312" t="s">
        <v>192</v>
      </c>
      <c r="C112" s="333" t="s">
        <v>993</v>
      </c>
      <c r="D112" s="333"/>
      <c r="E112" s="120">
        <v>1947</v>
      </c>
      <c r="F112" s="114"/>
      <c r="G112" s="121" t="s">
        <v>206</v>
      </c>
      <c r="H112" s="114">
        <v>2</v>
      </c>
      <c r="I112" s="114">
        <v>2</v>
      </c>
      <c r="J112" s="115">
        <v>536.70000000000005</v>
      </c>
      <c r="K112" s="115">
        <v>471.7</v>
      </c>
      <c r="L112" s="115">
        <v>471.7</v>
      </c>
      <c r="M112" s="114">
        <v>23</v>
      </c>
      <c r="N112" s="116">
        <f>'Приложение 2'!E115</f>
        <v>1234829.32</v>
      </c>
      <c r="O112" s="324">
        <v>0</v>
      </c>
      <c r="P112" s="324">
        <v>0</v>
      </c>
      <c r="Q112" s="324">
        <v>0</v>
      </c>
      <c r="R112" s="324">
        <f t="shared" si="4"/>
        <v>1234829.32</v>
      </c>
      <c r="S112" s="347">
        <f t="shared" si="5"/>
        <v>2617.8276870892519</v>
      </c>
      <c r="T112" s="324">
        <v>4503.95</v>
      </c>
      <c r="U112" s="105" t="s">
        <v>226</v>
      </c>
      <c r="V112" s="117">
        <f t="shared" si="6"/>
        <v>1886.122312910748</v>
      </c>
      <c r="W112" s="118"/>
    </row>
    <row r="113" spans="1:23" ht="9" customHeight="1">
      <c r="A113" s="331">
        <v>98</v>
      </c>
      <c r="B113" s="312" t="s">
        <v>193</v>
      </c>
      <c r="C113" s="333" t="s">
        <v>993</v>
      </c>
      <c r="D113" s="333"/>
      <c r="E113" s="120">
        <v>1934</v>
      </c>
      <c r="F113" s="114"/>
      <c r="G113" s="121" t="s">
        <v>207</v>
      </c>
      <c r="H113" s="114">
        <v>3</v>
      </c>
      <c r="I113" s="114">
        <v>4</v>
      </c>
      <c r="J113" s="115">
        <v>1445.6</v>
      </c>
      <c r="K113" s="115">
        <v>1260.5999999999999</v>
      </c>
      <c r="L113" s="115">
        <v>1248.72</v>
      </c>
      <c r="M113" s="114">
        <v>73</v>
      </c>
      <c r="N113" s="116">
        <f>'Приложение 2'!E116</f>
        <v>3538919.29</v>
      </c>
      <c r="O113" s="324">
        <v>0</v>
      </c>
      <c r="P113" s="324">
        <v>0</v>
      </c>
      <c r="Q113" s="324">
        <v>0</v>
      </c>
      <c r="R113" s="324">
        <f t="shared" si="4"/>
        <v>3538919.29</v>
      </c>
      <c r="S113" s="347">
        <f t="shared" si="5"/>
        <v>2807.3292797080758</v>
      </c>
      <c r="T113" s="324">
        <v>4503.95</v>
      </c>
      <c r="U113" s="105" t="s">
        <v>226</v>
      </c>
      <c r="V113" s="117">
        <f t="shared" si="6"/>
        <v>1696.620720291924</v>
      </c>
      <c r="W113" s="118"/>
    </row>
    <row r="114" spans="1:23" ht="9" customHeight="1">
      <c r="A114" s="331">
        <v>99</v>
      </c>
      <c r="B114" s="129" t="s">
        <v>194</v>
      </c>
      <c r="C114" s="311" t="s">
        <v>993</v>
      </c>
      <c r="D114" s="311"/>
      <c r="E114" s="120">
        <v>1971</v>
      </c>
      <c r="F114" s="114"/>
      <c r="G114" s="121" t="s">
        <v>88</v>
      </c>
      <c r="H114" s="114">
        <v>5</v>
      </c>
      <c r="I114" s="114">
        <v>2</v>
      </c>
      <c r="J114" s="115">
        <v>2158.29</v>
      </c>
      <c r="K114" s="115">
        <v>1998.9</v>
      </c>
      <c r="L114" s="115">
        <v>1181</v>
      </c>
      <c r="M114" s="114">
        <v>53</v>
      </c>
      <c r="N114" s="116">
        <f>'Приложение 2'!E117</f>
        <v>2009946.46</v>
      </c>
      <c r="O114" s="324">
        <v>0</v>
      </c>
      <c r="P114" s="324">
        <v>0</v>
      </c>
      <c r="Q114" s="324">
        <v>0</v>
      </c>
      <c r="R114" s="324">
        <f t="shared" si="4"/>
        <v>2009946.46</v>
      </c>
      <c r="S114" s="347">
        <f t="shared" si="5"/>
        <v>1005.5262694481964</v>
      </c>
      <c r="T114" s="324">
        <v>4503.95</v>
      </c>
      <c r="U114" s="105" t="s">
        <v>226</v>
      </c>
      <c r="V114" s="117">
        <f t="shared" si="6"/>
        <v>3498.4237305518036</v>
      </c>
      <c r="W114" s="118"/>
    </row>
    <row r="115" spans="1:23" ht="9" customHeight="1">
      <c r="A115" s="331">
        <v>100</v>
      </c>
      <c r="B115" s="129" t="s">
        <v>195</v>
      </c>
      <c r="C115" s="311" t="s">
        <v>992</v>
      </c>
      <c r="D115" s="311"/>
      <c r="E115" s="124">
        <v>1975</v>
      </c>
      <c r="F115" s="114"/>
      <c r="G115" s="125" t="s">
        <v>88</v>
      </c>
      <c r="H115" s="114">
        <v>5</v>
      </c>
      <c r="I115" s="114">
        <v>4</v>
      </c>
      <c r="J115" s="115">
        <v>3490.4</v>
      </c>
      <c r="K115" s="115">
        <v>3146.1</v>
      </c>
      <c r="L115" s="115">
        <v>3146.1</v>
      </c>
      <c r="M115" s="114">
        <v>137</v>
      </c>
      <c r="N115" s="116">
        <f>'Приложение 2'!E118</f>
        <v>2305946.58</v>
      </c>
      <c r="O115" s="324">
        <v>0</v>
      </c>
      <c r="P115" s="324">
        <v>0</v>
      </c>
      <c r="Q115" s="324">
        <v>0</v>
      </c>
      <c r="R115" s="324">
        <f t="shared" si="4"/>
        <v>2305946.58</v>
      </c>
      <c r="S115" s="347">
        <f t="shared" si="5"/>
        <v>732.95400019071235</v>
      </c>
      <c r="T115" s="324">
        <v>4180</v>
      </c>
      <c r="U115" s="105" t="s">
        <v>226</v>
      </c>
      <c r="V115" s="117">
        <f t="shared" si="6"/>
        <v>3447.0459998092874</v>
      </c>
      <c r="W115" s="118"/>
    </row>
    <row r="116" spans="1:23" ht="9" customHeight="1">
      <c r="A116" s="331">
        <v>101</v>
      </c>
      <c r="B116" s="129" t="s">
        <v>196</v>
      </c>
      <c r="C116" s="311" t="s">
        <v>992</v>
      </c>
      <c r="D116" s="311"/>
      <c r="E116" s="124">
        <v>1970</v>
      </c>
      <c r="F116" s="114"/>
      <c r="G116" s="125" t="s">
        <v>88</v>
      </c>
      <c r="H116" s="114">
        <v>5</v>
      </c>
      <c r="I116" s="114">
        <v>2</v>
      </c>
      <c r="J116" s="115">
        <v>1763.7</v>
      </c>
      <c r="K116" s="115">
        <v>1640.7</v>
      </c>
      <c r="L116" s="115">
        <v>1640.7</v>
      </c>
      <c r="M116" s="114">
        <v>80</v>
      </c>
      <c r="N116" s="116">
        <f>'Приложение 2'!E119</f>
        <v>1285936.6399999999</v>
      </c>
      <c r="O116" s="324">
        <v>0</v>
      </c>
      <c r="P116" s="324">
        <v>0</v>
      </c>
      <c r="Q116" s="324">
        <v>0</v>
      </c>
      <c r="R116" s="324">
        <f t="shared" si="4"/>
        <v>1285936.6399999999</v>
      </c>
      <c r="S116" s="347">
        <f t="shared" si="5"/>
        <v>783.77316998841945</v>
      </c>
      <c r="T116" s="324">
        <v>4180</v>
      </c>
      <c r="U116" s="105" t="s">
        <v>226</v>
      </c>
      <c r="V116" s="117">
        <f t="shared" si="6"/>
        <v>3396.2268300115807</v>
      </c>
      <c r="W116" s="118"/>
    </row>
    <row r="117" spans="1:23" ht="9" customHeight="1">
      <c r="A117" s="331">
        <v>102</v>
      </c>
      <c r="B117" s="129" t="s">
        <v>197</v>
      </c>
      <c r="C117" s="311" t="s">
        <v>993</v>
      </c>
      <c r="D117" s="311"/>
      <c r="E117" s="120">
        <v>1958</v>
      </c>
      <c r="F117" s="114"/>
      <c r="G117" s="121" t="s">
        <v>88</v>
      </c>
      <c r="H117" s="114">
        <v>2</v>
      </c>
      <c r="I117" s="114">
        <v>1</v>
      </c>
      <c r="J117" s="115">
        <v>338.4</v>
      </c>
      <c r="K117" s="115">
        <v>269.2</v>
      </c>
      <c r="L117" s="115">
        <v>229.8</v>
      </c>
      <c r="M117" s="114">
        <v>13</v>
      </c>
      <c r="N117" s="116">
        <f>'Приложение 2'!E120</f>
        <v>615919.81999999995</v>
      </c>
      <c r="O117" s="324">
        <v>0</v>
      </c>
      <c r="P117" s="324">
        <v>0</v>
      </c>
      <c r="Q117" s="324">
        <v>0</v>
      </c>
      <c r="R117" s="324">
        <f t="shared" si="4"/>
        <v>615919.81999999995</v>
      </c>
      <c r="S117" s="347">
        <f t="shared" si="5"/>
        <v>2287.9636701337295</v>
      </c>
      <c r="T117" s="324">
        <v>4503.95</v>
      </c>
      <c r="U117" s="105" t="s">
        <v>226</v>
      </c>
      <c r="V117" s="117">
        <f t="shared" si="6"/>
        <v>2215.9863298662704</v>
      </c>
      <c r="W117" s="118"/>
    </row>
    <row r="118" spans="1:23" ht="9" customHeight="1">
      <c r="A118" s="331">
        <v>103</v>
      </c>
      <c r="B118" s="129" t="s">
        <v>198</v>
      </c>
      <c r="C118" s="311" t="s">
        <v>993</v>
      </c>
      <c r="D118" s="311"/>
      <c r="E118" s="120">
        <v>1954</v>
      </c>
      <c r="F118" s="114"/>
      <c r="G118" s="121" t="s">
        <v>88</v>
      </c>
      <c r="H118" s="114">
        <v>2</v>
      </c>
      <c r="I118" s="114">
        <v>1</v>
      </c>
      <c r="J118" s="115">
        <v>294.39999999999998</v>
      </c>
      <c r="K118" s="115">
        <v>271.3</v>
      </c>
      <c r="L118" s="115">
        <v>271.3</v>
      </c>
      <c r="M118" s="114">
        <v>18</v>
      </c>
      <c r="N118" s="116">
        <f>'Приложение 2'!E121</f>
        <v>618007.39</v>
      </c>
      <c r="O118" s="324">
        <v>0</v>
      </c>
      <c r="P118" s="324">
        <v>0</v>
      </c>
      <c r="Q118" s="324">
        <v>0</v>
      </c>
      <c r="R118" s="324">
        <f t="shared" si="4"/>
        <v>618007.39</v>
      </c>
      <c r="S118" s="347">
        <f t="shared" si="5"/>
        <v>2277.9483597493549</v>
      </c>
      <c r="T118" s="324">
        <v>4503.95</v>
      </c>
      <c r="U118" s="105" t="s">
        <v>226</v>
      </c>
      <c r="V118" s="117">
        <f t="shared" si="6"/>
        <v>2226.0016402506449</v>
      </c>
      <c r="W118" s="118"/>
    </row>
    <row r="119" spans="1:23" ht="9" customHeight="1">
      <c r="A119" s="331">
        <v>104</v>
      </c>
      <c r="B119" s="129" t="s">
        <v>199</v>
      </c>
      <c r="C119" s="311" t="s">
        <v>992</v>
      </c>
      <c r="D119" s="311"/>
      <c r="E119" s="124">
        <v>1973</v>
      </c>
      <c r="F119" s="114"/>
      <c r="G119" s="125" t="s">
        <v>88</v>
      </c>
      <c r="H119" s="114">
        <v>5</v>
      </c>
      <c r="I119" s="114">
        <v>4</v>
      </c>
      <c r="J119" s="115">
        <v>4031.7</v>
      </c>
      <c r="K119" s="115">
        <v>3687.7</v>
      </c>
      <c r="L119" s="115">
        <v>2588.6999999999998</v>
      </c>
      <c r="M119" s="114">
        <v>123</v>
      </c>
      <c r="N119" s="116">
        <f>'Приложение 2'!E122</f>
        <v>2690517</v>
      </c>
      <c r="O119" s="324">
        <v>0</v>
      </c>
      <c r="P119" s="324">
        <v>0</v>
      </c>
      <c r="Q119" s="324">
        <v>0</v>
      </c>
      <c r="R119" s="324">
        <f t="shared" si="4"/>
        <v>2690517</v>
      </c>
      <c r="S119" s="347">
        <f t="shared" si="5"/>
        <v>729.59215771347999</v>
      </c>
      <c r="T119" s="324">
        <v>4180</v>
      </c>
      <c r="U119" s="105" t="s">
        <v>226</v>
      </c>
      <c r="V119" s="117">
        <f t="shared" si="6"/>
        <v>3450.40784228652</v>
      </c>
      <c r="W119" s="118"/>
    </row>
    <row r="120" spans="1:23" ht="9" customHeight="1">
      <c r="A120" s="331">
        <v>105</v>
      </c>
      <c r="B120" s="129" t="s">
        <v>200</v>
      </c>
      <c r="C120" s="311" t="s">
        <v>993</v>
      </c>
      <c r="D120" s="311"/>
      <c r="E120" s="120">
        <v>1900</v>
      </c>
      <c r="F120" s="114"/>
      <c r="G120" s="121" t="s">
        <v>88</v>
      </c>
      <c r="H120" s="114">
        <v>2</v>
      </c>
      <c r="I120" s="114">
        <v>1</v>
      </c>
      <c r="J120" s="115">
        <v>421.5</v>
      </c>
      <c r="K120" s="115">
        <v>373.7</v>
      </c>
      <c r="L120" s="115">
        <v>311.5</v>
      </c>
      <c r="M120" s="114">
        <v>16</v>
      </c>
      <c r="N120" s="116">
        <f>'Приложение 2'!E123</f>
        <v>1163314.4099999999</v>
      </c>
      <c r="O120" s="324">
        <v>0</v>
      </c>
      <c r="P120" s="324">
        <v>0</v>
      </c>
      <c r="Q120" s="324">
        <v>0</v>
      </c>
      <c r="R120" s="324">
        <f t="shared" si="4"/>
        <v>1163314.4099999999</v>
      </c>
      <c r="S120" s="347">
        <f t="shared" si="5"/>
        <v>3112.9633663366335</v>
      </c>
      <c r="T120" s="324">
        <v>4503.95</v>
      </c>
      <c r="U120" s="105" t="s">
        <v>226</v>
      </c>
      <c r="V120" s="117">
        <f t="shared" si="6"/>
        <v>1390.9866336633663</v>
      </c>
      <c r="W120" s="118"/>
    </row>
    <row r="121" spans="1:23" ht="9" customHeight="1">
      <c r="A121" s="331">
        <v>106</v>
      </c>
      <c r="B121" s="129" t="s">
        <v>201</v>
      </c>
      <c r="C121" s="311" t="s">
        <v>993</v>
      </c>
      <c r="D121" s="311"/>
      <c r="E121" s="120">
        <v>1949</v>
      </c>
      <c r="F121" s="114"/>
      <c r="G121" s="121" t="s">
        <v>88</v>
      </c>
      <c r="H121" s="114">
        <v>3</v>
      </c>
      <c r="I121" s="114">
        <v>2</v>
      </c>
      <c r="J121" s="115">
        <v>1067.8</v>
      </c>
      <c r="K121" s="115">
        <v>991</v>
      </c>
      <c r="L121" s="115">
        <v>991</v>
      </c>
      <c r="M121" s="114">
        <v>48</v>
      </c>
      <c r="N121" s="116">
        <f>'Приложение 2'!E124</f>
        <v>2886508.54</v>
      </c>
      <c r="O121" s="324">
        <v>0</v>
      </c>
      <c r="P121" s="324">
        <v>0</v>
      </c>
      <c r="Q121" s="324">
        <v>0</v>
      </c>
      <c r="R121" s="324">
        <f t="shared" si="4"/>
        <v>2886508.54</v>
      </c>
      <c r="S121" s="347">
        <f t="shared" si="5"/>
        <v>2912.7230474268417</v>
      </c>
      <c r="T121" s="324">
        <v>4503.95</v>
      </c>
      <c r="U121" s="105" t="s">
        <v>226</v>
      </c>
      <c r="V121" s="117">
        <f t="shared" si="6"/>
        <v>1591.2269525731581</v>
      </c>
      <c r="W121" s="118"/>
    </row>
    <row r="122" spans="1:23" ht="10.5" customHeight="1">
      <c r="A122" s="331">
        <v>107</v>
      </c>
      <c r="B122" s="129" t="s">
        <v>204</v>
      </c>
      <c r="C122" s="312" t="s">
        <v>992</v>
      </c>
      <c r="D122" s="312"/>
      <c r="E122" s="124">
        <v>1966</v>
      </c>
      <c r="F122" s="114"/>
      <c r="G122" s="125" t="s">
        <v>88</v>
      </c>
      <c r="H122" s="114">
        <v>6</v>
      </c>
      <c r="I122" s="114">
        <v>6</v>
      </c>
      <c r="J122" s="115">
        <v>5866</v>
      </c>
      <c r="K122" s="115">
        <v>5257</v>
      </c>
      <c r="L122" s="115">
        <v>5257</v>
      </c>
      <c r="M122" s="114">
        <v>241</v>
      </c>
      <c r="N122" s="116">
        <f>'Приложение 2'!E125</f>
        <v>4194560.96</v>
      </c>
      <c r="O122" s="324">
        <v>0</v>
      </c>
      <c r="P122" s="324">
        <v>0</v>
      </c>
      <c r="Q122" s="324">
        <v>0</v>
      </c>
      <c r="R122" s="324">
        <f t="shared" si="4"/>
        <v>4194560.96</v>
      </c>
      <c r="S122" s="347">
        <f t="shared" si="5"/>
        <v>797.90012554688985</v>
      </c>
      <c r="T122" s="324">
        <v>4180</v>
      </c>
      <c r="U122" s="105" t="s">
        <v>226</v>
      </c>
      <c r="V122" s="117">
        <f t="shared" si="6"/>
        <v>3382.0998744531103</v>
      </c>
      <c r="W122" s="118"/>
    </row>
    <row r="123" spans="1:23" ht="10.5" customHeight="1">
      <c r="A123" s="331">
        <v>108</v>
      </c>
      <c r="B123" s="129" t="s">
        <v>1084</v>
      </c>
      <c r="C123" s="312"/>
      <c r="D123" s="312"/>
      <c r="E123" s="344">
        <v>1983</v>
      </c>
      <c r="F123" s="114"/>
      <c r="G123" s="344" t="s">
        <v>90</v>
      </c>
      <c r="H123" s="114">
        <v>5</v>
      </c>
      <c r="I123" s="114">
        <v>6</v>
      </c>
      <c r="J123" s="115">
        <v>4713.8</v>
      </c>
      <c r="K123" s="115">
        <v>4341.8</v>
      </c>
      <c r="L123" s="115">
        <v>4341.8</v>
      </c>
      <c r="M123" s="114">
        <v>199</v>
      </c>
      <c r="N123" s="116">
        <f>'Приложение 2'!E126</f>
        <v>390000</v>
      </c>
      <c r="O123" s="324">
        <v>0</v>
      </c>
      <c r="P123" s="324">
        <v>0</v>
      </c>
      <c r="Q123" s="324">
        <v>0</v>
      </c>
      <c r="R123" s="324">
        <f t="shared" ref="R123:R128" si="7">N123</f>
        <v>390000</v>
      </c>
      <c r="S123" s="347">
        <f t="shared" si="5"/>
        <v>89.824496752498959</v>
      </c>
      <c r="T123" s="324">
        <v>2194.5</v>
      </c>
      <c r="U123" s="105" t="s">
        <v>226</v>
      </c>
      <c r="V123" s="117">
        <f t="shared" si="6"/>
        <v>2104.6755032475012</v>
      </c>
      <c r="W123" s="118" t="s">
        <v>1086</v>
      </c>
    </row>
    <row r="124" spans="1:23" ht="10.5" customHeight="1">
      <c r="A124" s="331">
        <v>109</v>
      </c>
      <c r="B124" s="129" t="s">
        <v>1085</v>
      </c>
      <c r="C124" s="312"/>
      <c r="D124" s="312"/>
      <c r="E124" s="344">
        <v>1984</v>
      </c>
      <c r="F124" s="114"/>
      <c r="G124" s="344" t="s">
        <v>90</v>
      </c>
      <c r="H124" s="114">
        <v>5</v>
      </c>
      <c r="I124" s="114">
        <v>8</v>
      </c>
      <c r="J124" s="115">
        <v>6493</v>
      </c>
      <c r="K124" s="115">
        <v>5832.6</v>
      </c>
      <c r="L124" s="115">
        <v>5832.6</v>
      </c>
      <c r="M124" s="114">
        <v>276</v>
      </c>
      <c r="N124" s="116">
        <f>'Приложение 2'!E127</f>
        <v>961041.56</v>
      </c>
      <c r="O124" s="324">
        <v>0</v>
      </c>
      <c r="P124" s="324">
        <v>0</v>
      </c>
      <c r="Q124" s="324">
        <v>0</v>
      </c>
      <c r="R124" s="324">
        <f t="shared" si="7"/>
        <v>961041.56</v>
      </c>
      <c r="S124" s="347">
        <f t="shared" si="5"/>
        <v>164.77069574460791</v>
      </c>
      <c r="T124" s="324">
        <v>4984.6499999999996</v>
      </c>
      <c r="U124" s="105" t="s">
        <v>226</v>
      </c>
      <c r="V124" s="117">
        <f t="shared" si="6"/>
        <v>4819.8793042553916</v>
      </c>
      <c r="W124" s="118" t="s">
        <v>1086</v>
      </c>
    </row>
    <row r="125" spans="1:23" ht="10.5" customHeight="1">
      <c r="A125" s="331">
        <v>110</v>
      </c>
      <c r="B125" s="129" t="s">
        <v>1156</v>
      </c>
      <c r="C125" s="312"/>
      <c r="D125" s="312"/>
      <c r="E125" s="344">
        <v>1981</v>
      </c>
      <c r="F125" s="114"/>
      <c r="G125" s="344" t="s">
        <v>90</v>
      </c>
      <c r="H125" s="114">
        <v>5</v>
      </c>
      <c r="I125" s="114">
        <v>4</v>
      </c>
      <c r="J125" s="115">
        <v>3698.51</v>
      </c>
      <c r="K125" s="115">
        <f>L125+I125</f>
        <v>3319.11</v>
      </c>
      <c r="L125" s="115">
        <v>3315.11</v>
      </c>
      <c r="M125" s="114">
        <v>151</v>
      </c>
      <c r="N125" s="116">
        <f>'Приложение 2'!E128</f>
        <v>379884</v>
      </c>
      <c r="O125" s="324">
        <v>0</v>
      </c>
      <c r="P125" s="324">
        <v>0</v>
      </c>
      <c r="Q125" s="324">
        <v>0</v>
      </c>
      <c r="R125" s="324">
        <f t="shared" si="7"/>
        <v>379884</v>
      </c>
      <c r="S125" s="347">
        <f t="shared" si="5"/>
        <v>114.45357339768793</v>
      </c>
      <c r="T125" s="324">
        <v>4984.6499999999996</v>
      </c>
      <c r="U125" s="105" t="s">
        <v>226</v>
      </c>
      <c r="V125" s="117">
        <f t="shared" si="6"/>
        <v>4870.1964266023115</v>
      </c>
      <c r="W125" s="118" t="s">
        <v>1086</v>
      </c>
    </row>
    <row r="126" spans="1:23" ht="10.5" customHeight="1">
      <c r="A126" s="331">
        <v>111</v>
      </c>
      <c r="B126" s="129" t="s">
        <v>1095</v>
      </c>
      <c r="C126" s="312"/>
      <c r="D126" s="312"/>
      <c r="E126" s="344">
        <v>1997</v>
      </c>
      <c r="F126" s="114"/>
      <c r="G126" s="344" t="s">
        <v>88</v>
      </c>
      <c r="H126" s="114">
        <v>9</v>
      </c>
      <c r="I126" s="114">
        <v>2</v>
      </c>
      <c r="J126" s="115">
        <v>4034.1</v>
      </c>
      <c r="K126" s="115">
        <v>3394.1</v>
      </c>
      <c r="L126" s="115">
        <v>3394.1</v>
      </c>
      <c r="M126" s="114">
        <v>158</v>
      </c>
      <c r="N126" s="116">
        <f>'Приложение 2'!E129</f>
        <v>570000</v>
      </c>
      <c r="O126" s="324">
        <v>0</v>
      </c>
      <c r="P126" s="324">
        <v>0</v>
      </c>
      <c r="Q126" s="324">
        <v>0</v>
      </c>
      <c r="R126" s="324">
        <f t="shared" si="7"/>
        <v>570000</v>
      </c>
      <c r="S126" s="347">
        <f t="shared" si="5"/>
        <v>167.93848148257271</v>
      </c>
      <c r="T126" s="324">
        <v>3929.2</v>
      </c>
      <c r="U126" s="105" t="s">
        <v>226</v>
      </c>
      <c r="V126" s="117">
        <f t="shared" si="6"/>
        <v>3761.2615185174272</v>
      </c>
      <c r="W126" s="118" t="s">
        <v>1086</v>
      </c>
    </row>
    <row r="127" spans="1:23" ht="10.5" customHeight="1">
      <c r="A127" s="331">
        <v>112</v>
      </c>
      <c r="B127" s="129" t="s">
        <v>1096</v>
      </c>
      <c r="C127" s="312"/>
      <c r="D127" s="312"/>
      <c r="E127" s="344">
        <v>1982</v>
      </c>
      <c r="F127" s="114"/>
      <c r="G127" s="344" t="s">
        <v>90</v>
      </c>
      <c r="H127" s="114">
        <v>5</v>
      </c>
      <c r="I127" s="114">
        <v>8</v>
      </c>
      <c r="J127" s="115">
        <v>6305.5</v>
      </c>
      <c r="K127" s="115">
        <v>5793.5</v>
      </c>
      <c r="L127" s="115">
        <v>5793.5</v>
      </c>
      <c r="M127" s="114">
        <v>278</v>
      </c>
      <c r="N127" s="116">
        <f>'Приложение 2'!E130</f>
        <v>979618</v>
      </c>
      <c r="O127" s="324">
        <v>0</v>
      </c>
      <c r="P127" s="324">
        <v>0</v>
      </c>
      <c r="Q127" s="324">
        <v>0</v>
      </c>
      <c r="R127" s="324">
        <f t="shared" si="7"/>
        <v>979618</v>
      </c>
      <c r="S127" s="347">
        <f t="shared" si="5"/>
        <v>169.08915163545353</v>
      </c>
      <c r="T127" s="324">
        <v>4984.6499999999996</v>
      </c>
      <c r="U127" s="105" t="s">
        <v>226</v>
      </c>
      <c r="V127" s="117">
        <f t="shared" si="6"/>
        <v>4815.5608483645465</v>
      </c>
      <c r="W127" s="118" t="s">
        <v>1086</v>
      </c>
    </row>
    <row r="128" spans="1:23" ht="10.5" customHeight="1">
      <c r="A128" s="331">
        <v>113</v>
      </c>
      <c r="B128" s="129" t="s">
        <v>1097</v>
      </c>
      <c r="C128" s="312"/>
      <c r="D128" s="312"/>
      <c r="E128" s="344">
        <v>1986</v>
      </c>
      <c r="F128" s="114"/>
      <c r="G128" s="344" t="s">
        <v>90</v>
      </c>
      <c r="H128" s="114">
        <v>5</v>
      </c>
      <c r="I128" s="114">
        <v>9</v>
      </c>
      <c r="J128" s="115">
        <v>7688.2</v>
      </c>
      <c r="K128" s="115">
        <v>6798.2</v>
      </c>
      <c r="L128" s="115">
        <v>6798.2</v>
      </c>
      <c r="M128" s="114">
        <v>340</v>
      </c>
      <c r="N128" s="116">
        <f>'Приложение 2'!E131</f>
        <v>854947</v>
      </c>
      <c r="O128" s="324">
        <v>0</v>
      </c>
      <c r="P128" s="324">
        <v>0</v>
      </c>
      <c r="Q128" s="324">
        <v>0</v>
      </c>
      <c r="R128" s="324">
        <f t="shared" si="7"/>
        <v>854947</v>
      </c>
      <c r="S128" s="347">
        <f t="shared" si="5"/>
        <v>125.76078962078198</v>
      </c>
      <c r="T128" s="324">
        <v>7502.06</v>
      </c>
      <c r="U128" s="105" t="s">
        <v>226</v>
      </c>
      <c r="V128" s="117">
        <f t="shared" si="6"/>
        <v>7376.2992103792185</v>
      </c>
      <c r="W128" s="118" t="s">
        <v>1086</v>
      </c>
    </row>
    <row r="129" spans="1:23" ht="10.5" customHeight="1">
      <c r="A129" s="331">
        <v>114</v>
      </c>
      <c r="B129" s="129" t="s">
        <v>1130</v>
      </c>
      <c r="C129" s="312"/>
      <c r="D129" s="312"/>
      <c r="E129" s="344">
        <v>1996</v>
      </c>
      <c r="F129" s="114"/>
      <c r="G129" s="344" t="s">
        <v>90</v>
      </c>
      <c r="H129" s="114">
        <v>1</v>
      </c>
      <c r="I129" s="114">
        <v>17</v>
      </c>
      <c r="J129" s="115">
        <v>6002.6</v>
      </c>
      <c r="K129" s="115">
        <v>4802.6000000000004</v>
      </c>
      <c r="L129" s="115">
        <v>4531.1000000000004</v>
      </c>
      <c r="M129" s="114">
        <v>175</v>
      </c>
      <c r="N129" s="324">
        <f>'Приложение 2'!E132</f>
        <v>357000</v>
      </c>
      <c r="O129" s="324">
        <v>0</v>
      </c>
      <c r="P129" s="324">
        <v>0</v>
      </c>
      <c r="Q129" s="324">
        <v>0</v>
      </c>
      <c r="R129" s="324">
        <f>N129</f>
        <v>357000</v>
      </c>
      <c r="S129" s="347">
        <f t="shared" si="5"/>
        <v>74.3347353516845</v>
      </c>
      <c r="T129" s="324">
        <v>2194.5</v>
      </c>
      <c r="U129" s="105" t="s">
        <v>226</v>
      </c>
      <c r="V129" s="117">
        <f t="shared" si="6"/>
        <v>2120.1652646483153</v>
      </c>
      <c r="W129" s="118" t="s">
        <v>1086</v>
      </c>
    </row>
    <row r="130" spans="1:23" ht="10.5" customHeight="1">
      <c r="A130" s="331">
        <v>115</v>
      </c>
      <c r="B130" s="312" t="s">
        <v>1149</v>
      </c>
      <c r="C130" s="322"/>
      <c r="D130" s="322"/>
      <c r="E130" s="345">
        <v>1977</v>
      </c>
      <c r="F130" s="310"/>
      <c r="G130" s="344" t="s">
        <v>90</v>
      </c>
      <c r="H130" s="114">
        <v>5</v>
      </c>
      <c r="I130" s="114">
        <v>4</v>
      </c>
      <c r="J130" s="115">
        <v>3558.4</v>
      </c>
      <c r="K130" s="115">
        <v>3283.4</v>
      </c>
      <c r="L130" s="115">
        <v>3193.7</v>
      </c>
      <c r="M130" s="114">
        <v>147</v>
      </c>
      <c r="N130" s="324">
        <f>'Приложение 2'!E133</f>
        <v>278275.90000000002</v>
      </c>
      <c r="O130" s="324">
        <v>0</v>
      </c>
      <c r="P130" s="324">
        <v>0</v>
      </c>
      <c r="Q130" s="324">
        <v>0</v>
      </c>
      <c r="R130" s="324">
        <f>N130</f>
        <v>278275.90000000002</v>
      </c>
      <c r="S130" s="347">
        <f t="shared" si="5"/>
        <v>84.752360358165319</v>
      </c>
      <c r="T130" s="324">
        <v>4984.6499999999996</v>
      </c>
      <c r="U130" s="105" t="s">
        <v>226</v>
      </c>
      <c r="V130" s="117">
        <f t="shared" si="6"/>
        <v>4899.8976396418348</v>
      </c>
      <c r="W130" s="118" t="s">
        <v>1086</v>
      </c>
    </row>
    <row r="131" spans="1:23" ht="22.5" customHeight="1">
      <c r="A131" s="746" t="s">
        <v>108</v>
      </c>
      <c r="B131" s="747"/>
      <c r="C131" s="322"/>
      <c r="D131" s="322"/>
      <c r="E131" s="329" t="s">
        <v>388</v>
      </c>
      <c r="F131" s="329" t="s">
        <v>388</v>
      </c>
      <c r="G131" s="329" t="s">
        <v>388</v>
      </c>
      <c r="H131" s="329" t="s">
        <v>388</v>
      </c>
      <c r="I131" s="329" t="s">
        <v>388</v>
      </c>
      <c r="J131" s="198">
        <f>SUM(J16:J130)</f>
        <v>402521.65</v>
      </c>
      <c r="K131" s="198">
        <f t="shared" ref="K131:R131" si="8">SUM(K16:K130)</f>
        <v>358316.06000000006</v>
      </c>
      <c r="L131" s="198">
        <f t="shared" si="8"/>
        <v>338060.25999999989</v>
      </c>
      <c r="M131" s="308">
        <f t="shared" si="8"/>
        <v>15044</v>
      </c>
      <c r="N131" s="198">
        <f>SUM(N16:N130)</f>
        <v>317278213.48000002</v>
      </c>
      <c r="O131" s="198">
        <f t="shared" si="8"/>
        <v>0</v>
      </c>
      <c r="P131" s="198">
        <f t="shared" si="8"/>
        <v>0</v>
      </c>
      <c r="Q131" s="198">
        <f t="shared" si="8"/>
        <v>0</v>
      </c>
      <c r="R131" s="198">
        <f t="shared" si="8"/>
        <v>317278213.48000002</v>
      </c>
      <c r="S131" s="135">
        <f>N131/K131</f>
        <v>885.47025628714482</v>
      </c>
      <c r="T131" s="131"/>
      <c r="U131" s="150"/>
      <c r="V131" s="117">
        <f t="shared" si="6"/>
        <v>-885.47025628714482</v>
      </c>
      <c r="W131" s="118"/>
    </row>
    <row r="132" spans="1:23" s="132" customFormat="1" ht="9" customHeight="1">
      <c r="A132" s="715" t="s">
        <v>220</v>
      </c>
      <c r="B132" s="716"/>
      <c r="C132" s="716"/>
      <c r="D132" s="716"/>
      <c r="E132" s="716"/>
      <c r="F132" s="716"/>
      <c r="G132" s="716"/>
      <c r="H132" s="716"/>
      <c r="I132" s="716"/>
      <c r="J132" s="716"/>
      <c r="K132" s="716"/>
      <c r="L132" s="716"/>
      <c r="M132" s="716"/>
      <c r="N132" s="716"/>
      <c r="O132" s="716"/>
      <c r="P132" s="716"/>
      <c r="Q132" s="716"/>
      <c r="R132" s="716"/>
      <c r="S132" s="716"/>
      <c r="T132" s="716"/>
      <c r="U132" s="717"/>
      <c r="V132" s="117">
        <f t="shared" si="6"/>
        <v>0</v>
      </c>
      <c r="W132" s="118"/>
    </row>
    <row r="133" spans="1:23" s="132" customFormat="1" ht="9" customHeight="1">
      <c r="A133" s="331">
        <v>116</v>
      </c>
      <c r="B133" s="129" t="s">
        <v>222</v>
      </c>
      <c r="C133" s="311" t="s">
        <v>995</v>
      </c>
      <c r="D133" s="311"/>
      <c r="E133" s="120">
        <v>1961</v>
      </c>
      <c r="F133" s="123"/>
      <c r="G133" s="114" t="s">
        <v>88</v>
      </c>
      <c r="H133" s="114">
        <v>3</v>
      </c>
      <c r="I133" s="114" t="s">
        <v>73</v>
      </c>
      <c r="J133" s="115">
        <v>1039.4000000000001</v>
      </c>
      <c r="K133" s="115">
        <v>965.6</v>
      </c>
      <c r="L133" s="115">
        <v>925.3</v>
      </c>
      <c r="M133" s="114">
        <v>35</v>
      </c>
      <c r="N133" s="133">
        <f>'Приложение 2'!E136</f>
        <v>2116645.38</v>
      </c>
      <c r="O133" s="324">
        <v>0</v>
      </c>
      <c r="P133" s="324">
        <v>0</v>
      </c>
      <c r="Q133" s="324">
        <v>0</v>
      </c>
      <c r="R133" s="324">
        <f t="shared" ref="R133:R140" si="9">N133</f>
        <v>2116645.38</v>
      </c>
      <c r="S133" s="324">
        <f>N133/K133</f>
        <v>2192.0519676884837</v>
      </c>
      <c r="T133" s="361">
        <f>4984.65+322.91</f>
        <v>5307.5599999999995</v>
      </c>
      <c r="U133" s="105" t="s">
        <v>226</v>
      </c>
      <c r="V133" s="117">
        <f t="shared" si="6"/>
        <v>3115.5080323115158</v>
      </c>
      <c r="W133" s="118"/>
    </row>
    <row r="134" spans="1:23" s="132" customFormat="1" ht="9" customHeight="1">
      <c r="A134" s="331">
        <v>117</v>
      </c>
      <c r="B134" s="129" t="s">
        <v>1035</v>
      </c>
      <c r="C134" s="311" t="s">
        <v>993</v>
      </c>
      <c r="D134" s="311"/>
      <c r="E134" s="120">
        <v>1966</v>
      </c>
      <c r="F134" s="123"/>
      <c r="G134" s="114" t="s">
        <v>88</v>
      </c>
      <c r="H134" s="114">
        <v>4</v>
      </c>
      <c r="I134" s="114">
        <v>4</v>
      </c>
      <c r="J134" s="115">
        <v>2760.6</v>
      </c>
      <c r="K134" s="115">
        <v>2564.1999999999998</v>
      </c>
      <c r="L134" s="115">
        <v>2300.5</v>
      </c>
      <c r="M134" s="114">
        <v>95</v>
      </c>
      <c r="N134" s="133">
        <f>'Приложение 2'!E137</f>
        <v>3992588.78</v>
      </c>
      <c r="O134" s="324">
        <v>0</v>
      </c>
      <c r="P134" s="324">
        <v>0</v>
      </c>
      <c r="Q134" s="324">
        <v>0</v>
      </c>
      <c r="R134" s="324">
        <f t="shared" si="9"/>
        <v>3992588.78</v>
      </c>
      <c r="S134" s="324">
        <f t="shared" ref="S134:S142" si="10">N134/K134</f>
        <v>1557.0504562826613</v>
      </c>
      <c r="T134" s="324">
        <v>4503.95</v>
      </c>
      <c r="U134" s="105" t="s">
        <v>226</v>
      </c>
      <c r="V134" s="117">
        <f t="shared" si="6"/>
        <v>2946.8995437173385</v>
      </c>
      <c r="W134" s="118"/>
    </row>
    <row r="135" spans="1:23" s="132" customFormat="1" ht="9" customHeight="1">
      <c r="A135" s="331">
        <v>118</v>
      </c>
      <c r="B135" s="129" t="s">
        <v>365</v>
      </c>
      <c r="C135" s="311" t="s">
        <v>993</v>
      </c>
      <c r="D135" s="311"/>
      <c r="E135" s="120">
        <v>1953</v>
      </c>
      <c r="F135" s="123"/>
      <c r="G135" s="114" t="s">
        <v>88</v>
      </c>
      <c r="H135" s="114">
        <v>4</v>
      </c>
      <c r="I135" s="114">
        <v>4</v>
      </c>
      <c r="J135" s="115">
        <v>3958.4</v>
      </c>
      <c r="K135" s="115">
        <v>3577.8</v>
      </c>
      <c r="L135" s="115">
        <v>2792.5</v>
      </c>
      <c r="M135" s="114">
        <v>113</v>
      </c>
      <c r="N135" s="133">
        <f>'Приложение 2'!E138</f>
        <v>4303950.1500000004</v>
      </c>
      <c r="O135" s="324">
        <v>0</v>
      </c>
      <c r="P135" s="324">
        <v>0</v>
      </c>
      <c r="Q135" s="324">
        <v>0</v>
      </c>
      <c r="R135" s="324">
        <f t="shared" si="9"/>
        <v>4303950.1500000004</v>
      </c>
      <c r="S135" s="324">
        <f t="shared" si="10"/>
        <v>1202.9599614288111</v>
      </c>
      <c r="T135" s="324">
        <v>4503.95</v>
      </c>
      <c r="U135" s="105" t="s">
        <v>226</v>
      </c>
      <c r="V135" s="117">
        <f t="shared" si="6"/>
        <v>3300.990038571189</v>
      </c>
      <c r="W135" s="118"/>
    </row>
    <row r="136" spans="1:23" s="132" customFormat="1" ht="9" customHeight="1">
      <c r="A136" s="331">
        <v>119</v>
      </c>
      <c r="B136" s="129" t="s">
        <v>366</v>
      </c>
      <c r="C136" s="311" t="s">
        <v>993</v>
      </c>
      <c r="D136" s="311"/>
      <c r="E136" s="120">
        <v>1917</v>
      </c>
      <c r="F136" s="123"/>
      <c r="G136" s="114" t="s">
        <v>88</v>
      </c>
      <c r="H136" s="114">
        <v>1</v>
      </c>
      <c r="I136" s="114">
        <v>4</v>
      </c>
      <c r="J136" s="115">
        <v>362.7</v>
      </c>
      <c r="K136" s="115">
        <v>340.1</v>
      </c>
      <c r="L136" s="115">
        <v>174.5</v>
      </c>
      <c r="M136" s="114">
        <v>10</v>
      </c>
      <c r="N136" s="133">
        <f>'Приложение 2'!E139</f>
        <v>1110243.6499999999</v>
      </c>
      <c r="O136" s="324">
        <v>0</v>
      </c>
      <c r="P136" s="324">
        <v>0</v>
      </c>
      <c r="Q136" s="324">
        <v>0</v>
      </c>
      <c r="R136" s="324">
        <f t="shared" si="9"/>
        <v>1110243.6499999999</v>
      </c>
      <c r="S136" s="324">
        <f t="shared" si="10"/>
        <v>3264.4623640105847</v>
      </c>
      <c r="T136" s="324">
        <v>4503.95</v>
      </c>
      <c r="U136" s="105" t="s">
        <v>226</v>
      </c>
      <c r="V136" s="117">
        <f t="shared" si="6"/>
        <v>1239.4876359894151</v>
      </c>
      <c r="W136" s="118"/>
    </row>
    <row r="137" spans="1:23" s="132" customFormat="1" ht="9" customHeight="1">
      <c r="A137" s="331">
        <v>120</v>
      </c>
      <c r="B137" s="129" t="s">
        <v>223</v>
      </c>
      <c r="C137" s="311" t="s">
        <v>993</v>
      </c>
      <c r="D137" s="311"/>
      <c r="E137" s="120">
        <v>1961</v>
      </c>
      <c r="F137" s="123"/>
      <c r="G137" s="114" t="s">
        <v>88</v>
      </c>
      <c r="H137" s="114">
        <v>3</v>
      </c>
      <c r="I137" s="114">
        <v>3</v>
      </c>
      <c r="J137" s="115">
        <v>1630</v>
      </c>
      <c r="K137" s="115">
        <v>1519.1</v>
      </c>
      <c r="L137" s="115">
        <v>1400.7</v>
      </c>
      <c r="M137" s="114">
        <v>74</v>
      </c>
      <c r="N137" s="133">
        <f>'Приложение 2'!E140</f>
        <v>2935085.2</v>
      </c>
      <c r="O137" s="324">
        <v>0</v>
      </c>
      <c r="P137" s="324">
        <v>0</v>
      </c>
      <c r="Q137" s="324">
        <v>0</v>
      </c>
      <c r="R137" s="324">
        <f t="shared" si="9"/>
        <v>2935085.2</v>
      </c>
      <c r="S137" s="324">
        <f t="shared" si="10"/>
        <v>1932.1211243499442</v>
      </c>
      <c r="T137" s="324">
        <v>4503.95</v>
      </c>
      <c r="U137" s="105" t="s">
        <v>226</v>
      </c>
      <c r="V137" s="117">
        <f t="shared" si="6"/>
        <v>2571.8288756500556</v>
      </c>
      <c r="W137" s="118"/>
    </row>
    <row r="138" spans="1:23" s="132" customFormat="1" ht="9" customHeight="1">
      <c r="A138" s="331">
        <v>121</v>
      </c>
      <c r="B138" s="129" t="s">
        <v>1158</v>
      </c>
      <c r="C138" s="311" t="s">
        <v>993</v>
      </c>
      <c r="D138" s="311"/>
      <c r="E138" s="120">
        <v>1963</v>
      </c>
      <c r="F138" s="123"/>
      <c r="G138" s="114" t="s">
        <v>88</v>
      </c>
      <c r="H138" s="114">
        <v>4</v>
      </c>
      <c r="I138" s="114" t="s">
        <v>73</v>
      </c>
      <c r="J138" s="115">
        <v>1428.2</v>
      </c>
      <c r="K138" s="115">
        <v>1288.4000000000001</v>
      </c>
      <c r="L138" s="115">
        <v>1246.3</v>
      </c>
      <c r="M138" s="114">
        <v>65</v>
      </c>
      <c r="N138" s="133">
        <f>'Приложение 2'!E141</f>
        <v>1936321.92</v>
      </c>
      <c r="O138" s="324">
        <v>0</v>
      </c>
      <c r="P138" s="324">
        <v>0</v>
      </c>
      <c r="Q138" s="324">
        <v>0</v>
      </c>
      <c r="R138" s="324">
        <f t="shared" si="9"/>
        <v>1936321.92</v>
      </c>
      <c r="S138" s="324">
        <f t="shared" si="10"/>
        <v>1502.8887923005277</v>
      </c>
      <c r="T138" s="324">
        <v>4503.95</v>
      </c>
      <c r="U138" s="105" t="s">
        <v>226</v>
      </c>
      <c r="V138" s="117">
        <f t="shared" si="6"/>
        <v>3001.0612076994721</v>
      </c>
      <c r="W138" s="118"/>
    </row>
    <row r="139" spans="1:23" s="132" customFormat="1" ht="9" customHeight="1">
      <c r="A139" s="331">
        <v>122</v>
      </c>
      <c r="B139" s="129" t="s">
        <v>224</v>
      </c>
      <c r="C139" s="311" t="s">
        <v>993</v>
      </c>
      <c r="D139" s="311"/>
      <c r="E139" s="120">
        <v>1949</v>
      </c>
      <c r="F139" s="123"/>
      <c r="G139" s="114" t="s">
        <v>88</v>
      </c>
      <c r="H139" s="114">
        <v>5</v>
      </c>
      <c r="I139" s="114">
        <v>4</v>
      </c>
      <c r="J139" s="115">
        <v>2758.78</v>
      </c>
      <c r="K139" s="115">
        <v>2457.1799999999998</v>
      </c>
      <c r="L139" s="115">
        <v>2371</v>
      </c>
      <c r="M139" s="114">
        <v>98</v>
      </c>
      <c r="N139" s="133">
        <f>'Приложение 2'!E142</f>
        <v>3872686.96</v>
      </c>
      <c r="O139" s="324">
        <v>0</v>
      </c>
      <c r="P139" s="324">
        <v>0</v>
      </c>
      <c r="Q139" s="324">
        <v>0</v>
      </c>
      <c r="R139" s="324">
        <f t="shared" si="9"/>
        <v>3872686.96</v>
      </c>
      <c r="S139" s="324">
        <f t="shared" si="10"/>
        <v>1576.0697059230502</v>
      </c>
      <c r="T139" s="324">
        <v>4503.95</v>
      </c>
      <c r="U139" s="105" t="s">
        <v>226</v>
      </c>
      <c r="V139" s="117">
        <f t="shared" si="6"/>
        <v>2927.8802940769497</v>
      </c>
      <c r="W139" s="118"/>
    </row>
    <row r="140" spans="1:23" s="132" customFormat="1" ht="9" customHeight="1">
      <c r="A140" s="331">
        <v>123</v>
      </c>
      <c r="B140" s="129" t="s">
        <v>367</v>
      </c>
      <c r="C140" s="311" t="s">
        <v>993</v>
      </c>
      <c r="D140" s="311"/>
      <c r="E140" s="120">
        <v>1959</v>
      </c>
      <c r="F140" s="123"/>
      <c r="G140" s="114" t="s">
        <v>88</v>
      </c>
      <c r="H140" s="114">
        <v>3</v>
      </c>
      <c r="I140" s="114">
        <v>3</v>
      </c>
      <c r="J140" s="115">
        <v>1674.1</v>
      </c>
      <c r="K140" s="115">
        <v>1542.9</v>
      </c>
      <c r="L140" s="115">
        <v>1138</v>
      </c>
      <c r="M140" s="114">
        <v>63</v>
      </c>
      <c r="N140" s="133">
        <f>'Приложение 2'!E143</f>
        <v>2640715.48</v>
      </c>
      <c r="O140" s="324">
        <v>0</v>
      </c>
      <c r="P140" s="324">
        <v>0</v>
      </c>
      <c r="Q140" s="324">
        <v>0</v>
      </c>
      <c r="R140" s="324">
        <f t="shared" si="9"/>
        <v>2640715.48</v>
      </c>
      <c r="S140" s="324">
        <f t="shared" si="10"/>
        <v>1711.527305722989</v>
      </c>
      <c r="T140" s="324">
        <v>4503.95</v>
      </c>
      <c r="U140" s="105" t="s">
        <v>226</v>
      </c>
      <c r="V140" s="117">
        <f t="shared" si="6"/>
        <v>2792.422694277011</v>
      </c>
      <c r="W140" s="118"/>
    </row>
    <row r="141" spans="1:23" s="132" customFormat="1" ht="9" customHeight="1">
      <c r="A141" s="331">
        <v>124</v>
      </c>
      <c r="B141" s="129" t="s">
        <v>1159</v>
      </c>
      <c r="C141" s="311" t="s">
        <v>992</v>
      </c>
      <c r="D141" s="311"/>
      <c r="E141" s="120">
        <v>1963</v>
      </c>
      <c r="F141" s="123"/>
      <c r="G141" s="114" t="s">
        <v>88</v>
      </c>
      <c r="H141" s="114">
        <v>4</v>
      </c>
      <c r="I141" s="114">
        <v>3</v>
      </c>
      <c r="J141" s="115">
        <v>2581.4</v>
      </c>
      <c r="K141" s="115">
        <v>1665.2</v>
      </c>
      <c r="L141" s="115">
        <v>978.8</v>
      </c>
      <c r="M141" s="114">
        <v>227</v>
      </c>
      <c r="N141" s="133">
        <f>'Приложение 2'!E144</f>
        <v>2227652.15</v>
      </c>
      <c r="O141" s="324">
        <v>0</v>
      </c>
      <c r="P141" s="324">
        <v>0</v>
      </c>
      <c r="Q141" s="324">
        <v>0</v>
      </c>
      <c r="R141" s="324">
        <f>N141</f>
        <v>2227652.15</v>
      </c>
      <c r="S141" s="324">
        <f t="shared" si="10"/>
        <v>1337.7685263031467</v>
      </c>
      <c r="T141" s="324">
        <v>4180</v>
      </c>
      <c r="U141" s="105" t="s">
        <v>226</v>
      </c>
      <c r="V141" s="117">
        <f t="shared" si="6"/>
        <v>2842.2314736968533</v>
      </c>
      <c r="W141" s="118"/>
    </row>
    <row r="142" spans="1:23" s="132" customFormat="1" ht="9" customHeight="1">
      <c r="A142" s="331">
        <v>125</v>
      </c>
      <c r="B142" s="129" t="s">
        <v>1098</v>
      </c>
      <c r="C142" s="311"/>
      <c r="D142" s="311"/>
      <c r="E142" s="120">
        <v>1987</v>
      </c>
      <c r="F142" s="123"/>
      <c r="G142" s="114" t="s">
        <v>88</v>
      </c>
      <c r="H142" s="114">
        <v>5</v>
      </c>
      <c r="I142" s="114">
        <v>4</v>
      </c>
      <c r="J142" s="346">
        <v>2946.9</v>
      </c>
      <c r="K142" s="346">
        <v>2617.5</v>
      </c>
      <c r="L142" s="346">
        <v>2538.6</v>
      </c>
      <c r="M142" s="121">
        <v>135</v>
      </c>
      <c r="N142" s="133">
        <f>'Приложение 2'!E145</f>
        <v>97200</v>
      </c>
      <c r="O142" s="324">
        <v>0</v>
      </c>
      <c r="P142" s="324">
        <v>0</v>
      </c>
      <c r="Q142" s="324">
        <v>0</v>
      </c>
      <c r="R142" s="324">
        <f>N142</f>
        <v>97200</v>
      </c>
      <c r="S142" s="324">
        <f t="shared" si="10"/>
        <v>37.134670487106014</v>
      </c>
      <c r="T142" s="324">
        <v>3929.2</v>
      </c>
      <c r="U142" s="105" t="s">
        <v>226</v>
      </c>
      <c r="V142" s="117">
        <f t="shared" si="6"/>
        <v>3892.0653295128936</v>
      </c>
      <c r="W142" s="118" t="s">
        <v>1086</v>
      </c>
    </row>
    <row r="143" spans="1:23" s="132" customFormat="1" ht="20.25" customHeight="1">
      <c r="A143" s="713" t="s">
        <v>221</v>
      </c>
      <c r="B143" s="714"/>
      <c r="C143" s="311"/>
      <c r="D143" s="311"/>
      <c r="E143" s="120" t="s">
        <v>388</v>
      </c>
      <c r="F143" s="114" t="s">
        <v>388</v>
      </c>
      <c r="G143" s="114" t="s">
        <v>388</v>
      </c>
      <c r="H143" s="114" t="s">
        <v>388</v>
      </c>
      <c r="I143" s="114" t="s">
        <v>388</v>
      </c>
      <c r="J143" s="133">
        <f t="shared" ref="J143:R143" si="11">SUM(J133:J142)</f>
        <v>21140.480000000003</v>
      </c>
      <c r="K143" s="133">
        <f t="shared" si="11"/>
        <v>18537.980000000003</v>
      </c>
      <c r="L143" s="133">
        <f t="shared" si="11"/>
        <v>15866.199999999999</v>
      </c>
      <c r="M143" s="309">
        <f t="shared" si="11"/>
        <v>915</v>
      </c>
      <c r="N143" s="133">
        <f t="shared" si="11"/>
        <v>25233089.669999998</v>
      </c>
      <c r="O143" s="133">
        <f t="shared" si="11"/>
        <v>0</v>
      </c>
      <c r="P143" s="133">
        <f t="shared" si="11"/>
        <v>0</v>
      </c>
      <c r="Q143" s="133">
        <f t="shared" si="11"/>
        <v>0</v>
      </c>
      <c r="R143" s="133">
        <f t="shared" si="11"/>
        <v>25233089.669999998</v>
      </c>
      <c r="S143" s="324">
        <f>N143/K143</f>
        <v>1361.1563757216263</v>
      </c>
      <c r="T143" s="324"/>
      <c r="U143" s="105"/>
      <c r="V143" s="117">
        <f t="shared" si="6"/>
        <v>-1361.1563757216263</v>
      </c>
      <c r="W143" s="118"/>
    </row>
    <row r="144" spans="1:23" s="132" customFormat="1" ht="9" customHeight="1">
      <c r="A144" s="715" t="s">
        <v>230</v>
      </c>
      <c r="B144" s="716"/>
      <c r="C144" s="716"/>
      <c r="D144" s="716"/>
      <c r="E144" s="716"/>
      <c r="F144" s="716"/>
      <c r="G144" s="716"/>
      <c r="H144" s="716"/>
      <c r="I144" s="716"/>
      <c r="J144" s="716"/>
      <c r="K144" s="716"/>
      <c r="L144" s="716"/>
      <c r="M144" s="716"/>
      <c r="N144" s="716"/>
      <c r="O144" s="716"/>
      <c r="P144" s="716"/>
      <c r="Q144" s="716"/>
      <c r="R144" s="716"/>
      <c r="S144" s="716"/>
      <c r="T144" s="716"/>
      <c r="U144" s="717"/>
      <c r="V144" s="117">
        <f t="shared" si="6"/>
        <v>0</v>
      </c>
      <c r="W144" s="118"/>
    </row>
    <row r="145" spans="1:23" s="132" customFormat="1" ht="9" customHeight="1">
      <c r="A145" s="321">
        <v>126</v>
      </c>
      <c r="B145" s="129" t="s">
        <v>231</v>
      </c>
      <c r="C145" s="130" t="s">
        <v>996</v>
      </c>
      <c r="D145" s="130"/>
      <c r="E145" s="114">
        <v>1977</v>
      </c>
      <c r="F145" s="321"/>
      <c r="G145" s="114" t="s">
        <v>88</v>
      </c>
      <c r="H145" s="114">
        <v>2</v>
      </c>
      <c r="I145" s="114">
        <v>3</v>
      </c>
      <c r="J145" s="115">
        <v>1170</v>
      </c>
      <c r="K145" s="115">
        <v>1120</v>
      </c>
      <c r="L145" s="115">
        <v>1120</v>
      </c>
      <c r="M145" s="114">
        <v>21</v>
      </c>
      <c r="N145" s="324">
        <f>'Приложение 2'!E148</f>
        <v>2229910.67</v>
      </c>
      <c r="O145" s="324">
        <v>0</v>
      </c>
      <c r="P145" s="324">
        <v>0</v>
      </c>
      <c r="Q145" s="324">
        <v>0</v>
      </c>
      <c r="R145" s="324">
        <f t="shared" ref="R145:R152" si="12">N145</f>
        <v>2229910.67</v>
      </c>
      <c r="S145" s="324">
        <f t="shared" ref="S145:S153" si="13">N145/K145</f>
        <v>1990.991669642857</v>
      </c>
      <c r="T145" s="324">
        <v>3929.2</v>
      </c>
      <c r="U145" s="105" t="s">
        <v>226</v>
      </c>
      <c r="V145" s="117">
        <f t="shared" ref="V145:V208" si="14">T145-S145</f>
        <v>1938.2083303571428</v>
      </c>
      <c r="W145" s="118"/>
    </row>
    <row r="146" spans="1:23" s="132" customFormat="1" ht="9" customHeight="1">
      <c r="A146" s="321">
        <v>127</v>
      </c>
      <c r="B146" s="129" t="s">
        <v>232</v>
      </c>
      <c r="C146" s="130" t="s">
        <v>993</v>
      </c>
      <c r="D146" s="130"/>
      <c r="E146" s="114">
        <v>1960</v>
      </c>
      <c r="F146" s="321"/>
      <c r="G146" s="114" t="s">
        <v>88</v>
      </c>
      <c r="H146" s="114">
        <v>2</v>
      </c>
      <c r="I146" s="114">
        <v>1</v>
      </c>
      <c r="J146" s="115">
        <v>387</v>
      </c>
      <c r="K146" s="115">
        <v>285.3</v>
      </c>
      <c r="L146" s="115">
        <v>208</v>
      </c>
      <c r="M146" s="114">
        <v>8</v>
      </c>
      <c r="N146" s="324">
        <f>'Приложение 2'!E149</f>
        <v>848778.18</v>
      </c>
      <c r="O146" s="324">
        <v>0</v>
      </c>
      <c r="P146" s="324">
        <v>0</v>
      </c>
      <c r="Q146" s="324">
        <v>0</v>
      </c>
      <c r="R146" s="324">
        <f t="shared" si="12"/>
        <v>848778.18</v>
      </c>
      <c r="S146" s="324">
        <f t="shared" si="13"/>
        <v>2975.0374342797058</v>
      </c>
      <c r="T146" s="324">
        <v>4503.95</v>
      </c>
      <c r="U146" s="105" t="s">
        <v>226</v>
      </c>
      <c r="V146" s="117">
        <f t="shared" si="14"/>
        <v>1528.912565720294</v>
      </c>
      <c r="W146" s="118"/>
    </row>
    <row r="147" spans="1:23" s="132" customFormat="1" ht="9" customHeight="1">
      <c r="A147" s="321">
        <v>128</v>
      </c>
      <c r="B147" s="129" t="s">
        <v>233</v>
      </c>
      <c r="C147" s="130" t="s">
        <v>992</v>
      </c>
      <c r="D147" s="130"/>
      <c r="E147" s="114">
        <v>1984</v>
      </c>
      <c r="F147" s="321"/>
      <c r="G147" s="114" t="s">
        <v>88</v>
      </c>
      <c r="H147" s="114">
        <v>3</v>
      </c>
      <c r="I147" s="114">
        <v>2</v>
      </c>
      <c r="J147" s="115">
        <v>1389.6</v>
      </c>
      <c r="K147" s="115">
        <v>1281.0999999999999</v>
      </c>
      <c r="L147" s="115">
        <v>1233.3</v>
      </c>
      <c r="M147" s="114">
        <v>61</v>
      </c>
      <c r="N147" s="324">
        <f>'Приложение 2'!E150</f>
        <v>1526524.48</v>
      </c>
      <c r="O147" s="324">
        <v>0</v>
      </c>
      <c r="P147" s="324">
        <v>0</v>
      </c>
      <c r="Q147" s="324">
        <v>0</v>
      </c>
      <c r="R147" s="324">
        <f t="shared" si="12"/>
        <v>1526524.48</v>
      </c>
      <c r="S147" s="324">
        <f t="shared" si="13"/>
        <v>1191.5732417453751</v>
      </c>
      <c r="T147" s="324">
        <v>4180</v>
      </c>
      <c r="U147" s="105" t="s">
        <v>226</v>
      </c>
      <c r="V147" s="117">
        <f t="shared" si="14"/>
        <v>2988.4267582546249</v>
      </c>
      <c r="W147" s="118"/>
    </row>
    <row r="148" spans="1:23" s="132" customFormat="1" ht="9" customHeight="1">
      <c r="A148" s="321">
        <v>129</v>
      </c>
      <c r="B148" s="129" t="s">
        <v>238</v>
      </c>
      <c r="C148" s="130" t="s">
        <v>992</v>
      </c>
      <c r="D148" s="130"/>
      <c r="E148" s="114">
        <v>1989</v>
      </c>
      <c r="F148" s="321"/>
      <c r="G148" s="114" t="s">
        <v>88</v>
      </c>
      <c r="H148" s="114">
        <v>3</v>
      </c>
      <c r="I148" s="114">
        <v>1</v>
      </c>
      <c r="J148" s="115">
        <v>611.20000000000005</v>
      </c>
      <c r="K148" s="115">
        <v>560.79999999999995</v>
      </c>
      <c r="L148" s="115">
        <v>519</v>
      </c>
      <c r="M148" s="114">
        <v>35</v>
      </c>
      <c r="N148" s="324">
        <f>'Приложение 2'!E151</f>
        <v>1212878.1399999999</v>
      </c>
      <c r="O148" s="324">
        <v>0</v>
      </c>
      <c r="P148" s="324">
        <v>0</v>
      </c>
      <c r="Q148" s="324">
        <v>0</v>
      </c>
      <c r="R148" s="324">
        <f t="shared" si="12"/>
        <v>1212878.1399999999</v>
      </c>
      <c r="S148" s="324">
        <f t="shared" si="13"/>
        <v>2162.7641583452209</v>
      </c>
      <c r="T148" s="324">
        <v>4503.95</v>
      </c>
      <c r="U148" s="105" t="s">
        <v>226</v>
      </c>
      <c r="V148" s="117">
        <f t="shared" si="14"/>
        <v>2341.1858416547789</v>
      </c>
      <c r="W148" s="118"/>
    </row>
    <row r="149" spans="1:23" s="132" customFormat="1" ht="9" customHeight="1">
      <c r="A149" s="321">
        <v>130</v>
      </c>
      <c r="B149" s="129" t="s">
        <v>239</v>
      </c>
      <c r="C149" s="130" t="s">
        <v>992</v>
      </c>
      <c r="D149" s="130"/>
      <c r="E149" s="114">
        <v>1981</v>
      </c>
      <c r="F149" s="321"/>
      <c r="G149" s="114" t="s">
        <v>90</v>
      </c>
      <c r="H149" s="114">
        <v>5</v>
      </c>
      <c r="I149" s="114">
        <v>6</v>
      </c>
      <c r="J149" s="115">
        <v>4909.8999999999996</v>
      </c>
      <c r="K149" s="115">
        <v>4341.6000000000004</v>
      </c>
      <c r="L149" s="115">
        <v>4211.6000000000004</v>
      </c>
      <c r="M149" s="114">
        <v>182</v>
      </c>
      <c r="N149" s="324">
        <f>'Приложение 2'!E152</f>
        <v>2819384.29</v>
      </c>
      <c r="O149" s="324">
        <v>0</v>
      </c>
      <c r="P149" s="324">
        <v>0</v>
      </c>
      <c r="Q149" s="324">
        <v>0</v>
      </c>
      <c r="R149" s="324">
        <f t="shared" si="12"/>
        <v>2819384.29</v>
      </c>
      <c r="S149" s="324">
        <f t="shared" si="13"/>
        <v>649.38831076100973</v>
      </c>
      <c r="T149" s="324">
        <v>4180</v>
      </c>
      <c r="U149" s="105" t="s">
        <v>226</v>
      </c>
      <c r="V149" s="117">
        <f t="shared" si="14"/>
        <v>3530.61168923899</v>
      </c>
      <c r="W149" s="118"/>
    </row>
    <row r="150" spans="1:23" s="132" customFormat="1" ht="9" customHeight="1">
      <c r="A150" s="321">
        <v>131</v>
      </c>
      <c r="B150" s="129" t="s">
        <v>234</v>
      </c>
      <c r="C150" s="130" t="s">
        <v>993</v>
      </c>
      <c r="D150" s="130"/>
      <c r="E150" s="114">
        <v>1939</v>
      </c>
      <c r="F150" s="321"/>
      <c r="G150" s="114" t="s">
        <v>88</v>
      </c>
      <c r="H150" s="114">
        <v>2</v>
      </c>
      <c r="I150" s="114">
        <v>3</v>
      </c>
      <c r="J150" s="115">
        <v>917.7</v>
      </c>
      <c r="K150" s="115">
        <v>822</v>
      </c>
      <c r="L150" s="115">
        <v>822</v>
      </c>
      <c r="M150" s="114">
        <v>36</v>
      </c>
      <c r="N150" s="324">
        <f>'Приложение 2'!E153</f>
        <v>2357499.15</v>
      </c>
      <c r="O150" s="324">
        <v>0</v>
      </c>
      <c r="P150" s="324">
        <v>0</v>
      </c>
      <c r="Q150" s="324">
        <v>0</v>
      </c>
      <c r="R150" s="324">
        <f t="shared" si="12"/>
        <v>2357499.15</v>
      </c>
      <c r="S150" s="324">
        <f t="shared" si="13"/>
        <v>2868.0038321167881</v>
      </c>
      <c r="T150" s="324">
        <v>4503.95</v>
      </c>
      <c r="U150" s="105" t="s">
        <v>226</v>
      </c>
      <c r="V150" s="117">
        <f t="shared" si="14"/>
        <v>1635.9461678832117</v>
      </c>
      <c r="W150" s="118"/>
    </row>
    <row r="151" spans="1:23" s="132" customFormat="1" ht="9" customHeight="1">
      <c r="A151" s="321">
        <v>132</v>
      </c>
      <c r="B151" s="129" t="s">
        <v>235</v>
      </c>
      <c r="C151" s="130" t="s">
        <v>993</v>
      </c>
      <c r="D151" s="130"/>
      <c r="E151" s="114">
        <v>1979</v>
      </c>
      <c r="F151" s="321"/>
      <c r="G151" s="114" t="s">
        <v>88</v>
      </c>
      <c r="H151" s="114">
        <v>2</v>
      </c>
      <c r="I151" s="114">
        <v>3</v>
      </c>
      <c r="J151" s="115">
        <v>945.2</v>
      </c>
      <c r="K151" s="115">
        <v>857</v>
      </c>
      <c r="L151" s="115">
        <v>760.6</v>
      </c>
      <c r="M151" s="114">
        <v>34</v>
      </c>
      <c r="N151" s="324">
        <f>'Приложение 2'!E154</f>
        <v>2153191.38</v>
      </c>
      <c r="O151" s="324">
        <v>0</v>
      </c>
      <c r="P151" s="324">
        <v>0</v>
      </c>
      <c r="Q151" s="324">
        <v>0</v>
      </c>
      <c r="R151" s="324">
        <f t="shared" si="12"/>
        <v>2153191.38</v>
      </c>
      <c r="S151" s="324">
        <f t="shared" si="13"/>
        <v>2512.4753558926486</v>
      </c>
      <c r="T151" s="324">
        <v>4503.95</v>
      </c>
      <c r="U151" s="105" t="s">
        <v>226</v>
      </c>
      <c r="V151" s="117">
        <f t="shared" si="14"/>
        <v>1991.4746441073512</v>
      </c>
      <c r="W151" s="118"/>
    </row>
    <row r="152" spans="1:23" s="132" customFormat="1" ht="9" customHeight="1">
      <c r="A152" s="321">
        <v>133</v>
      </c>
      <c r="B152" s="129" t="s">
        <v>236</v>
      </c>
      <c r="C152" s="130" t="s">
        <v>993</v>
      </c>
      <c r="D152" s="130"/>
      <c r="E152" s="114">
        <v>1928</v>
      </c>
      <c r="F152" s="321"/>
      <c r="G152" s="114" t="s">
        <v>88</v>
      </c>
      <c r="H152" s="114">
        <v>2</v>
      </c>
      <c r="I152" s="114">
        <v>1</v>
      </c>
      <c r="J152" s="115">
        <v>222</v>
      </c>
      <c r="K152" s="115">
        <v>207</v>
      </c>
      <c r="L152" s="115">
        <v>162.30000000000001</v>
      </c>
      <c r="M152" s="114">
        <v>9</v>
      </c>
      <c r="N152" s="324">
        <f>'Приложение 2'!E155</f>
        <v>802154.2</v>
      </c>
      <c r="O152" s="324">
        <v>0</v>
      </c>
      <c r="P152" s="324">
        <v>0</v>
      </c>
      <c r="Q152" s="324">
        <v>0</v>
      </c>
      <c r="R152" s="324">
        <f t="shared" si="12"/>
        <v>802154.2</v>
      </c>
      <c r="S152" s="324">
        <f t="shared" si="13"/>
        <v>3875.1410628019321</v>
      </c>
      <c r="T152" s="324">
        <v>4503.95</v>
      </c>
      <c r="U152" s="105" t="s">
        <v>226</v>
      </c>
      <c r="V152" s="117">
        <f t="shared" si="14"/>
        <v>628.80893719806772</v>
      </c>
      <c r="W152" s="118"/>
    </row>
    <row r="153" spans="1:23" s="132" customFormat="1" ht="9" customHeight="1">
      <c r="A153" s="321">
        <v>134</v>
      </c>
      <c r="B153" s="312" t="s">
        <v>1008</v>
      </c>
      <c r="C153" s="321" t="s">
        <v>106</v>
      </c>
      <c r="D153" s="321"/>
      <c r="E153" s="321" t="s">
        <v>106</v>
      </c>
      <c r="F153" s="321"/>
      <c r="G153" s="321" t="s">
        <v>88</v>
      </c>
      <c r="H153" s="321" t="s">
        <v>73</v>
      </c>
      <c r="I153" s="321" t="s">
        <v>73</v>
      </c>
      <c r="J153" s="324">
        <v>464.6</v>
      </c>
      <c r="K153" s="324">
        <f>365.9+38.5</f>
        <v>404.4</v>
      </c>
      <c r="L153" s="324">
        <v>111.8</v>
      </c>
      <c r="M153" s="103">
        <v>12</v>
      </c>
      <c r="N153" s="324">
        <f>'Приложение 2'!E156</f>
        <v>424035.08</v>
      </c>
      <c r="O153" s="324">
        <v>0</v>
      </c>
      <c r="P153" s="324">
        <v>0</v>
      </c>
      <c r="Q153" s="324">
        <v>0</v>
      </c>
      <c r="R153" s="324">
        <f>N153-O153-P153-Q153</f>
        <v>424035.08</v>
      </c>
      <c r="S153" s="324">
        <f t="shared" si="13"/>
        <v>1048.5536102868448</v>
      </c>
      <c r="T153" s="324">
        <v>4984.6499999999996</v>
      </c>
      <c r="U153" s="105" t="s">
        <v>226</v>
      </c>
      <c r="V153" s="117">
        <f t="shared" si="14"/>
        <v>3936.0963897131551</v>
      </c>
      <c r="W153" s="118"/>
    </row>
    <row r="154" spans="1:23" s="132" customFormat="1" ht="9" customHeight="1">
      <c r="A154" s="321">
        <v>135</v>
      </c>
      <c r="B154" s="353" t="s">
        <v>1157</v>
      </c>
      <c r="C154" s="333"/>
      <c r="D154" s="333"/>
      <c r="E154" s="333">
        <v>1988</v>
      </c>
      <c r="F154" s="321"/>
      <c r="G154" s="321" t="s">
        <v>88</v>
      </c>
      <c r="H154" s="321">
        <v>5</v>
      </c>
      <c r="I154" s="321">
        <v>6</v>
      </c>
      <c r="J154" s="324">
        <v>4551.5999999999995</v>
      </c>
      <c r="K154" s="324">
        <v>4081.7</v>
      </c>
      <c r="L154" s="324">
        <v>4081.7</v>
      </c>
      <c r="M154" s="103">
        <v>205</v>
      </c>
      <c r="N154" s="324">
        <f>'Приложение 2'!E157</f>
        <v>246468</v>
      </c>
      <c r="O154" s="324">
        <v>0</v>
      </c>
      <c r="P154" s="324">
        <v>0</v>
      </c>
      <c r="Q154" s="324">
        <v>0</v>
      </c>
      <c r="R154" s="324">
        <f>N154-O154-P154-Q154</f>
        <v>246468</v>
      </c>
      <c r="S154" s="324">
        <f>N154/K154</f>
        <v>60.383663669549456</v>
      </c>
      <c r="T154" s="324">
        <v>4984.6499999999996</v>
      </c>
      <c r="U154" s="105" t="s">
        <v>226</v>
      </c>
      <c r="V154" s="117">
        <f t="shared" si="14"/>
        <v>4924.26633633045</v>
      </c>
      <c r="W154" s="118" t="s">
        <v>1086</v>
      </c>
    </row>
    <row r="155" spans="1:23" s="132" customFormat="1" ht="9" customHeight="1">
      <c r="A155" s="321">
        <v>136</v>
      </c>
      <c r="B155" s="353" t="s">
        <v>1094</v>
      </c>
      <c r="C155" s="333"/>
      <c r="D155" s="333"/>
      <c r="E155" s="333">
        <v>1974</v>
      </c>
      <c r="F155" s="321"/>
      <c r="G155" s="321" t="s">
        <v>88</v>
      </c>
      <c r="H155" s="321">
        <v>5</v>
      </c>
      <c r="I155" s="321">
        <v>6</v>
      </c>
      <c r="J155" s="324">
        <v>4899.7</v>
      </c>
      <c r="K155" s="324">
        <v>4502.8999999999996</v>
      </c>
      <c r="L155" s="324">
        <v>4502.8999999999996</v>
      </c>
      <c r="M155" s="103">
        <v>188</v>
      </c>
      <c r="N155" s="324">
        <f>'Приложение 2'!E158</f>
        <v>755106</v>
      </c>
      <c r="O155" s="324">
        <v>0</v>
      </c>
      <c r="P155" s="324">
        <v>0</v>
      </c>
      <c r="Q155" s="324">
        <v>0</v>
      </c>
      <c r="R155" s="324">
        <f>N155-O155-P155-Q155</f>
        <v>755106</v>
      </c>
      <c r="S155" s="324">
        <f>N155/K155</f>
        <v>167.69326434075819</v>
      </c>
      <c r="T155" s="324">
        <v>172.43</v>
      </c>
      <c r="U155" s="105" t="s">
        <v>226</v>
      </c>
      <c r="V155" s="117">
        <f t="shared" si="14"/>
        <v>4.7367356592418162</v>
      </c>
      <c r="W155" s="118" t="s">
        <v>1086</v>
      </c>
    </row>
    <row r="156" spans="1:23" s="132" customFormat="1" ht="22.5" customHeight="1">
      <c r="A156" s="713" t="s">
        <v>229</v>
      </c>
      <c r="B156" s="714"/>
      <c r="C156" s="311"/>
      <c r="D156" s="311"/>
      <c r="E156" s="120" t="s">
        <v>388</v>
      </c>
      <c r="F156" s="114" t="s">
        <v>388</v>
      </c>
      <c r="G156" s="114" t="s">
        <v>388</v>
      </c>
      <c r="H156" s="114" t="s">
        <v>388</v>
      </c>
      <c r="I156" s="114" t="s">
        <v>388</v>
      </c>
      <c r="J156" s="324">
        <f>SUM(J145:J155)</f>
        <v>20468.500000000004</v>
      </c>
      <c r="K156" s="324">
        <f t="shared" ref="K156:R156" si="15">SUM(K145:K155)</f>
        <v>18463.799999999996</v>
      </c>
      <c r="L156" s="324">
        <f t="shared" si="15"/>
        <v>17733.199999999997</v>
      </c>
      <c r="M156" s="104">
        <f t="shared" si="15"/>
        <v>791</v>
      </c>
      <c r="N156" s="324">
        <f>SUM(N145:N155)</f>
        <v>15375929.569999998</v>
      </c>
      <c r="O156" s="324">
        <f t="shared" si="15"/>
        <v>0</v>
      </c>
      <c r="P156" s="324">
        <f t="shared" si="15"/>
        <v>0</v>
      </c>
      <c r="Q156" s="324">
        <f t="shared" si="15"/>
        <v>0</v>
      </c>
      <c r="R156" s="324">
        <f t="shared" si="15"/>
        <v>15375929.569999998</v>
      </c>
      <c r="S156" s="324">
        <f>N156/K156</f>
        <v>832.76083850561656</v>
      </c>
      <c r="T156" s="321"/>
      <c r="U156" s="105"/>
      <c r="V156" s="117">
        <f t="shared" si="14"/>
        <v>-832.76083850561656</v>
      </c>
      <c r="W156" s="118"/>
    </row>
    <row r="157" spans="1:23" s="132" customFormat="1" ht="9" customHeight="1">
      <c r="A157" s="715" t="s">
        <v>240</v>
      </c>
      <c r="B157" s="716"/>
      <c r="C157" s="716"/>
      <c r="D157" s="716"/>
      <c r="E157" s="716"/>
      <c r="F157" s="716"/>
      <c r="G157" s="716"/>
      <c r="H157" s="716"/>
      <c r="I157" s="716"/>
      <c r="J157" s="716"/>
      <c r="K157" s="716"/>
      <c r="L157" s="716"/>
      <c r="M157" s="716"/>
      <c r="N157" s="716"/>
      <c r="O157" s="716"/>
      <c r="P157" s="716"/>
      <c r="Q157" s="716"/>
      <c r="R157" s="716"/>
      <c r="S157" s="716"/>
      <c r="T157" s="716"/>
      <c r="U157" s="717"/>
      <c r="V157" s="117">
        <f t="shared" si="14"/>
        <v>0</v>
      </c>
      <c r="W157" s="118"/>
    </row>
    <row r="158" spans="1:23" s="132" customFormat="1" ht="9" customHeight="1">
      <c r="A158" s="329">
        <v>137</v>
      </c>
      <c r="B158" s="134" t="s">
        <v>243</v>
      </c>
      <c r="C158" s="134" t="s">
        <v>993</v>
      </c>
      <c r="D158" s="134"/>
      <c r="E158" s="321">
        <v>1975</v>
      </c>
      <c r="F158" s="321"/>
      <c r="G158" s="321" t="s">
        <v>88</v>
      </c>
      <c r="H158" s="321">
        <v>5</v>
      </c>
      <c r="I158" s="321">
        <v>3</v>
      </c>
      <c r="J158" s="324">
        <v>3533.9</v>
      </c>
      <c r="K158" s="324">
        <v>2842</v>
      </c>
      <c r="L158" s="324">
        <v>2842</v>
      </c>
      <c r="M158" s="321">
        <v>156</v>
      </c>
      <c r="N158" s="324">
        <f>'Приложение 2'!E161</f>
        <v>2426022.9500000002</v>
      </c>
      <c r="O158" s="324">
        <v>0</v>
      </c>
      <c r="P158" s="324">
        <v>0</v>
      </c>
      <c r="Q158" s="324">
        <v>0</v>
      </c>
      <c r="R158" s="324">
        <f>N158</f>
        <v>2426022.9500000002</v>
      </c>
      <c r="S158" s="324">
        <f>N158/K158</f>
        <v>853.63228360309643</v>
      </c>
      <c r="T158" s="324">
        <v>4503.95</v>
      </c>
      <c r="U158" s="105" t="s">
        <v>226</v>
      </c>
      <c r="V158" s="117">
        <f t="shared" si="14"/>
        <v>3650.3177163969035</v>
      </c>
      <c r="W158" s="118"/>
    </row>
    <row r="159" spans="1:23" s="132" customFormat="1" ht="9" customHeight="1">
      <c r="A159" s="329">
        <v>138</v>
      </c>
      <c r="B159" s="134" t="s">
        <v>245</v>
      </c>
      <c r="C159" s="134" t="s">
        <v>992</v>
      </c>
      <c r="D159" s="134"/>
      <c r="E159" s="321">
        <v>1972</v>
      </c>
      <c r="F159" s="321"/>
      <c r="G159" s="321" t="s">
        <v>88</v>
      </c>
      <c r="H159" s="321">
        <v>2</v>
      </c>
      <c r="I159" s="321">
        <v>3</v>
      </c>
      <c r="J159" s="324">
        <v>769.6</v>
      </c>
      <c r="K159" s="324">
        <v>737.6</v>
      </c>
      <c r="L159" s="324">
        <v>737.6</v>
      </c>
      <c r="M159" s="321">
        <v>33</v>
      </c>
      <c r="N159" s="324">
        <f>'Приложение 2'!E162</f>
        <v>2231893.69</v>
      </c>
      <c r="O159" s="324">
        <v>0</v>
      </c>
      <c r="P159" s="324">
        <v>0</v>
      </c>
      <c r="Q159" s="324">
        <v>0</v>
      </c>
      <c r="R159" s="324">
        <f>N159</f>
        <v>2231893.69</v>
      </c>
      <c r="S159" s="324">
        <f>N159/K159</f>
        <v>3025.8862391540129</v>
      </c>
      <c r="T159" s="324">
        <v>4503.95</v>
      </c>
      <c r="U159" s="105" t="s">
        <v>226</v>
      </c>
      <c r="V159" s="117">
        <f t="shared" si="14"/>
        <v>1478.063760845987</v>
      </c>
      <c r="W159" s="118"/>
    </row>
    <row r="160" spans="1:23" s="132" customFormat="1" ht="9" customHeight="1">
      <c r="A160" s="329">
        <v>139</v>
      </c>
      <c r="B160" s="129" t="s">
        <v>246</v>
      </c>
      <c r="C160" s="129" t="s">
        <v>995</v>
      </c>
      <c r="D160" s="129"/>
      <c r="E160" s="321">
        <v>1993</v>
      </c>
      <c r="F160" s="321"/>
      <c r="G160" s="321" t="s">
        <v>242</v>
      </c>
      <c r="H160" s="321">
        <v>3</v>
      </c>
      <c r="I160" s="321">
        <v>3</v>
      </c>
      <c r="J160" s="324">
        <v>1935.4</v>
      </c>
      <c r="K160" s="324">
        <v>1702.7</v>
      </c>
      <c r="L160" s="324">
        <v>1702.7</v>
      </c>
      <c r="M160" s="321">
        <v>78</v>
      </c>
      <c r="N160" s="324">
        <f>'Приложение 2'!E163</f>
        <v>1253515.82</v>
      </c>
      <c r="O160" s="324">
        <v>0</v>
      </c>
      <c r="P160" s="324">
        <v>0</v>
      </c>
      <c r="Q160" s="324">
        <v>0</v>
      </c>
      <c r="R160" s="324">
        <f>N160</f>
        <v>1253515.82</v>
      </c>
      <c r="S160" s="324">
        <f>N160/K160</f>
        <v>736.19299935396725</v>
      </c>
      <c r="T160" s="324">
        <v>4984.6499999999996</v>
      </c>
      <c r="U160" s="105" t="s">
        <v>226</v>
      </c>
      <c r="V160" s="117">
        <f t="shared" si="14"/>
        <v>4248.4570006460326</v>
      </c>
      <c r="W160" s="118"/>
    </row>
    <row r="161" spans="1:23" s="132" customFormat="1" ht="20.25" customHeight="1">
      <c r="A161" s="713" t="s">
        <v>423</v>
      </c>
      <c r="B161" s="714"/>
      <c r="C161" s="311"/>
      <c r="D161" s="311"/>
      <c r="E161" s="321" t="s">
        <v>388</v>
      </c>
      <c r="F161" s="321" t="s">
        <v>388</v>
      </c>
      <c r="G161" s="321" t="s">
        <v>388</v>
      </c>
      <c r="H161" s="321" t="s">
        <v>388</v>
      </c>
      <c r="I161" s="321" t="s">
        <v>388</v>
      </c>
      <c r="J161" s="135">
        <f t="shared" ref="J161:R161" si="16">SUM(J158:J160)</f>
        <v>6238.9</v>
      </c>
      <c r="K161" s="135">
        <f t="shared" si="16"/>
        <v>5282.3</v>
      </c>
      <c r="L161" s="135">
        <f t="shared" si="16"/>
        <v>5282.3</v>
      </c>
      <c r="M161" s="103">
        <f t="shared" si="16"/>
        <v>267</v>
      </c>
      <c r="N161" s="135">
        <f t="shared" si="16"/>
        <v>5911432.4600000009</v>
      </c>
      <c r="O161" s="135">
        <f t="shared" si="16"/>
        <v>0</v>
      </c>
      <c r="P161" s="135">
        <f t="shared" si="16"/>
        <v>0</v>
      </c>
      <c r="Q161" s="135">
        <f t="shared" si="16"/>
        <v>0</v>
      </c>
      <c r="R161" s="135">
        <f t="shared" si="16"/>
        <v>5911432.4600000009</v>
      </c>
      <c r="S161" s="324">
        <f>N161/K161</f>
        <v>1119.1019934498231</v>
      </c>
      <c r="T161" s="324"/>
      <c r="U161" s="105"/>
      <c r="V161" s="117">
        <f t="shared" si="14"/>
        <v>-1119.1019934498231</v>
      </c>
      <c r="W161" s="118"/>
    </row>
    <row r="162" spans="1:23" s="132" customFormat="1" ht="9" customHeight="1">
      <c r="A162" s="715" t="s">
        <v>249</v>
      </c>
      <c r="B162" s="716"/>
      <c r="C162" s="716"/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7"/>
      <c r="V162" s="117">
        <f t="shared" si="14"/>
        <v>0</v>
      </c>
      <c r="W162" s="118"/>
    </row>
    <row r="163" spans="1:23" s="132" customFormat="1" ht="9" customHeight="1">
      <c r="A163" s="321">
        <v>140</v>
      </c>
      <c r="B163" s="129" t="s">
        <v>251</v>
      </c>
      <c r="C163" s="312" t="s">
        <v>993</v>
      </c>
      <c r="D163" s="312"/>
      <c r="E163" s="321">
        <v>1935</v>
      </c>
      <c r="F163" s="321"/>
      <c r="G163" s="321" t="s">
        <v>250</v>
      </c>
      <c r="H163" s="321">
        <v>2</v>
      </c>
      <c r="I163" s="321">
        <v>1</v>
      </c>
      <c r="J163" s="324">
        <v>358</v>
      </c>
      <c r="K163" s="324">
        <v>348</v>
      </c>
      <c r="L163" s="324">
        <v>295.86</v>
      </c>
      <c r="M163" s="103">
        <v>13</v>
      </c>
      <c r="N163" s="133">
        <f>'Приложение 2'!E166</f>
        <v>1028545.8</v>
      </c>
      <c r="O163" s="324">
        <v>0</v>
      </c>
      <c r="P163" s="324">
        <v>0</v>
      </c>
      <c r="Q163" s="324">
        <v>0</v>
      </c>
      <c r="R163" s="324">
        <f t="shared" ref="R163:R168" si="17">N163</f>
        <v>1028545.8</v>
      </c>
      <c r="S163" s="324">
        <f t="shared" ref="S163:S168" si="18">N163/K163</f>
        <v>2955.591379310345</v>
      </c>
      <c r="T163" s="324">
        <v>4503.95</v>
      </c>
      <c r="U163" s="105" t="s">
        <v>226</v>
      </c>
      <c r="V163" s="117">
        <f t="shared" si="14"/>
        <v>1548.3586206896548</v>
      </c>
      <c r="W163" s="118"/>
    </row>
    <row r="164" spans="1:23" s="132" customFormat="1" ht="9" customHeight="1">
      <c r="A164" s="321">
        <v>141</v>
      </c>
      <c r="B164" s="129" t="s">
        <v>253</v>
      </c>
      <c r="C164" s="312" t="s">
        <v>993</v>
      </c>
      <c r="D164" s="312"/>
      <c r="E164" s="321">
        <v>1952</v>
      </c>
      <c r="F164" s="321"/>
      <c r="G164" s="321" t="s">
        <v>250</v>
      </c>
      <c r="H164" s="321" t="s">
        <v>73</v>
      </c>
      <c r="I164" s="321" t="s">
        <v>72</v>
      </c>
      <c r="J164" s="324">
        <v>432.5</v>
      </c>
      <c r="K164" s="324">
        <v>408.3</v>
      </c>
      <c r="L164" s="324">
        <v>408.3</v>
      </c>
      <c r="M164" s="103">
        <v>9</v>
      </c>
      <c r="N164" s="133">
        <f>'Приложение 2'!E167</f>
        <v>1162411.06</v>
      </c>
      <c r="O164" s="324">
        <v>0</v>
      </c>
      <c r="P164" s="324">
        <v>0</v>
      </c>
      <c r="Q164" s="324">
        <v>0</v>
      </c>
      <c r="R164" s="324">
        <f t="shared" si="17"/>
        <v>1162411.06</v>
      </c>
      <c r="S164" s="324">
        <f t="shared" si="18"/>
        <v>2846.9533676218466</v>
      </c>
      <c r="T164" s="324">
        <v>4503.95</v>
      </c>
      <c r="U164" s="105" t="s">
        <v>226</v>
      </c>
      <c r="V164" s="117">
        <f t="shared" si="14"/>
        <v>1656.9966323781532</v>
      </c>
      <c r="W164" s="118"/>
    </row>
    <row r="165" spans="1:23" s="132" customFormat="1" ht="9" customHeight="1">
      <c r="A165" s="321">
        <v>142</v>
      </c>
      <c r="B165" s="129" t="s">
        <v>252</v>
      </c>
      <c r="C165" s="312" t="s">
        <v>993</v>
      </c>
      <c r="D165" s="312"/>
      <c r="E165" s="321">
        <v>1952</v>
      </c>
      <c r="F165" s="321"/>
      <c r="G165" s="321" t="s">
        <v>250</v>
      </c>
      <c r="H165" s="321" t="s">
        <v>73</v>
      </c>
      <c r="I165" s="321">
        <v>1</v>
      </c>
      <c r="J165" s="324">
        <v>454.6</v>
      </c>
      <c r="K165" s="324">
        <v>410</v>
      </c>
      <c r="L165" s="324">
        <v>398.2</v>
      </c>
      <c r="M165" s="103">
        <v>16</v>
      </c>
      <c r="N165" s="133">
        <f>'Приложение 2'!E168</f>
        <v>1179662.1200000001</v>
      </c>
      <c r="O165" s="324">
        <v>0</v>
      </c>
      <c r="P165" s="324">
        <v>0</v>
      </c>
      <c r="Q165" s="324">
        <v>0</v>
      </c>
      <c r="R165" s="324">
        <f t="shared" si="17"/>
        <v>1179662.1200000001</v>
      </c>
      <c r="S165" s="324">
        <f t="shared" si="18"/>
        <v>2877.2246829268297</v>
      </c>
      <c r="T165" s="324">
        <v>4503.95</v>
      </c>
      <c r="U165" s="105" t="s">
        <v>226</v>
      </c>
      <c r="V165" s="117">
        <f t="shared" si="14"/>
        <v>1626.7253170731701</v>
      </c>
      <c r="W165" s="118"/>
    </row>
    <row r="166" spans="1:23" s="132" customFormat="1" ht="9" customHeight="1">
      <c r="A166" s="321">
        <v>143</v>
      </c>
      <c r="B166" s="129" t="s">
        <v>254</v>
      </c>
      <c r="C166" s="312" t="s">
        <v>992</v>
      </c>
      <c r="D166" s="312"/>
      <c r="E166" s="321">
        <v>1977</v>
      </c>
      <c r="F166" s="321"/>
      <c r="G166" s="321" t="s">
        <v>88</v>
      </c>
      <c r="H166" s="321">
        <v>5</v>
      </c>
      <c r="I166" s="321">
        <v>4</v>
      </c>
      <c r="J166" s="324">
        <v>3632.3</v>
      </c>
      <c r="K166" s="324">
        <v>3317.3</v>
      </c>
      <c r="L166" s="324">
        <v>3153</v>
      </c>
      <c r="M166" s="103">
        <v>127</v>
      </c>
      <c r="N166" s="133">
        <f>'Приложение 2'!E169</f>
        <v>2548444.66</v>
      </c>
      <c r="O166" s="324">
        <v>0</v>
      </c>
      <c r="P166" s="324">
        <v>0</v>
      </c>
      <c r="Q166" s="324">
        <v>0</v>
      </c>
      <c r="R166" s="324">
        <f t="shared" si="17"/>
        <v>2548444.66</v>
      </c>
      <c r="S166" s="324">
        <f t="shared" si="18"/>
        <v>768.22857745757096</v>
      </c>
      <c r="T166" s="324">
        <v>4180</v>
      </c>
      <c r="U166" s="105" t="s">
        <v>226</v>
      </c>
      <c r="V166" s="117">
        <f t="shared" si="14"/>
        <v>3411.7714225424288</v>
      </c>
      <c r="W166" s="118"/>
    </row>
    <row r="167" spans="1:23" s="132" customFormat="1" ht="9" customHeight="1">
      <c r="A167" s="321">
        <v>144</v>
      </c>
      <c r="B167" s="129" t="s">
        <v>255</v>
      </c>
      <c r="C167" s="312" t="s">
        <v>992</v>
      </c>
      <c r="D167" s="312"/>
      <c r="E167" s="321">
        <v>1977</v>
      </c>
      <c r="F167" s="321"/>
      <c r="G167" s="321" t="s">
        <v>88</v>
      </c>
      <c r="H167" s="321">
        <v>5</v>
      </c>
      <c r="I167" s="321">
        <v>4</v>
      </c>
      <c r="J167" s="324">
        <v>2570.9</v>
      </c>
      <c r="K167" s="324">
        <v>2284.17</v>
      </c>
      <c r="L167" s="324">
        <v>2226.12</v>
      </c>
      <c r="M167" s="103">
        <v>87</v>
      </c>
      <c r="N167" s="133">
        <f>'Приложение 2'!E170</f>
        <v>1753026.28</v>
      </c>
      <c r="O167" s="324">
        <v>0</v>
      </c>
      <c r="P167" s="324">
        <v>0</v>
      </c>
      <c r="Q167" s="324">
        <v>0</v>
      </c>
      <c r="R167" s="324">
        <f t="shared" si="17"/>
        <v>1753026.28</v>
      </c>
      <c r="S167" s="324">
        <f t="shared" si="18"/>
        <v>767.46751774167421</v>
      </c>
      <c r="T167" s="324">
        <v>4180</v>
      </c>
      <c r="U167" s="105" t="s">
        <v>226</v>
      </c>
      <c r="V167" s="117">
        <f t="shared" si="14"/>
        <v>3412.5324822583257</v>
      </c>
      <c r="W167" s="118"/>
    </row>
    <row r="168" spans="1:23" s="132" customFormat="1" ht="9.75" customHeight="1">
      <c r="A168" s="321">
        <v>145</v>
      </c>
      <c r="B168" s="129" t="s">
        <v>256</v>
      </c>
      <c r="C168" s="312" t="s">
        <v>992</v>
      </c>
      <c r="D168" s="312"/>
      <c r="E168" s="321">
        <v>1983</v>
      </c>
      <c r="F168" s="321"/>
      <c r="G168" s="321" t="s">
        <v>90</v>
      </c>
      <c r="H168" s="321">
        <v>5</v>
      </c>
      <c r="I168" s="321">
        <v>10</v>
      </c>
      <c r="J168" s="324">
        <v>8123.2</v>
      </c>
      <c r="K168" s="324">
        <v>7468.76</v>
      </c>
      <c r="L168" s="324">
        <v>7242.96</v>
      </c>
      <c r="M168" s="103">
        <v>290</v>
      </c>
      <c r="N168" s="133">
        <f>'Приложение 2'!E171</f>
        <v>4657435.62</v>
      </c>
      <c r="O168" s="324">
        <v>0</v>
      </c>
      <c r="P168" s="324">
        <v>0</v>
      </c>
      <c r="Q168" s="324">
        <v>0</v>
      </c>
      <c r="R168" s="324">
        <f t="shared" si="17"/>
        <v>4657435.62</v>
      </c>
      <c r="S168" s="324">
        <f t="shared" si="18"/>
        <v>623.58887151280805</v>
      </c>
      <c r="T168" s="324">
        <v>4180</v>
      </c>
      <c r="U168" s="105" t="s">
        <v>226</v>
      </c>
      <c r="V168" s="117">
        <f t="shared" si="14"/>
        <v>3556.4111284871919</v>
      </c>
      <c r="W168" s="118"/>
    </row>
    <row r="169" spans="1:23" s="132" customFormat="1" ht="21" customHeight="1">
      <c r="A169" s="713" t="s">
        <v>248</v>
      </c>
      <c r="B169" s="714"/>
      <c r="C169" s="136"/>
      <c r="D169" s="136"/>
      <c r="E169" s="327" t="s">
        <v>388</v>
      </c>
      <c r="F169" s="327" t="s">
        <v>388</v>
      </c>
      <c r="G169" s="327" t="s">
        <v>388</v>
      </c>
      <c r="H169" s="327" t="s">
        <v>388</v>
      </c>
      <c r="I169" s="327" t="s">
        <v>388</v>
      </c>
      <c r="J169" s="137">
        <f t="shared" ref="J169:R169" si="19">SUM(J163:J168)</f>
        <v>15571.5</v>
      </c>
      <c r="K169" s="137">
        <f t="shared" si="19"/>
        <v>14236.53</v>
      </c>
      <c r="L169" s="137">
        <f t="shared" si="19"/>
        <v>13724.44</v>
      </c>
      <c r="M169" s="103">
        <f t="shared" si="19"/>
        <v>542</v>
      </c>
      <c r="N169" s="137">
        <f t="shared" si="19"/>
        <v>12329525.540000001</v>
      </c>
      <c r="O169" s="137">
        <f t="shared" si="19"/>
        <v>0</v>
      </c>
      <c r="P169" s="137">
        <f t="shared" si="19"/>
        <v>0</v>
      </c>
      <c r="Q169" s="137">
        <f t="shared" si="19"/>
        <v>0</v>
      </c>
      <c r="R169" s="137">
        <f t="shared" si="19"/>
        <v>12329525.540000001</v>
      </c>
      <c r="S169" s="324">
        <f>N169/K169</f>
        <v>866.04850620200295</v>
      </c>
      <c r="T169" s="137"/>
      <c r="U169" s="138"/>
      <c r="V169" s="117">
        <f t="shared" si="14"/>
        <v>-866.04850620200295</v>
      </c>
      <c r="W169" s="118"/>
    </row>
    <row r="170" spans="1:23" s="132" customFormat="1" ht="9" customHeight="1">
      <c r="A170" s="725" t="s">
        <v>257</v>
      </c>
      <c r="B170" s="726"/>
      <c r="C170" s="726"/>
      <c r="D170" s="726"/>
      <c r="E170" s="726"/>
      <c r="F170" s="726"/>
      <c r="G170" s="726"/>
      <c r="H170" s="726"/>
      <c r="I170" s="726"/>
      <c r="J170" s="726"/>
      <c r="K170" s="726"/>
      <c r="L170" s="726"/>
      <c r="M170" s="726"/>
      <c r="N170" s="726"/>
      <c r="O170" s="726"/>
      <c r="P170" s="726"/>
      <c r="Q170" s="726"/>
      <c r="R170" s="726"/>
      <c r="S170" s="726"/>
      <c r="T170" s="726"/>
      <c r="U170" s="727"/>
      <c r="V170" s="117">
        <f t="shared" si="14"/>
        <v>0</v>
      </c>
      <c r="W170" s="118"/>
    </row>
    <row r="171" spans="1:23" s="132" customFormat="1" ht="9" customHeight="1">
      <c r="A171" s="139">
        <v>146</v>
      </c>
      <c r="B171" s="314" t="s">
        <v>258</v>
      </c>
      <c r="C171" s="139" t="s">
        <v>993</v>
      </c>
      <c r="D171" s="139"/>
      <c r="E171" s="139">
        <v>1966</v>
      </c>
      <c r="F171" s="139"/>
      <c r="G171" s="139" t="s">
        <v>88</v>
      </c>
      <c r="H171" s="139">
        <v>4</v>
      </c>
      <c r="I171" s="139">
        <v>2</v>
      </c>
      <c r="J171" s="139">
        <v>2816.45</v>
      </c>
      <c r="K171" s="139">
        <v>2677.95</v>
      </c>
      <c r="L171" s="139">
        <v>2325.5500000000002</v>
      </c>
      <c r="M171" s="139">
        <v>82</v>
      </c>
      <c r="N171" s="140">
        <f>'Приложение 2'!E174</f>
        <v>3232697.2</v>
      </c>
      <c r="O171" s="324">
        <v>0</v>
      </c>
      <c r="P171" s="324">
        <v>0</v>
      </c>
      <c r="Q171" s="324">
        <v>0</v>
      </c>
      <c r="R171" s="140">
        <f>N171</f>
        <v>3232697.2</v>
      </c>
      <c r="S171" s="324">
        <f>N171/K171</f>
        <v>1207.1536809873226</v>
      </c>
      <c r="T171" s="324">
        <v>4503.95</v>
      </c>
      <c r="U171" s="105" t="s">
        <v>226</v>
      </c>
      <c r="V171" s="117">
        <f t="shared" si="14"/>
        <v>3296.7963190126775</v>
      </c>
      <c r="W171" s="118"/>
    </row>
    <row r="172" spans="1:23" s="132" customFormat="1" ht="9" customHeight="1">
      <c r="A172" s="139">
        <v>147</v>
      </c>
      <c r="B172" s="314" t="s">
        <v>405</v>
      </c>
      <c r="C172" s="139" t="s">
        <v>992</v>
      </c>
      <c r="D172" s="139"/>
      <c r="E172" s="139">
        <v>1985</v>
      </c>
      <c r="F172" s="139"/>
      <c r="G172" s="139" t="s">
        <v>90</v>
      </c>
      <c r="H172" s="139">
        <v>5</v>
      </c>
      <c r="I172" s="139">
        <v>4</v>
      </c>
      <c r="J172" s="139">
        <v>3379.29</v>
      </c>
      <c r="K172" s="139">
        <v>3320.29</v>
      </c>
      <c r="L172" s="139">
        <v>2743.74</v>
      </c>
      <c r="M172" s="139">
        <v>140</v>
      </c>
      <c r="N172" s="140">
        <f>'Приложение 2'!E175</f>
        <v>2718987.2</v>
      </c>
      <c r="O172" s="324">
        <v>0</v>
      </c>
      <c r="P172" s="324">
        <v>0</v>
      </c>
      <c r="Q172" s="324">
        <v>0</v>
      </c>
      <c r="R172" s="140">
        <f>N172</f>
        <v>2718987.2</v>
      </c>
      <c r="S172" s="324">
        <f>N172/K172</f>
        <v>818.90051772586139</v>
      </c>
      <c r="T172" s="324">
        <v>4180</v>
      </c>
      <c r="U172" s="105" t="s">
        <v>226</v>
      </c>
      <c r="V172" s="117">
        <f t="shared" si="14"/>
        <v>3361.0994822741386</v>
      </c>
      <c r="W172" s="118"/>
    </row>
    <row r="173" spans="1:23" s="132" customFormat="1" ht="20.25" customHeight="1">
      <c r="A173" s="723" t="s">
        <v>259</v>
      </c>
      <c r="B173" s="724"/>
      <c r="C173" s="314"/>
      <c r="D173" s="314"/>
      <c r="E173" s="321" t="s">
        <v>388</v>
      </c>
      <c r="F173" s="321" t="s">
        <v>388</v>
      </c>
      <c r="G173" s="321" t="s">
        <v>388</v>
      </c>
      <c r="H173" s="321" t="s">
        <v>388</v>
      </c>
      <c r="I173" s="321" t="s">
        <v>388</v>
      </c>
      <c r="J173" s="140">
        <f t="shared" ref="J173:R173" si="20">SUM(J171:J172)</f>
        <v>6195.74</v>
      </c>
      <c r="K173" s="140">
        <f t="shared" si="20"/>
        <v>5998.24</v>
      </c>
      <c r="L173" s="140">
        <f t="shared" si="20"/>
        <v>5069.29</v>
      </c>
      <c r="M173" s="103">
        <f t="shared" si="20"/>
        <v>222</v>
      </c>
      <c r="N173" s="140">
        <f t="shared" si="20"/>
        <v>5951684.4000000004</v>
      </c>
      <c r="O173" s="140">
        <f t="shared" si="20"/>
        <v>0</v>
      </c>
      <c r="P173" s="140">
        <f t="shared" si="20"/>
        <v>0</v>
      </c>
      <c r="Q173" s="140">
        <f t="shared" si="20"/>
        <v>0</v>
      </c>
      <c r="R173" s="140">
        <f t="shared" si="20"/>
        <v>5951684.4000000004</v>
      </c>
      <c r="S173" s="324">
        <f>N173/K173</f>
        <v>992.23845661394023</v>
      </c>
      <c r="T173" s="139"/>
      <c r="U173" s="141"/>
      <c r="V173" s="117">
        <f t="shared" si="14"/>
        <v>-992.23845661394023</v>
      </c>
      <c r="W173" s="118"/>
    </row>
    <row r="174" spans="1:23" s="132" customFormat="1" ht="11.25" customHeight="1">
      <c r="A174" s="715" t="s">
        <v>262</v>
      </c>
      <c r="B174" s="716"/>
      <c r="C174" s="716"/>
      <c r="D174" s="716"/>
      <c r="E174" s="716"/>
      <c r="F174" s="716"/>
      <c r="G174" s="716"/>
      <c r="H174" s="716"/>
      <c r="I174" s="716"/>
      <c r="J174" s="716"/>
      <c r="K174" s="716"/>
      <c r="L174" s="716"/>
      <c r="M174" s="716"/>
      <c r="N174" s="716"/>
      <c r="O174" s="716"/>
      <c r="P174" s="716"/>
      <c r="Q174" s="716"/>
      <c r="R174" s="716"/>
      <c r="S174" s="716"/>
      <c r="T174" s="716"/>
      <c r="U174" s="717"/>
      <c r="V174" s="117">
        <f t="shared" si="14"/>
        <v>0</v>
      </c>
      <c r="W174" s="118"/>
    </row>
    <row r="175" spans="1:23" ht="9" customHeight="1">
      <c r="A175" s="321">
        <v>148</v>
      </c>
      <c r="B175" s="129" t="s">
        <v>268</v>
      </c>
      <c r="C175" s="312" t="s">
        <v>993</v>
      </c>
      <c r="D175" s="312"/>
      <c r="E175" s="321">
        <v>1974</v>
      </c>
      <c r="F175" s="321"/>
      <c r="G175" s="321" t="s">
        <v>88</v>
      </c>
      <c r="H175" s="321" t="s">
        <v>73</v>
      </c>
      <c r="I175" s="321">
        <v>2</v>
      </c>
      <c r="J175" s="324">
        <v>591.5</v>
      </c>
      <c r="K175" s="324">
        <v>556.70000000000005</v>
      </c>
      <c r="L175" s="324">
        <v>556.70000000000005</v>
      </c>
      <c r="M175" s="321">
        <v>22</v>
      </c>
      <c r="N175" s="133">
        <f>'Приложение 2'!E178</f>
        <v>1455569.4</v>
      </c>
      <c r="O175" s="324">
        <v>0</v>
      </c>
      <c r="P175" s="324">
        <v>0</v>
      </c>
      <c r="Q175" s="324">
        <v>0</v>
      </c>
      <c r="R175" s="324">
        <f>N175</f>
        <v>1455569.4</v>
      </c>
      <c r="S175" s="324">
        <f>N175/K175</f>
        <v>2614.6387641458591</v>
      </c>
      <c r="T175" s="324">
        <v>4503.95</v>
      </c>
      <c r="U175" s="105" t="s">
        <v>226</v>
      </c>
      <c r="V175" s="117">
        <f t="shared" si="14"/>
        <v>1889.3112358541407</v>
      </c>
      <c r="W175" s="118"/>
    </row>
    <row r="176" spans="1:23" ht="9" customHeight="1">
      <c r="A176" s="321">
        <v>149</v>
      </c>
      <c r="B176" s="142" t="s">
        <v>266</v>
      </c>
      <c r="C176" s="311" t="s">
        <v>993</v>
      </c>
      <c r="D176" s="311"/>
      <c r="E176" s="321">
        <v>1962</v>
      </c>
      <c r="F176" s="321"/>
      <c r="G176" s="321" t="s">
        <v>88</v>
      </c>
      <c r="H176" s="321">
        <v>2</v>
      </c>
      <c r="I176" s="321">
        <v>1</v>
      </c>
      <c r="J176" s="324">
        <v>304.74</v>
      </c>
      <c r="K176" s="324">
        <v>275.39999999999998</v>
      </c>
      <c r="L176" s="324">
        <v>275.39999999999998</v>
      </c>
      <c r="M176" s="321">
        <v>15</v>
      </c>
      <c r="N176" s="133">
        <f>'Приложение 2'!E179</f>
        <v>804949.72</v>
      </c>
      <c r="O176" s="324">
        <v>0</v>
      </c>
      <c r="P176" s="324">
        <v>0</v>
      </c>
      <c r="Q176" s="324">
        <v>0</v>
      </c>
      <c r="R176" s="324">
        <f>N176</f>
        <v>804949.72</v>
      </c>
      <c r="S176" s="324">
        <f>N176/K176</f>
        <v>2922.838489469862</v>
      </c>
      <c r="T176" s="324">
        <v>4503.95</v>
      </c>
      <c r="U176" s="105" t="s">
        <v>226</v>
      </c>
      <c r="V176" s="117">
        <f t="shared" si="14"/>
        <v>1581.1115105301378</v>
      </c>
      <c r="W176" s="118"/>
    </row>
    <row r="177" spans="1:23" ht="9" customHeight="1">
      <c r="A177" s="321">
        <v>150</v>
      </c>
      <c r="B177" s="142" t="s">
        <v>263</v>
      </c>
      <c r="C177" s="311" t="s">
        <v>993</v>
      </c>
      <c r="D177" s="311"/>
      <c r="E177" s="321">
        <v>1962</v>
      </c>
      <c r="F177" s="321"/>
      <c r="G177" s="321" t="s">
        <v>88</v>
      </c>
      <c r="H177" s="321">
        <v>2</v>
      </c>
      <c r="I177" s="321">
        <v>2</v>
      </c>
      <c r="J177" s="324">
        <v>503.2</v>
      </c>
      <c r="K177" s="324">
        <v>467.4</v>
      </c>
      <c r="L177" s="324">
        <v>467.4</v>
      </c>
      <c r="M177" s="321">
        <v>16</v>
      </c>
      <c r="N177" s="133">
        <f>'Приложение 2'!E180</f>
        <v>1522380.2</v>
      </c>
      <c r="O177" s="324">
        <v>0</v>
      </c>
      <c r="P177" s="324">
        <v>0</v>
      </c>
      <c r="Q177" s="324">
        <v>0</v>
      </c>
      <c r="R177" s="324">
        <f>N177</f>
        <v>1522380.2</v>
      </c>
      <c r="S177" s="324">
        <f>N177/K177</f>
        <v>3257.124946512623</v>
      </c>
      <c r="T177" s="324">
        <v>4503.95</v>
      </c>
      <c r="U177" s="105" t="s">
        <v>226</v>
      </c>
      <c r="V177" s="117">
        <f t="shared" si="14"/>
        <v>1246.8250534873769</v>
      </c>
      <c r="W177" s="118"/>
    </row>
    <row r="178" spans="1:23" ht="9" customHeight="1">
      <c r="A178" s="321">
        <v>151</v>
      </c>
      <c r="B178" s="142" t="s">
        <v>265</v>
      </c>
      <c r="C178" s="311" t="s">
        <v>993</v>
      </c>
      <c r="D178" s="311"/>
      <c r="E178" s="321">
        <v>1962</v>
      </c>
      <c r="F178" s="321"/>
      <c r="G178" s="321" t="s">
        <v>88</v>
      </c>
      <c r="H178" s="321">
        <v>2</v>
      </c>
      <c r="I178" s="321">
        <v>1</v>
      </c>
      <c r="J178" s="324">
        <v>262.7</v>
      </c>
      <c r="K178" s="324">
        <v>256.97000000000003</v>
      </c>
      <c r="L178" s="324">
        <v>256.97000000000003</v>
      </c>
      <c r="M178" s="321">
        <v>13</v>
      </c>
      <c r="N178" s="133">
        <f>'Приложение 2'!E181</f>
        <v>917488.63</v>
      </c>
      <c r="O178" s="324">
        <v>0</v>
      </c>
      <c r="P178" s="324">
        <v>0</v>
      </c>
      <c r="Q178" s="324">
        <v>0</v>
      </c>
      <c r="R178" s="324">
        <f>N178</f>
        <v>917488.63</v>
      </c>
      <c r="S178" s="324">
        <f>N178/K178</f>
        <v>3570.4114488072532</v>
      </c>
      <c r="T178" s="324">
        <v>4503.95</v>
      </c>
      <c r="U178" s="105" t="s">
        <v>226</v>
      </c>
      <c r="V178" s="117">
        <f t="shared" si="14"/>
        <v>933.53855119274658</v>
      </c>
      <c r="W178" s="118"/>
    </row>
    <row r="179" spans="1:23" ht="30" customHeight="1">
      <c r="A179" s="713" t="s">
        <v>438</v>
      </c>
      <c r="B179" s="714"/>
      <c r="C179" s="311"/>
      <c r="D179" s="311"/>
      <c r="E179" s="321" t="s">
        <v>388</v>
      </c>
      <c r="F179" s="321" t="s">
        <v>388</v>
      </c>
      <c r="G179" s="321" t="s">
        <v>388</v>
      </c>
      <c r="H179" s="321" t="s">
        <v>388</v>
      </c>
      <c r="I179" s="321" t="s">
        <v>388</v>
      </c>
      <c r="J179" s="324">
        <f t="shared" ref="J179:R179" si="21">SUM(J175:J178)</f>
        <v>1662.14</v>
      </c>
      <c r="K179" s="324">
        <f t="shared" si="21"/>
        <v>1556.47</v>
      </c>
      <c r="L179" s="324">
        <f t="shared" si="21"/>
        <v>1556.47</v>
      </c>
      <c r="M179" s="103">
        <f t="shared" si="21"/>
        <v>66</v>
      </c>
      <c r="N179" s="324">
        <f t="shared" si="21"/>
        <v>4700387.95</v>
      </c>
      <c r="O179" s="324">
        <f t="shared" si="21"/>
        <v>0</v>
      </c>
      <c r="P179" s="324">
        <f t="shared" si="21"/>
        <v>0</v>
      </c>
      <c r="Q179" s="324">
        <f t="shared" si="21"/>
        <v>0</v>
      </c>
      <c r="R179" s="324">
        <f t="shared" si="21"/>
        <v>4700387.95</v>
      </c>
      <c r="S179" s="324">
        <f>N179/K179</f>
        <v>3019.9026964862801</v>
      </c>
      <c r="T179" s="324"/>
      <c r="U179" s="105"/>
      <c r="V179" s="117">
        <f t="shared" si="14"/>
        <v>-3019.9026964862801</v>
      </c>
      <c r="W179" s="118"/>
    </row>
    <row r="180" spans="1:23" ht="9" customHeight="1">
      <c r="A180" s="715" t="s">
        <v>437</v>
      </c>
      <c r="B180" s="716"/>
      <c r="C180" s="716"/>
      <c r="D180" s="716"/>
      <c r="E180" s="716"/>
      <c r="F180" s="716"/>
      <c r="G180" s="716"/>
      <c r="H180" s="716"/>
      <c r="I180" s="716"/>
      <c r="J180" s="716"/>
      <c r="K180" s="716"/>
      <c r="L180" s="716"/>
      <c r="M180" s="716"/>
      <c r="N180" s="716"/>
      <c r="O180" s="716"/>
      <c r="P180" s="716"/>
      <c r="Q180" s="716"/>
      <c r="R180" s="716"/>
      <c r="S180" s="716"/>
      <c r="T180" s="716"/>
      <c r="U180" s="717"/>
      <c r="V180" s="117">
        <f t="shared" si="14"/>
        <v>0</v>
      </c>
      <c r="W180" s="118"/>
    </row>
    <row r="181" spans="1:23" ht="9" customHeight="1">
      <c r="A181" s="321">
        <v>152</v>
      </c>
      <c r="B181" s="129" t="s">
        <v>267</v>
      </c>
      <c r="C181" s="312" t="s">
        <v>993</v>
      </c>
      <c r="D181" s="312"/>
      <c r="E181" s="321">
        <v>1950</v>
      </c>
      <c r="F181" s="321"/>
      <c r="G181" s="321" t="s">
        <v>88</v>
      </c>
      <c r="H181" s="321">
        <v>2</v>
      </c>
      <c r="I181" s="321">
        <v>2</v>
      </c>
      <c r="J181" s="324">
        <v>427.5</v>
      </c>
      <c r="K181" s="324">
        <v>400.3</v>
      </c>
      <c r="L181" s="324">
        <v>264</v>
      </c>
      <c r="M181" s="321">
        <v>26</v>
      </c>
      <c r="N181" s="133">
        <f>'Приложение 2'!E184</f>
        <v>1376215.27</v>
      </c>
      <c r="O181" s="324">
        <v>0</v>
      </c>
      <c r="P181" s="324">
        <v>0</v>
      </c>
      <c r="Q181" s="324">
        <v>0</v>
      </c>
      <c r="R181" s="324">
        <f>N181</f>
        <v>1376215.27</v>
      </c>
      <c r="S181" s="324">
        <f>N181/K181</f>
        <v>3437.9597052210843</v>
      </c>
      <c r="T181" s="324">
        <v>4503.95</v>
      </c>
      <c r="U181" s="105" t="s">
        <v>226</v>
      </c>
      <c r="V181" s="117">
        <f t="shared" si="14"/>
        <v>1065.9902947789155</v>
      </c>
      <c r="W181" s="118"/>
    </row>
    <row r="182" spans="1:23" ht="32.25" customHeight="1">
      <c r="A182" s="713" t="s">
        <v>436</v>
      </c>
      <c r="B182" s="714"/>
      <c r="C182" s="311"/>
      <c r="D182" s="311"/>
      <c r="E182" s="321" t="s">
        <v>388</v>
      </c>
      <c r="F182" s="321" t="s">
        <v>388</v>
      </c>
      <c r="G182" s="321" t="s">
        <v>388</v>
      </c>
      <c r="H182" s="321" t="s">
        <v>388</v>
      </c>
      <c r="I182" s="321" t="s">
        <v>388</v>
      </c>
      <c r="J182" s="324">
        <f>J181</f>
        <v>427.5</v>
      </c>
      <c r="K182" s="324">
        <f>K181</f>
        <v>400.3</v>
      </c>
      <c r="L182" s="324">
        <f>L181</f>
        <v>264</v>
      </c>
      <c r="M182" s="321">
        <f>M181</f>
        <v>26</v>
      </c>
      <c r="N182" s="324">
        <f>N181</f>
        <v>1376215.27</v>
      </c>
      <c r="O182" s="324">
        <v>0</v>
      </c>
      <c r="P182" s="324">
        <v>0</v>
      </c>
      <c r="Q182" s="324">
        <v>0</v>
      </c>
      <c r="R182" s="324">
        <f>R181</f>
        <v>1376215.27</v>
      </c>
      <c r="S182" s="324">
        <f>N182/K182</f>
        <v>3437.9597052210843</v>
      </c>
      <c r="T182" s="324"/>
      <c r="U182" s="105"/>
      <c r="V182" s="117">
        <f t="shared" si="14"/>
        <v>-3437.9597052210843</v>
      </c>
      <c r="W182" s="118"/>
    </row>
    <row r="183" spans="1:23" ht="12" customHeight="1">
      <c r="A183" s="712" t="s">
        <v>392</v>
      </c>
      <c r="B183" s="712"/>
      <c r="C183" s="712"/>
      <c r="D183" s="712"/>
      <c r="E183" s="712"/>
      <c r="F183" s="712"/>
      <c r="G183" s="712"/>
      <c r="H183" s="712"/>
      <c r="I183" s="712"/>
      <c r="J183" s="712"/>
      <c r="K183" s="712"/>
      <c r="L183" s="712"/>
      <c r="M183" s="712"/>
      <c r="N183" s="712"/>
      <c r="O183" s="712"/>
      <c r="P183" s="712"/>
      <c r="Q183" s="712"/>
      <c r="R183" s="712"/>
      <c r="S183" s="712"/>
      <c r="T183" s="712"/>
      <c r="U183" s="712"/>
      <c r="V183" s="117">
        <f t="shared" si="14"/>
        <v>0</v>
      </c>
      <c r="W183" s="118"/>
    </row>
    <row r="184" spans="1:23" ht="9" customHeight="1">
      <c r="A184" s="321">
        <v>153</v>
      </c>
      <c r="B184" s="129" t="s">
        <v>270</v>
      </c>
      <c r="C184" s="312" t="s">
        <v>992</v>
      </c>
      <c r="D184" s="312"/>
      <c r="E184" s="321">
        <v>1979</v>
      </c>
      <c r="F184" s="321"/>
      <c r="G184" s="321" t="s">
        <v>88</v>
      </c>
      <c r="H184" s="321">
        <v>3</v>
      </c>
      <c r="I184" s="321">
        <v>3</v>
      </c>
      <c r="J184" s="324">
        <v>2583.8000000000002</v>
      </c>
      <c r="K184" s="324">
        <v>1834.5</v>
      </c>
      <c r="L184" s="324">
        <v>1518.2</v>
      </c>
      <c r="M184" s="103">
        <v>89</v>
      </c>
      <c r="N184" s="324">
        <f>'Приложение 2'!E187</f>
        <v>3195550.56</v>
      </c>
      <c r="O184" s="324">
        <v>0</v>
      </c>
      <c r="P184" s="324">
        <v>0</v>
      </c>
      <c r="Q184" s="324">
        <v>0</v>
      </c>
      <c r="R184" s="324">
        <f>N184-Q184</f>
        <v>3195550.56</v>
      </c>
      <c r="S184" s="324">
        <f t="shared" ref="S184:S190" si="22">N184/K184</f>
        <v>1741.9190842191333</v>
      </c>
      <c r="T184" s="324">
        <v>4180</v>
      </c>
      <c r="U184" s="105" t="s">
        <v>226</v>
      </c>
      <c r="V184" s="117">
        <f t="shared" si="14"/>
        <v>2438.0809157808667</v>
      </c>
      <c r="W184" s="118"/>
    </row>
    <row r="185" spans="1:23" ht="9" customHeight="1">
      <c r="A185" s="321">
        <v>154</v>
      </c>
      <c r="B185" s="129" t="s">
        <v>271</v>
      </c>
      <c r="C185" s="312" t="s">
        <v>993</v>
      </c>
      <c r="D185" s="312"/>
      <c r="E185" s="321">
        <v>1964</v>
      </c>
      <c r="F185" s="321"/>
      <c r="G185" s="321" t="s">
        <v>88</v>
      </c>
      <c r="H185" s="321">
        <v>2</v>
      </c>
      <c r="I185" s="321">
        <v>3</v>
      </c>
      <c r="J185" s="324">
        <v>582.20000000000005</v>
      </c>
      <c r="K185" s="324">
        <v>503.4</v>
      </c>
      <c r="L185" s="324">
        <v>428</v>
      </c>
      <c r="M185" s="103">
        <v>24</v>
      </c>
      <c r="N185" s="324">
        <f>'Приложение 2'!E188</f>
        <v>1695759.88</v>
      </c>
      <c r="O185" s="324">
        <v>0</v>
      </c>
      <c r="P185" s="324">
        <v>0</v>
      </c>
      <c r="Q185" s="324">
        <v>0</v>
      </c>
      <c r="R185" s="324">
        <f t="shared" ref="R185:R190" si="23">N185-Q185</f>
        <v>1695759.88</v>
      </c>
      <c r="S185" s="324">
        <f t="shared" si="22"/>
        <v>3368.6131903059195</v>
      </c>
      <c r="T185" s="324">
        <v>4503.95</v>
      </c>
      <c r="U185" s="105" t="s">
        <v>226</v>
      </c>
      <c r="V185" s="117">
        <f t="shared" si="14"/>
        <v>1135.3368096940803</v>
      </c>
      <c r="W185" s="118"/>
    </row>
    <row r="186" spans="1:23" ht="9" customHeight="1">
      <c r="A186" s="321">
        <v>155</v>
      </c>
      <c r="B186" s="129" t="s">
        <v>272</v>
      </c>
      <c r="C186" s="312" t="s">
        <v>992</v>
      </c>
      <c r="D186" s="312"/>
      <c r="E186" s="321">
        <v>1985</v>
      </c>
      <c r="F186" s="321"/>
      <c r="G186" s="321" t="s">
        <v>90</v>
      </c>
      <c r="H186" s="321">
        <v>4</v>
      </c>
      <c r="I186" s="321">
        <v>2</v>
      </c>
      <c r="J186" s="324">
        <v>945.6</v>
      </c>
      <c r="K186" s="324">
        <v>849.3</v>
      </c>
      <c r="L186" s="324">
        <v>777.9</v>
      </c>
      <c r="M186" s="103">
        <v>51</v>
      </c>
      <c r="N186" s="324">
        <f>'Приложение 2'!E189</f>
        <v>1321918.93</v>
      </c>
      <c r="O186" s="324">
        <v>0</v>
      </c>
      <c r="P186" s="324">
        <v>0</v>
      </c>
      <c r="Q186" s="324">
        <v>0</v>
      </c>
      <c r="R186" s="324">
        <f t="shared" si="23"/>
        <v>1321918.93</v>
      </c>
      <c r="S186" s="324">
        <f t="shared" si="22"/>
        <v>1556.4805486871542</v>
      </c>
      <c r="T186" s="324">
        <f>IF('Приложение 2'!J189="скатная",3605.25,4180)</f>
        <v>4180</v>
      </c>
      <c r="U186" s="105" t="s">
        <v>226</v>
      </c>
      <c r="V186" s="117">
        <f t="shared" si="14"/>
        <v>2623.5194513128458</v>
      </c>
      <c r="W186" s="118"/>
    </row>
    <row r="187" spans="1:23" ht="9" customHeight="1">
      <c r="A187" s="321">
        <v>156</v>
      </c>
      <c r="B187" s="129" t="s">
        <v>273</v>
      </c>
      <c r="C187" s="312" t="s">
        <v>992</v>
      </c>
      <c r="D187" s="312"/>
      <c r="E187" s="321">
        <v>1992</v>
      </c>
      <c r="F187" s="321"/>
      <c r="G187" s="321" t="s">
        <v>90</v>
      </c>
      <c r="H187" s="321">
        <v>3</v>
      </c>
      <c r="I187" s="321">
        <v>2</v>
      </c>
      <c r="J187" s="324">
        <v>936.1</v>
      </c>
      <c r="K187" s="324">
        <v>864.6</v>
      </c>
      <c r="L187" s="324">
        <v>813.38</v>
      </c>
      <c r="M187" s="103">
        <v>41</v>
      </c>
      <c r="N187" s="324">
        <f>'Приложение 2'!E190</f>
        <v>1316234.7</v>
      </c>
      <c r="O187" s="324">
        <v>0</v>
      </c>
      <c r="P187" s="324">
        <v>0</v>
      </c>
      <c r="Q187" s="324">
        <v>0</v>
      </c>
      <c r="R187" s="324">
        <f t="shared" si="23"/>
        <v>1316234.7</v>
      </c>
      <c r="S187" s="324">
        <f t="shared" si="22"/>
        <v>1522.3625954198471</v>
      </c>
      <c r="T187" s="324">
        <v>4180</v>
      </c>
      <c r="U187" s="105" t="s">
        <v>226</v>
      </c>
      <c r="V187" s="117">
        <f t="shared" si="14"/>
        <v>2657.6374045801531</v>
      </c>
      <c r="W187" s="118"/>
    </row>
    <row r="188" spans="1:23" ht="9" customHeight="1">
      <c r="A188" s="321">
        <v>157</v>
      </c>
      <c r="B188" s="129" t="s">
        <v>274</v>
      </c>
      <c r="C188" s="312" t="s">
        <v>992</v>
      </c>
      <c r="D188" s="312"/>
      <c r="E188" s="321">
        <v>1991</v>
      </c>
      <c r="F188" s="321"/>
      <c r="G188" s="321" t="s">
        <v>88</v>
      </c>
      <c r="H188" s="321">
        <v>4</v>
      </c>
      <c r="I188" s="321">
        <v>1</v>
      </c>
      <c r="J188" s="324">
        <v>605.5</v>
      </c>
      <c r="K188" s="324">
        <v>557.4</v>
      </c>
      <c r="L188" s="324">
        <v>490.9</v>
      </c>
      <c r="M188" s="103">
        <v>18</v>
      </c>
      <c r="N188" s="324">
        <f>'Приложение 2'!E191</f>
        <v>763718</v>
      </c>
      <c r="O188" s="324">
        <v>0</v>
      </c>
      <c r="P188" s="324">
        <v>0</v>
      </c>
      <c r="Q188" s="324">
        <v>0</v>
      </c>
      <c r="R188" s="324">
        <f t="shared" si="23"/>
        <v>763718</v>
      </c>
      <c r="S188" s="324">
        <f t="shared" si="22"/>
        <v>1370.1435235019735</v>
      </c>
      <c r="T188" s="324">
        <v>4180</v>
      </c>
      <c r="U188" s="105" t="s">
        <v>226</v>
      </c>
      <c r="V188" s="117">
        <f t="shared" si="14"/>
        <v>2809.8564764980265</v>
      </c>
      <c r="W188" s="118"/>
    </row>
    <row r="189" spans="1:23" ht="9" customHeight="1">
      <c r="A189" s="321">
        <v>158</v>
      </c>
      <c r="B189" s="129" t="s">
        <v>275</v>
      </c>
      <c r="C189" s="312" t="s">
        <v>992</v>
      </c>
      <c r="D189" s="312"/>
      <c r="E189" s="321">
        <v>1983</v>
      </c>
      <c r="F189" s="321"/>
      <c r="G189" s="321" t="s">
        <v>88</v>
      </c>
      <c r="H189" s="321">
        <v>4</v>
      </c>
      <c r="I189" s="321">
        <v>1</v>
      </c>
      <c r="J189" s="324">
        <v>615.5</v>
      </c>
      <c r="K189" s="324">
        <v>568.29999999999995</v>
      </c>
      <c r="L189" s="324">
        <v>416.3</v>
      </c>
      <c r="M189" s="103">
        <v>24</v>
      </c>
      <c r="N189" s="324">
        <f>'Приложение 2'!E192</f>
        <v>819383.91</v>
      </c>
      <c r="O189" s="324">
        <v>0</v>
      </c>
      <c r="P189" s="324">
        <v>0</v>
      </c>
      <c r="Q189" s="324">
        <v>0</v>
      </c>
      <c r="R189" s="324">
        <f t="shared" si="23"/>
        <v>819383.91</v>
      </c>
      <c r="S189" s="324">
        <f t="shared" si="22"/>
        <v>1441.8157839169455</v>
      </c>
      <c r="T189" s="324">
        <v>4180</v>
      </c>
      <c r="U189" s="105" t="s">
        <v>226</v>
      </c>
      <c r="V189" s="117">
        <f t="shared" si="14"/>
        <v>2738.1842160830547</v>
      </c>
      <c r="W189" s="118"/>
    </row>
    <row r="190" spans="1:23" ht="9" customHeight="1">
      <c r="A190" s="321">
        <v>159</v>
      </c>
      <c r="B190" s="129" t="s">
        <v>276</v>
      </c>
      <c r="C190" s="312" t="s">
        <v>993</v>
      </c>
      <c r="D190" s="312"/>
      <c r="E190" s="321">
        <v>1976</v>
      </c>
      <c r="F190" s="321"/>
      <c r="G190" s="321" t="s">
        <v>88</v>
      </c>
      <c r="H190" s="321">
        <v>2</v>
      </c>
      <c r="I190" s="321">
        <v>2</v>
      </c>
      <c r="J190" s="324">
        <v>643.20000000000005</v>
      </c>
      <c r="K190" s="324">
        <v>601.70000000000005</v>
      </c>
      <c r="L190" s="324">
        <v>544.15</v>
      </c>
      <c r="M190" s="103">
        <v>27</v>
      </c>
      <c r="N190" s="324">
        <f>'Приложение 2'!E193</f>
        <v>1665435.7</v>
      </c>
      <c r="O190" s="324">
        <v>0</v>
      </c>
      <c r="P190" s="324">
        <v>0</v>
      </c>
      <c r="Q190" s="324">
        <v>0</v>
      </c>
      <c r="R190" s="324">
        <f t="shared" si="23"/>
        <v>1665435.7</v>
      </c>
      <c r="S190" s="324">
        <f t="shared" si="22"/>
        <v>2767.8838291507391</v>
      </c>
      <c r="T190" s="324">
        <v>4503.95</v>
      </c>
      <c r="U190" s="105" t="s">
        <v>226</v>
      </c>
      <c r="V190" s="117">
        <f t="shared" si="14"/>
        <v>1736.0661708492607</v>
      </c>
      <c r="W190" s="118"/>
    </row>
    <row r="191" spans="1:23" ht="9" customHeight="1">
      <c r="A191" s="321">
        <v>160</v>
      </c>
      <c r="B191" s="129" t="s">
        <v>277</v>
      </c>
      <c r="C191" s="312" t="s">
        <v>993</v>
      </c>
      <c r="D191" s="312"/>
      <c r="E191" s="321">
        <v>1964</v>
      </c>
      <c r="F191" s="321"/>
      <c r="G191" s="321" t="s">
        <v>88</v>
      </c>
      <c r="H191" s="321">
        <v>3</v>
      </c>
      <c r="I191" s="321">
        <v>2</v>
      </c>
      <c r="J191" s="324">
        <v>1014</v>
      </c>
      <c r="K191" s="324">
        <v>966.7</v>
      </c>
      <c r="L191" s="324">
        <v>935.7</v>
      </c>
      <c r="M191" s="103">
        <v>51</v>
      </c>
      <c r="N191" s="324">
        <f>'Приложение 2'!E194</f>
        <v>1784649.94</v>
      </c>
      <c r="O191" s="324">
        <v>0</v>
      </c>
      <c r="P191" s="324">
        <v>0</v>
      </c>
      <c r="Q191" s="324">
        <v>0</v>
      </c>
      <c r="R191" s="324">
        <f t="shared" ref="R191:R198" si="24">N191-Q191</f>
        <v>1784649.94</v>
      </c>
      <c r="S191" s="324">
        <f t="shared" ref="S191:S198" si="25">N191/K191</f>
        <v>1846.1259335884968</v>
      </c>
      <c r="T191" s="324">
        <v>4503.95</v>
      </c>
      <c r="U191" s="105" t="s">
        <v>226</v>
      </c>
      <c r="V191" s="117">
        <f t="shared" si="14"/>
        <v>2657.8240664115028</v>
      </c>
      <c r="W191" s="118"/>
    </row>
    <row r="192" spans="1:23" ht="9" customHeight="1">
      <c r="A192" s="321">
        <v>161</v>
      </c>
      <c r="B192" s="129" t="s">
        <v>278</v>
      </c>
      <c r="C192" s="312" t="s">
        <v>992</v>
      </c>
      <c r="D192" s="312"/>
      <c r="E192" s="321">
        <v>1977</v>
      </c>
      <c r="F192" s="321"/>
      <c r="G192" s="321" t="s">
        <v>90</v>
      </c>
      <c r="H192" s="321">
        <v>2</v>
      </c>
      <c r="I192" s="321">
        <v>2</v>
      </c>
      <c r="J192" s="324">
        <v>1266.9000000000001</v>
      </c>
      <c r="K192" s="324">
        <v>741.9</v>
      </c>
      <c r="L192" s="324">
        <v>741.9</v>
      </c>
      <c r="M192" s="103">
        <v>35</v>
      </c>
      <c r="N192" s="324">
        <f>'Приложение 2'!E195</f>
        <v>1623962.44</v>
      </c>
      <c r="O192" s="324">
        <v>0</v>
      </c>
      <c r="P192" s="324">
        <v>0</v>
      </c>
      <c r="Q192" s="324">
        <v>0</v>
      </c>
      <c r="R192" s="324">
        <f t="shared" si="24"/>
        <v>1623962.44</v>
      </c>
      <c r="S192" s="324">
        <f t="shared" si="25"/>
        <v>2188.9236285213642</v>
      </c>
      <c r="T192" s="324">
        <v>4180</v>
      </c>
      <c r="U192" s="105" t="s">
        <v>226</v>
      </c>
      <c r="V192" s="117">
        <f t="shared" si="14"/>
        <v>1991.0763714786358</v>
      </c>
      <c r="W192" s="118"/>
    </row>
    <row r="193" spans="1:23" ht="9" customHeight="1">
      <c r="A193" s="321">
        <v>162</v>
      </c>
      <c r="B193" s="129" t="s">
        <v>368</v>
      </c>
      <c r="C193" s="312" t="s">
        <v>993</v>
      </c>
      <c r="D193" s="312"/>
      <c r="E193" s="321">
        <v>1980</v>
      </c>
      <c r="F193" s="321"/>
      <c r="G193" s="321" t="s">
        <v>88</v>
      </c>
      <c r="H193" s="321">
        <v>2</v>
      </c>
      <c r="I193" s="321">
        <v>3</v>
      </c>
      <c r="J193" s="324">
        <v>1333.2</v>
      </c>
      <c r="K193" s="324">
        <v>914.8</v>
      </c>
      <c r="L193" s="324">
        <v>507.3</v>
      </c>
      <c r="M193" s="103">
        <v>48</v>
      </c>
      <c r="N193" s="324">
        <f>'Приложение 2'!E196</f>
        <v>2069920.05</v>
      </c>
      <c r="O193" s="324">
        <v>0</v>
      </c>
      <c r="P193" s="324">
        <v>0</v>
      </c>
      <c r="Q193" s="324">
        <v>0</v>
      </c>
      <c r="R193" s="324">
        <f t="shared" si="24"/>
        <v>2069920.05</v>
      </c>
      <c r="S193" s="324">
        <f t="shared" si="25"/>
        <v>2262.7022846523832</v>
      </c>
      <c r="T193" s="324">
        <v>4503.95</v>
      </c>
      <c r="U193" s="105" t="s">
        <v>226</v>
      </c>
      <c r="V193" s="117">
        <f t="shared" si="14"/>
        <v>2241.2477153476166</v>
      </c>
      <c r="W193" s="118"/>
    </row>
    <row r="194" spans="1:23" ht="9" customHeight="1">
      <c r="A194" s="321">
        <v>163</v>
      </c>
      <c r="B194" s="129" t="s">
        <v>279</v>
      </c>
      <c r="C194" s="312" t="s">
        <v>992</v>
      </c>
      <c r="D194" s="312"/>
      <c r="E194" s="321">
        <v>1987</v>
      </c>
      <c r="F194" s="321"/>
      <c r="G194" s="321" t="s">
        <v>88</v>
      </c>
      <c r="H194" s="321">
        <v>3</v>
      </c>
      <c r="I194" s="321">
        <v>1</v>
      </c>
      <c r="J194" s="324">
        <v>1066.7</v>
      </c>
      <c r="K194" s="324">
        <v>914.6</v>
      </c>
      <c r="L194" s="324">
        <v>914.6</v>
      </c>
      <c r="M194" s="103">
        <v>35</v>
      </c>
      <c r="N194" s="324">
        <f>'Приложение 2'!E197</f>
        <v>1871195.32</v>
      </c>
      <c r="O194" s="324">
        <v>0</v>
      </c>
      <c r="P194" s="324">
        <v>0</v>
      </c>
      <c r="Q194" s="324">
        <v>0</v>
      </c>
      <c r="R194" s="324">
        <f t="shared" si="24"/>
        <v>1871195.32</v>
      </c>
      <c r="S194" s="324">
        <f t="shared" si="25"/>
        <v>2045.9165974196371</v>
      </c>
      <c r="T194" s="324">
        <v>4180</v>
      </c>
      <c r="U194" s="105" t="s">
        <v>226</v>
      </c>
      <c r="V194" s="117">
        <f t="shared" si="14"/>
        <v>2134.0834025803629</v>
      </c>
      <c r="W194" s="118"/>
    </row>
    <row r="195" spans="1:23" ht="9" customHeight="1">
      <c r="A195" s="321">
        <v>164</v>
      </c>
      <c r="B195" s="129" t="s">
        <v>280</v>
      </c>
      <c r="C195" s="312" t="s">
        <v>993</v>
      </c>
      <c r="D195" s="312"/>
      <c r="E195" s="321">
        <v>1975</v>
      </c>
      <c r="F195" s="321"/>
      <c r="G195" s="321" t="s">
        <v>88</v>
      </c>
      <c r="H195" s="321">
        <v>2</v>
      </c>
      <c r="I195" s="321">
        <v>2</v>
      </c>
      <c r="J195" s="324">
        <v>818.9</v>
      </c>
      <c r="K195" s="324">
        <v>739.89</v>
      </c>
      <c r="L195" s="324">
        <v>619.91</v>
      </c>
      <c r="M195" s="103">
        <v>36</v>
      </c>
      <c r="N195" s="324">
        <f>'Приложение 2'!E198</f>
        <v>1858393.84</v>
      </c>
      <c r="O195" s="324">
        <v>0</v>
      </c>
      <c r="P195" s="324">
        <v>0</v>
      </c>
      <c r="Q195" s="324">
        <v>0</v>
      </c>
      <c r="R195" s="324">
        <f t="shared" si="24"/>
        <v>1858393.84</v>
      </c>
      <c r="S195" s="324">
        <f t="shared" si="25"/>
        <v>2511.71639027423</v>
      </c>
      <c r="T195" s="324">
        <f>IF('Приложение 2'!J190="скатная",3605.25,4180)</f>
        <v>4180</v>
      </c>
      <c r="U195" s="105" t="s">
        <v>226</v>
      </c>
      <c r="V195" s="117">
        <f t="shared" si="14"/>
        <v>1668.28360972577</v>
      </c>
      <c r="W195" s="118"/>
    </row>
    <row r="196" spans="1:23" ht="9" customHeight="1">
      <c r="A196" s="321">
        <v>165</v>
      </c>
      <c r="B196" s="129" t="s">
        <v>281</v>
      </c>
      <c r="C196" s="312" t="s">
        <v>993</v>
      </c>
      <c r="D196" s="312"/>
      <c r="E196" s="321">
        <v>1976</v>
      </c>
      <c r="F196" s="321"/>
      <c r="G196" s="321" t="s">
        <v>88</v>
      </c>
      <c r="H196" s="321">
        <v>2</v>
      </c>
      <c r="I196" s="321">
        <v>3</v>
      </c>
      <c r="J196" s="324">
        <v>1010.1</v>
      </c>
      <c r="K196" s="324">
        <v>902.16</v>
      </c>
      <c r="L196" s="324">
        <v>779.96</v>
      </c>
      <c r="M196" s="103">
        <v>50</v>
      </c>
      <c r="N196" s="324">
        <f>'Приложение 2'!E199</f>
        <v>1992782.87</v>
      </c>
      <c r="O196" s="324">
        <v>0</v>
      </c>
      <c r="P196" s="324">
        <v>0</v>
      </c>
      <c r="Q196" s="324">
        <v>0</v>
      </c>
      <c r="R196" s="324">
        <f t="shared" si="24"/>
        <v>1992782.87</v>
      </c>
      <c r="S196" s="324">
        <f t="shared" si="25"/>
        <v>2208.9018245100651</v>
      </c>
      <c r="T196" s="324">
        <v>4503.95</v>
      </c>
      <c r="U196" s="105" t="s">
        <v>226</v>
      </c>
      <c r="V196" s="117">
        <f t="shared" si="14"/>
        <v>2295.0481754899347</v>
      </c>
      <c r="W196" s="118"/>
    </row>
    <row r="197" spans="1:23" ht="9" customHeight="1">
      <c r="A197" s="321">
        <v>166</v>
      </c>
      <c r="B197" s="129" t="s">
        <v>282</v>
      </c>
      <c r="C197" s="312" t="s">
        <v>993</v>
      </c>
      <c r="D197" s="312"/>
      <c r="E197" s="321">
        <v>1977</v>
      </c>
      <c r="F197" s="321"/>
      <c r="G197" s="321" t="s">
        <v>88</v>
      </c>
      <c r="H197" s="321">
        <v>2</v>
      </c>
      <c r="I197" s="321">
        <v>1</v>
      </c>
      <c r="J197" s="324">
        <v>421.1</v>
      </c>
      <c r="K197" s="324">
        <v>381.1</v>
      </c>
      <c r="L197" s="324">
        <v>381.1</v>
      </c>
      <c r="M197" s="103">
        <v>11</v>
      </c>
      <c r="N197" s="324">
        <f>'Приложение 2'!E200</f>
        <v>1018363.49</v>
      </c>
      <c r="O197" s="324">
        <v>0</v>
      </c>
      <c r="P197" s="324">
        <v>0</v>
      </c>
      <c r="Q197" s="324">
        <v>0</v>
      </c>
      <c r="R197" s="324">
        <f t="shared" si="24"/>
        <v>1018363.49</v>
      </c>
      <c r="S197" s="324">
        <f t="shared" si="25"/>
        <v>2672.1686958803461</v>
      </c>
      <c r="T197" s="324">
        <v>4503.95</v>
      </c>
      <c r="U197" s="105" t="s">
        <v>226</v>
      </c>
      <c r="V197" s="117">
        <f t="shared" si="14"/>
        <v>1831.7813041196537</v>
      </c>
      <c r="W197" s="118"/>
    </row>
    <row r="198" spans="1:23" ht="9" customHeight="1">
      <c r="A198" s="321">
        <v>167</v>
      </c>
      <c r="B198" s="129" t="s">
        <v>283</v>
      </c>
      <c r="C198" s="312" t="s">
        <v>993</v>
      </c>
      <c r="D198" s="312"/>
      <c r="E198" s="321">
        <v>1971</v>
      </c>
      <c r="F198" s="321"/>
      <c r="G198" s="321" t="s">
        <v>88</v>
      </c>
      <c r="H198" s="321">
        <v>2</v>
      </c>
      <c r="I198" s="321">
        <v>1</v>
      </c>
      <c r="J198" s="324">
        <v>301.2</v>
      </c>
      <c r="K198" s="324">
        <v>258</v>
      </c>
      <c r="L198" s="324">
        <v>258</v>
      </c>
      <c r="M198" s="103">
        <v>17</v>
      </c>
      <c r="N198" s="324">
        <f>'Приложение 2'!E201</f>
        <v>658998.68000000005</v>
      </c>
      <c r="O198" s="324">
        <v>0</v>
      </c>
      <c r="P198" s="324">
        <v>0</v>
      </c>
      <c r="Q198" s="324">
        <v>0</v>
      </c>
      <c r="R198" s="324">
        <f t="shared" si="24"/>
        <v>658998.68000000005</v>
      </c>
      <c r="S198" s="324">
        <f t="shared" si="25"/>
        <v>2554.2584496124032</v>
      </c>
      <c r="T198" s="324">
        <v>4503.95</v>
      </c>
      <c r="U198" s="105" t="s">
        <v>226</v>
      </c>
      <c r="V198" s="117">
        <f t="shared" si="14"/>
        <v>1949.6915503875966</v>
      </c>
      <c r="W198" s="118"/>
    </row>
    <row r="199" spans="1:23" ht="22.5" customHeight="1">
      <c r="A199" s="711" t="s">
        <v>269</v>
      </c>
      <c r="B199" s="711"/>
      <c r="C199" s="312"/>
      <c r="D199" s="312"/>
      <c r="E199" s="114" t="s">
        <v>388</v>
      </c>
      <c r="F199" s="114" t="s">
        <v>388</v>
      </c>
      <c r="G199" s="114" t="s">
        <v>388</v>
      </c>
      <c r="H199" s="114" t="s">
        <v>388</v>
      </c>
      <c r="I199" s="114" t="s">
        <v>388</v>
      </c>
      <c r="J199" s="324">
        <f t="shared" ref="J199:R199" si="26">SUM(J184:J198)</f>
        <v>14144.000000000004</v>
      </c>
      <c r="K199" s="324">
        <f t="shared" si="26"/>
        <v>11598.349999999999</v>
      </c>
      <c r="L199" s="324">
        <f t="shared" si="26"/>
        <v>10127.300000000001</v>
      </c>
      <c r="M199" s="103">
        <f t="shared" si="26"/>
        <v>557</v>
      </c>
      <c r="N199" s="324">
        <f t="shared" si="26"/>
        <v>23656268.309999995</v>
      </c>
      <c r="O199" s="324">
        <f t="shared" si="26"/>
        <v>0</v>
      </c>
      <c r="P199" s="324">
        <f t="shared" si="26"/>
        <v>0</v>
      </c>
      <c r="Q199" s="324">
        <f t="shared" si="26"/>
        <v>0</v>
      </c>
      <c r="R199" s="324">
        <f t="shared" si="26"/>
        <v>23656268.309999995</v>
      </c>
      <c r="S199" s="324">
        <f>N199/K199</f>
        <v>2039.6235938732664</v>
      </c>
      <c r="T199" s="321"/>
      <c r="U199" s="105"/>
      <c r="V199" s="117">
        <f t="shared" si="14"/>
        <v>-2039.6235938732664</v>
      </c>
      <c r="W199" s="118"/>
    </row>
    <row r="200" spans="1:23" ht="12.75" customHeight="1">
      <c r="A200" s="725" t="s">
        <v>442</v>
      </c>
      <c r="B200" s="726"/>
      <c r="C200" s="726"/>
      <c r="D200" s="726"/>
      <c r="E200" s="726"/>
      <c r="F200" s="726"/>
      <c r="G200" s="726"/>
      <c r="H200" s="726"/>
      <c r="I200" s="726"/>
      <c r="J200" s="726"/>
      <c r="K200" s="726"/>
      <c r="L200" s="726"/>
      <c r="M200" s="726"/>
      <c r="N200" s="726"/>
      <c r="O200" s="726"/>
      <c r="P200" s="726"/>
      <c r="Q200" s="726"/>
      <c r="R200" s="726"/>
      <c r="S200" s="726"/>
      <c r="T200" s="726"/>
      <c r="U200" s="727"/>
      <c r="V200" s="117">
        <f t="shared" si="14"/>
        <v>0</v>
      </c>
      <c r="W200" s="118"/>
    </row>
    <row r="201" spans="1:23" ht="9" customHeight="1">
      <c r="A201" s="139">
        <v>168</v>
      </c>
      <c r="B201" s="143" t="s">
        <v>284</v>
      </c>
      <c r="C201" s="314" t="s">
        <v>993</v>
      </c>
      <c r="D201" s="314"/>
      <c r="E201" s="139">
        <v>1979</v>
      </c>
      <c r="F201" s="139"/>
      <c r="G201" s="139" t="s">
        <v>88</v>
      </c>
      <c r="H201" s="139">
        <v>2</v>
      </c>
      <c r="I201" s="139">
        <v>3</v>
      </c>
      <c r="J201" s="140">
        <v>983.1</v>
      </c>
      <c r="K201" s="140">
        <v>867</v>
      </c>
      <c r="L201" s="140">
        <v>867</v>
      </c>
      <c r="M201" s="139">
        <v>49</v>
      </c>
      <c r="N201" s="140">
        <f>'Приложение 2'!E204</f>
        <v>2215999.62</v>
      </c>
      <c r="O201" s="140">
        <v>0</v>
      </c>
      <c r="P201" s="140">
        <v>0</v>
      </c>
      <c r="Q201" s="140">
        <v>0</v>
      </c>
      <c r="R201" s="140">
        <f>N201-Q201</f>
        <v>2215999.62</v>
      </c>
      <c r="S201" s="324">
        <f>N201/K201</f>
        <v>2555.9395847750866</v>
      </c>
      <c r="T201" s="324">
        <v>4503.95</v>
      </c>
      <c r="U201" s="105" t="s">
        <v>226</v>
      </c>
      <c r="V201" s="117">
        <f t="shared" si="14"/>
        <v>1948.0104152249132</v>
      </c>
      <c r="W201" s="118"/>
    </row>
    <row r="202" spans="1:23" ht="9" customHeight="1">
      <c r="A202" s="139">
        <v>169</v>
      </c>
      <c r="B202" s="143" t="s">
        <v>285</v>
      </c>
      <c r="C202" s="314" t="s">
        <v>992</v>
      </c>
      <c r="D202" s="314"/>
      <c r="E202" s="139">
        <v>1975</v>
      </c>
      <c r="F202" s="139"/>
      <c r="G202" s="139" t="s">
        <v>88</v>
      </c>
      <c r="H202" s="139" t="s">
        <v>73</v>
      </c>
      <c r="I202" s="139">
        <v>2</v>
      </c>
      <c r="J202" s="140">
        <v>659.2</v>
      </c>
      <c r="K202" s="140">
        <v>580.20000000000005</v>
      </c>
      <c r="L202" s="140">
        <v>580.20000000000005</v>
      </c>
      <c r="M202" s="139">
        <v>24</v>
      </c>
      <c r="N202" s="140">
        <f>'Приложение 2'!E205</f>
        <v>1494546.33</v>
      </c>
      <c r="O202" s="140">
        <v>0</v>
      </c>
      <c r="P202" s="140">
        <v>0</v>
      </c>
      <c r="Q202" s="140">
        <v>0</v>
      </c>
      <c r="R202" s="140">
        <f>N202-Q202</f>
        <v>1494546.33</v>
      </c>
      <c r="S202" s="324">
        <f>N202/K202</f>
        <v>2575.9157704239915</v>
      </c>
      <c r="T202" s="324">
        <v>4180</v>
      </c>
      <c r="U202" s="105" t="s">
        <v>226</v>
      </c>
      <c r="V202" s="117">
        <f t="shared" si="14"/>
        <v>1604.0842295760085</v>
      </c>
      <c r="W202" s="118"/>
    </row>
    <row r="203" spans="1:23" ht="24.75" customHeight="1">
      <c r="A203" s="723" t="s">
        <v>443</v>
      </c>
      <c r="B203" s="724"/>
      <c r="C203" s="320"/>
      <c r="D203" s="320"/>
      <c r="E203" s="139" t="s">
        <v>388</v>
      </c>
      <c r="F203" s="139" t="s">
        <v>388</v>
      </c>
      <c r="G203" s="139" t="s">
        <v>388</v>
      </c>
      <c r="H203" s="139" t="s">
        <v>388</v>
      </c>
      <c r="I203" s="139" t="s">
        <v>388</v>
      </c>
      <c r="J203" s="140">
        <f t="shared" ref="J203:R203" si="27">SUM(J201:J202)</f>
        <v>1642.3000000000002</v>
      </c>
      <c r="K203" s="140">
        <f t="shared" si="27"/>
        <v>1447.2</v>
      </c>
      <c r="L203" s="140">
        <f t="shared" si="27"/>
        <v>1447.2</v>
      </c>
      <c r="M203" s="103">
        <f t="shared" si="27"/>
        <v>73</v>
      </c>
      <c r="N203" s="140">
        <f t="shared" si="27"/>
        <v>3710545.95</v>
      </c>
      <c r="O203" s="140">
        <f t="shared" si="27"/>
        <v>0</v>
      </c>
      <c r="P203" s="140">
        <f t="shared" si="27"/>
        <v>0</v>
      </c>
      <c r="Q203" s="140">
        <f t="shared" si="27"/>
        <v>0</v>
      </c>
      <c r="R203" s="140">
        <f t="shared" si="27"/>
        <v>3710545.95</v>
      </c>
      <c r="S203" s="324">
        <f>N203/K203</f>
        <v>2563.9482794361525</v>
      </c>
      <c r="T203" s="324"/>
      <c r="U203" s="139"/>
      <c r="V203" s="117">
        <f t="shared" si="14"/>
        <v>-2563.9482794361525</v>
      </c>
      <c r="W203" s="118"/>
    </row>
    <row r="204" spans="1:23" s="144" customFormat="1" ht="12" customHeight="1">
      <c r="A204" s="722" t="s">
        <v>394</v>
      </c>
      <c r="B204" s="722"/>
      <c r="C204" s="722"/>
      <c r="D204" s="722"/>
      <c r="E204" s="722"/>
      <c r="F204" s="722"/>
      <c r="G204" s="722"/>
      <c r="H204" s="722"/>
      <c r="I204" s="722"/>
      <c r="J204" s="722"/>
      <c r="K204" s="722"/>
      <c r="L204" s="722"/>
      <c r="M204" s="722"/>
      <c r="N204" s="722"/>
      <c r="O204" s="722"/>
      <c r="P204" s="722"/>
      <c r="Q204" s="722"/>
      <c r="R204" s="722"/>
      <c r="S204" s="722"/>
      <c r="T204" s="722"/>
      <c r="U204" s="722"/>
      <c r="V204" s="117">
        <f t="shared" si="14"/>
        <v>0</v>
      </c>
      <c r="W204" s="118"/>
    </row>
    <row r="205" spans="1:23" s="144" customFormat="1" ht="9" customHeight="1">
      <c r="A205" s="139">
        <v>170</v>
      </c>
      <c r="B205" s="314" t="s">
        <v>290</v>
      </c>
      <c r="C205" s="139" t="s">
        <v>993</v>
      </c>
      <c r="D205" s="139"/>
      <c r="E205" s="139">
        <v>1968</v>
      </c>
      <c r="F205" s="139"/>
      <c r="G205" s="139" t="s">
        <v>88</v>
      </c>
      <c r="H205" s="139">
        <v>2</v>
      </c>
      <c r="I205" s="139">
        <v>2</v>
      </c>
      <c r="J205" s="140">
        <v>828.7</v>
      </c>
      <c r="K205" s="140">
        <v>747.1</v>
      </c>
      <c r="L205" s="140">
        <v>747.1</v>
      </c>
      <c r="M205" s="139">
        <v>65</v>
      </c>
      <c r="N205" s="140">
        <f>'Приложение 2'!E208</f>
        <v>1919938.68</v>
      </c>
      <c r="O205" s="140">
        <v>0</v>
      </c>
      <c r="P205" s="140">
        <v>0</v>
      </c>
      <c r="Q205" s="140">
        <v>0</v>
      </c>
      <c r="R205" s="140">
        <f>N205-Q205</f>
        <v>1919938.68</v>
      </c>
      <c r="S205" s="324">
        <f>N205/K205</f>
        <v>2569.8550127158346</v>
      </c>
      <c r="T205" s="324">
        <v>4503.95</v>
      </c>
      <c r="U205" s="105" t="s">
        <v>226</v>
      </c>
      <c r="V205" s="117">
        <f t="shared" si="14"/>
        <v>1934.0949872841652</v>
      </c>
      <c r="W205" s="118"/>
    </row>
    <row r="206" spans="1:23" ht="21.75" customHeight="1">
      <c r="A206" s="719" t="s">
        <v>395</v>
      </c>
      <c r="B206" s="719"/>
      <c r="C206" s="145"/>
      <c r="D206" s="145"/>
      <c r="E206" s="145" t="s">
        <v>388</v>
      </c>
      <c r="F206" s="145" t="s">
        <v>388</v>
      </c>
      <c r="G206" s="145" t="s">
        <v>388</v>
      </c>
      <c r="H206" s="145" t="s">
        <v>388</v>
      </c>
      <c r="I206" s="145" t="s">
        <v>388</v>
      </c>
      <c r="J206" s="146">
        <f t="shared" ref="J206:P206" si="28">SUM(J205:J205)</f>
        <v>828.7</v>
      </c>
      <c r="K206" s="146">
        <f t="shared" si="28"/>
        <v>747.1</v>
      </c>
      <c r="L206" s="146">
        <f t="shared" si="28"/>
        <v>747.1</v>
      </c>
      <c r="M206" s="103">
        <f t="shared" si="28"/>
        <v>65</v>
      </c>
      <c r="N206" s="146">
        <f t="shared" si="28"/>
        <v>1919938.68</v>
      </c>
      <c r="O206" s="146">
        <f t="shared" si="28"/>
        <v>0</v>
      </c>
      <c r="P206" s="146">
        <f t="shared" si="28"/>
        <v>0</v>
      </c>
      <c r="Q206" s="146">
        <f>SUM(Q205:Q205)</f>
        <v>0</v>
      </c>
      <c r="R206" s="146">
        <f>SUM(R205:R205)</f>
        <v>1919938.68</v>
      </c>
      <c r="S206" s="135">
        <f>N206/K206</f>
        <v>2569.8550127158346</v>
      </c>
      <c r="T206" s="135"/>
      <c r="U206" s="145"/>
      <c r="V206" s="117">
        <f t="shared" si="14"/>
        <v>-2569.8550127158346</v>
      </c>
      <c r="W206" s="118"/>
    </row>
    <row r="207" spans="1:23" ht="14.25" customHeight="1">
      <c r="A207" s="715" t="s">
        <v>439</v>
      </c>
      <c r="B207" s="716"/>
      <c r="C207" s="716"/>
      <c r="D207" s="716"/>
      <c r="E207" s="716"/>
      <c r="F207" s="716"/>
      <c r="G207" s="716"/>
      <c r="H207" s="716"/>
      <c r="I207" s="716"/>
      <c r="J207" s="716"/>
      <c r="K207" s="716"/>
      <c r="L207" s="716"/>
      <c r="M207" s="716"/>
      <c r="N207" s="716"/>
      <c r="O207" s="716"/>
      <c r="P207" s="716"/>
      <c r="Q207" s="716"/>
      <c r="R207" s="716"/>
      <c r="S207" s="716"/>
      <c r="T207" s="716"/>
      <c r="U207" s="717"/>
      <c r="V207" s="117">
        <f t="shared" si="14"/>
        <v>0</v>
      </c>
      <c r="W207" s="118"/>
    </row>
    <row r="208" spans="1:23" ht="9" customHeight="1">
      <c r="A208" s="321">
        <v>171</v>
      </c>
      <c r="B208" s="129" t="s">
        <v>287</v>
      </c>
      <c r="C208" s="312" t="s">
        <v>999</v>
      </c>
      <c r="D208" s="312"/>
      <c r="E208" s="321">
        <v>1983</v>
      </c>
      <c r="F208" s="321"/>
      <c r="G208" s="321" t="s">
        <v>88</v>
      </c>
      <c r="H208" s="321">
        <v>3</v>
      </c>
      <c r="I208" s="321">
        <v>3</v>
      </c>
      <c r="J208" s="324">
        <v>1670.6</v>
      </c>
      <c r="K208" s="324">
        <v>1223.42</v>
      </c>
      <c r="L208" s="324">
        <v>404.3</v>
      </c>
      <c r="M208" s="321">
        <v>43</v>
      </c>
      <c r="N208" s="133">
        <f>'Приложение 2'!E210</f>
        <v>2556075.09</v>
      </c>
      <c r="O208" s="324">
        <v>0</v>
      </c>
      <c r="P208" s="324">
        <v>0</v>
      </c>
      <c r="Q208" s="324">
        <v>0</v>
      </c>
      <c r="R208" s="324">
        <f>N208</f>
        <v>2556075.09</v>
      </c>
      <c r="S208" s="324">
        <f>N208/K208</f>
        <v>2089.2866636151116</v>
      </c>
      <c r="T208" s="324">
        <v>5307.56</v>
      </c>
      <c r="U208" s="105" t="s">
        <v>226</v>
      </c>
      <c r="V208" s="117">
        <f t="shared" si="14"/>
        <v>3218.2733363848888</v>
      </c>
      <c r="W208" s="118"/>
    </row>
    <row r="209" spans="1:23" ht="29.25" customHeight="1">
      <c r="A209" s="713" t="s">
        <v>440</v>
      </c>
      <c r="B209" s="714"/>
      <c r="C209" s="311"/>
      <c r="D209" s="311"/>
      <c r="E209" s="321" t="s">
        <v>388</v>
      </c>
      <c r="F209" s="321" t="s">
        <v>388</v>
      </c>
      <c r="G209" s="321" t="s">
        <v>388</v>
      </c>
      <c r="H209" s="321" t="s">
        <v>388</v>
      </c>
      <c r="I209" s="321" t="s">
        <v>388</v>
      </c>
      <c r="J209" s="324">
        <f t="shared" ref="J209:R209" si="29">SUM(J208:J208)</f>
        <v>1670.6</v>
      </c>
      <c r="K209" s="324">
        <f t="shared" si="29"/>
        <v>1223.42</v>
      </c>
      <c r="L209" s="324">
        <f t="shared" si="29"/>
        <v>404.3</v>
      </c>
      <c r="M209" s="103">
        <f t="shared" si="29"/>
        <v>43</v>
      </c>
      <c r="N209" s="324">
        <f t="shared" si="29"/>
        <v>2556075.09</v>
      </c>
      <c r="O209" s="324">
        <f t="shared" si="29"/>
        <v>0</v>
      </c>
      <c r="P209" s="324">
        <f t="shared" si="29"/>
        <v>0</v>
      </c>
      <c r="Q209" s="324">
        <f t="shared" si="29"/>
        <v>0</v>
      </c>
      <c r="R209" s="324">
        <f t="shared" si="29"/>
        <v>2556075.09</v>
      </c>
      <c r="S209" s="324">
        <f>N209/K209</f>
        <v>2089.2866636151116</v>
      </c>
      <c r="T209" s="324"/>
      <c r="U209" s="105"/>
      <c r="V209" s="117">
        <f t="shared" ref="V209:V272" si="30">T209-S209</f>
        <v>-2089.2866636151116</v>
      </c>
      <c r="W209" s="118"/>
    </row>
    <row r="210" spans="1:23" ht="9" customHeight="1">
      <c r="A210" s="725" t="s">
        <v>432</v>
      </c>
      <c r="B210" s="726"/>
      <c r="C210" s="726"/>
      <c r="D210" s="726"/>
      <c r="E210" s="726"/>
      <c r="F210" s="726"/>
      <c r="G210" s="726"/>
      <c r="H210" s="726"/>
      <c r="I210" s="726"/>
      <c r="J210" s="726"/>
      <c r="K210" s="726"/>
      <c r="L210" s="726"/>
      <c r="M210" s="726"/>
      <c r="N210" s="726"/>
      <c r="O210" s="726"/>
      <c r="P210" s="726"/>
      <c r="Q210" s="726"/>
      <c r="R210" s="726"/>
      <c r="S210" s="726"/>
      <c r="T210" s="726"/>
      <c r="U210" s="727"/>
      <c r="V210" s="117">
        <f t="shared" si="30"/>
        <v>0</v>
      </c>
      <c r="W210" s="118"/>
    </row>
    <row r="211" spans="1:23" ht="9" customHeight="1">
      <c r="A211" s="139">
        <v>172</v>
      </c>
      <c r="B211" s="129" t="s">
        <v>291</v>
      </c>
      <c r="C211" s="312" t="s">
        <v>993</v>
      </c>
      <c r="D211" s="312"/>
      <c r="E211" s="321">
        <v>1963</v>
      </c>
      <c r="F211" s="321"/>
      <c r="G211" s="321" t="s">
        <v>88</v>
      </c>
      <c r="H211" s="321" t="s">
        <v>73</v>
      </c>
      <c r="I211" s="321">
        <v>3</v>
      </c>
      <c r="J211" s="324">
        <v>555.5</v>
      </c>
      <c r="K211" s="324">
        <v>495</v>
      </c>
      <c r="L211" s="324">
        <v>444.2</v>
      </c>
      <c r="M211" s="321">
        <v>28</v>
      </c>
      <c r="N211" s="140">
        <f>'Приложение 2'!E214</f>
        <v>1578614.91</v>
      </c>
      <c r="O211" s="324">
        <v>0</v>
      </c>
      <c r="P211" s="324">
        <v>0</v>
      </c>
      <c r="Q211" s="324">
        <v>0</v>
      </c>
      <c r="R211" s="324">
        <f>N211</f>
        <v>1578614.91</v>
      </c>
      <c r="S211" s="324">
        <f>N211/K211</f>
        <v>3189.1210303030302</v>
      </c>
      <c r="T211" s="324">
        <v>4503.95</v>
      </c>
      <c r="U211" s="105" t="s">
        <v>226</v>
      </c>
      <c r="V211" s="117">
        <f t="shared" si="30"/>
        <v>1314.8289696969696</v>
      </c>
      <c r="W211" s="118"/>
    </row>
    <row r="212" spans="1:23" ht="9" customHeight="1">
      <c r="A212" s="139">
        <v>173</v>
      </c>
      <c r="B212" s="129" t="s">
        <v>292</v>
      </c>
      <c r="C212" s="312" t="s">
        <v>993</v>
      </c>
      <c r="D212" s="312"/>
      <c r="E212" s="321">
        <v>1971</v>
      </c>
      <c r="F212" s="321"/>
      <c r="G212" s="321" t="s">
        <v>88</v>
      </c>
      <c r="H212" s="321" t="s">
        <v>73</v>
      </c>
      <c r="I212" s="321" t="s">
        <v>73</v>
      </c>
      <c r="J212" s="324">
        <v>542.6</v>
      </c>
      <c r="K212" s="324">
        <v>480.3</v>
      </c>
      <c r="L212" s="324">
        <v>480.3</v>
      </c>
      <c r="M212" s="321">
        <v>18</v>
      </c>
      <c r="N212" s="140">
        <f>'Приложение 2'!E215</f>
        <v>1431961.9</v>
      </c>
      <c r="O212" s="324">
        <v>0</v>
      </c>
      <c r="P212" s="324">
        <v>0</v>
      </c>
      <c r="Q212" s="324">
        <v>0</v>
      </c>
      <c r="R212" s="324">
        <f>N212</f>
        <v>1431961.9</v>
      </c>
      <c r="S212" s="324">
        <f>N212/K212</f>
        <v>2981.3905892150738</v>
      </c>
      <c r="T212" s="324">
        <v>4503.95</v>
      </c>
      <c r="U212" s="147" t="s">
        <v>226</v>
      </c>
      <c r="V212" s="117">
        <f t="shared" si="30"/>
        <v>1522.5594107849261</v>
      </c>
      <c r="W212" s="118"/>
    </row>
    <row r="213" spans="1:23" ht="30.75" customHeight="1">
      <c r="A213" s="713" t="s">
        <v>433</v>
      </c>
      <c r="B213" s="714"/>
      <c r="C213" s="311"/>
      <c r="D213" s="311"/>
      <c r="E213" s="139" t="s">
        <v>388</v>
      </c>
      <c r="F213" s="139" t="s">
        <v>388</v>
      </c>
      <c r="G213" s="139" t="s">
        <v>388</v>
      </c>
      <c r="H213" s="139" t="s">
        <v>388</v>
      </c>
      <c r="I213" s="139" t="s">
        <v>388</v>
      </c>
      <c r="J213" s="140">
        <f t="shared" ref="J213:R213" si="31">SUM(J211:J212)</f>
        <v>1098.0999999999999</v>
      </c>
      <c r="K213" s="140">
        <f t="shared" si="31"/>
        <v>975.3</v>
      </c>
      <c r="L213" s="140">
        <f t="shared" si="31"/>
        <v>924.5</v>
      </c>
      <c r="M213" s="103">
        <f t="shared" si="31"/>
        <v>46</v>
      </c>
      <c r="N213" s="140">
        <f t="shared" si="31"/>
        <v>3010576.8099999996</v>
      </c>
      <c r="O213" s="140">
        <f t="shared" si="31"/>
        <v>0</v>
      </c>
      <c r="P213" s="140">
        <f t="shared" si="31"/>
        <v>0</v>
      </c>
      <c r="Q213" s="140">
        <f t="shared" si="31"/>
        <v>0</v>
      </c>
      <c r="R213" s="140">
        <f t="shared" si="31"/>
        <v>3010576.8099999996</v>
      </c>
      <c r="S213" s="324">
        <f>N213/K213</f>
        <v>3086.8212960114834</v>
      </c>
      <c r="T213" s="324"/>
      <c r="U213" s="139"/>
      <c r="V213" s="117">
        <f t="shared" si="30"/>
        <v>-3086.8212960114834</v>
      </c>
      <c r="W213" s="118"/>
    </row>
    <row r="214" spans="1:23" ht="9" customHeight="1">
      <c r="A214" s="715" t="s">
        <v>1066</v>
      </c>
      <c r="B214" s="716"/>
      <c r="C214" s="716"/>
      <c r="D214" s="716"/>
      <c r="E214" s="716"/>
      <c r="F214" s="716"/>
      <c r="G214" s="716"/>
      <c r="H214" s="716"/>
      <c r="I214" s="716"/>
      <c r="J214" s="716"/>
      <c r="K214" s="716"/>
      <c r="L214" s="716"/>
      <c r="M214" s="716"/>
      <c r="N214" s="716"/>
      <c r="O214" s="716"/>
      <c r="P214" s="716"/>
      <c r="Q214" s="716"/>
      <c r="R214" s="716"/>
      <c r="S214" s="716"/>
      <c r="T214" s="716"/>
      <c r="U214" s="717"/>
      <c r="V214" s="117">
        <f t="shared" si="30"/>
        <v>0</v>
      </c>
      <c r="W214" s="118"/>
    </row>
    <row r="215" spans="1:23" ht="9" customHeight="1">
      <c r="A215" s="321">
        <v>174</v>
      </c>
      <c r="B215" s="129" t="s">
        <v>371</v>
      </c>
      <c r="C215" s="312" t="s">
        <v>992</v>
      </c>
      <c r="D215" s="312"/>
      <c r="E215" s="321">
        <v>1980</v>
      </c>
      <c r="F215" s="321"/>
      <c r="G215" s="321" t="s">
        <v>90</v>
      </c>
      <c r="H215" s="321">
        <v>5</v>
      </c>
      <c r="I215" s="321">
        <v>1</v>
      </c>
      <c r="J215" s="324">
        <v>2513.1</v>
      </c>
      <c r="K215" s="324">
        <v>2135.1</v>
      </c>
      <c r="L215" s="324">
        <v>2135.1</v>
      </c>
      <c r="M215" s="321">
        <v>123</v>
      </c>
      <c r="N215" s="324">
        <f>'Приложение 2'!E218</f>
        <v>1594069.23</v>
      </c>
      <c r="O215" s="324">
        <v>0</v>
      </c>
      <c r="P215" s="324">
        <v>0</v>
      </c>
      <c r="Q215" s="324">
        <v>0</v>
      </c>
      <c r="R215" s="324">
        <f>N215</f>
        <v>1594069.23</v>
      </c>
      <c r="S215" s="324">
        <f>N215/K215</f>
        <v>746.6016720528313</v>
      </c>
      <c r="T215" s="324">
        <v>4180</v>
      </c>
      <c r="U215" s="147" t="s">
        <v>226</v>
      </c>
      <c r="V215" s="117">
        <f t="shared" si="30"/>
        <v>3433.3983279471686</v>
      </c>
      <c r="W215" s="118"/>
    </row>
    <row r="216" spans="1:23" ht="31.5" customHeight="1">
      <c r="A216" s="720" t="s">
        <v>1067</v>
      </c>
      <c r="B216" s="721"/>
      <c r="C216" s="319"/>
      <c r="D216" s="319"/>
      <c r="E216" s="328" t="s">
        <v>388</v>
      </c>
      <c r="F216" s="328" t="s">
        <v>388</v>
      </c>
      <c r="G216" s="328" t="s">
        <v>388</v>
      </c>
      <c r="H216" s="328" t="s">
        <v>388</v>
      </c>
      <c r="I216" s="328" t="s">
        <v>388</v>
      </c>
      <c r="J216" s="148">
        <f t="shared" ref="J216:R216" si="32">SUM(J215:J215)</f>
        <v>2513.1</v>
      </c>
      <c r="K216" s="148">
        <f t="shared" si="32"/>
        <v>2135.1</v>
      </c>
      <c r="L216" s="148">
        <f t="shared" si="32"/>
        <v>2135.1</v>
      </c>
      <c r="M216" s="103">
        <f t="shared" si="32"/>
        <v>123</v>
      </c>
      <c r="N216" s="148">
        <f t="shared" si="32"/>
        <v>1594069.23</v>
      </c>
      <c r="O216" s="148">
        <f t="shared" si="32"/>
        <v>0</v>
      </c>
      <c r="P216" s="148">
        <f t="shared" si="32"/>
        <v>0</v>
      </c>
      <c r="Q216" s="148">
        <f t="shared" si="32"/>
        <v>0</v>
      </c>
      <c r="R216" s="148">
        <f t="shared" si="32"/>
        <v>1594069.23</v>
      </c>
      <c r="S216" s="148">
        <f>N216/K216</f>
        <v>746.6016720528313</v>
      </c>
      <c r="T216" s="148"/>
      <c r="U216" s="149"/>
      <c r="V216" s="117">
        <f t="shared" si="30"/>
        <v>-746.6016720528313</v>
      </c>
      <c r="W216" s="118"/>
    </row>
    <row r="217" spans="1:23" s="132" customFormat="1" ht="9" customHeight="1">
      <c r="A217" s="712" t="s">
        <v>406</v>
      </c>
      <c r="B217" s="712"/>
      <c r="C217" s="712"/>
      <c r="D217" s="712"/>
      <c r="E217" s="712"/>
      <c r="F217" s="712"/>
      <c r="G217" s="712"/>
      <c r="H217" s="712"/>
      <c r="I217" s="712"/>
      <c r="J217" s="712"/>
      <c r="K217" s="712"/>
      <c r="L217" s="712"/>
      <c r="M217" s="712"/>
      <c r="N217" s="712"/>
      <c r="O217" s="712"/>
      <c r="P217" s="712"/>
      <c r="Q217" s="712"/>
      <c r="R217" s="712"/>
      <c r="S217" s="712"/>
      <c r="T217" s="712"/>
      <c r="U217" s="712"/>
      <c r="V217" s="117">
        <f t="shared" si="30"/>
        <v>0</v>
      </c>
      <c r="W217" s="118"/>
    </row>
    <row r="218" spans="1:23" s="132" customFormat="1" ht="9" customHeight="1">
      <c r="A218" s="312">
        <v>175</v>
      </c>
      <c r="B218" s="129" t="s">
        <v>317</v>
      </c>
      <c r="C218" s="312" t="s">
        <v>993</v>
      </c>
      <c r="D218" s="312"/>
      <c r="E218" s="321">
        <v>1964</v>
      </c>
      <c r="F218" s="321"/>
      <c r="G218" s="321" t="s">
        <v>88</v>
      </c>
      <c r="H218" s="321">
        <v>2</v>
      </c>
      <c r="I218" s="321">
        <v>2</v>
      </c>
      <c r="J218" s="122">
        <v>419.5</v>
      </c>
      <c r="K218" s="122">
        <v>399.3</v>
      </c>
      <c r="L218" s="122">
        <v>399.3</v>
      </c>
      <c r="M218" s="321">
        <v>21</v>
      </c>
      <c r="N218" s="324">
        <f>'Приложение 2'!E221</f>
        <v>915711.45</v>
      </c>
      <c r="O218" s="324">
        <v>0</v>
      </c>
      <c r="P218" s="324">
        <v>0</v>
      </c>
      <c r="Q218" s="324">
        <v>0</v>
      </c>
      <c r="R218" s="324">
        <f>N218</f>
        <v>915711.45</v>
      </c>
      <c r="S218" s="324">
        <f>N218/K218</f>
        <v>2293.2918858001499</v>
      </c>
      <c r="T218" s="324">
        <v>4503.95</v>
      </c>
      <c r="U218" s="147" t="s">
        <v>226</v>
      </c>
      <c r="V218" s="117">
        <f t="shared" si="30"/>
        <v>2210.6581141998499</v>
      </c>
      <c r="W218" s="118"/>
    </row>
    <row r="219" spans="1:23" s="132" customFormat="1" ht="25.5" customHeight="1">
      <c r="A219" s="718" t="s">
        <v>407</v>
      </c>
      <c r="B219" s="718"/>
      <c r="C219" s="322"/>
      <c r="D219" s="322"/>
      <c r="E219" s="329" t="s">
        <v>388</v>
      </c>
      <c r="F219" s="329" t="s">
        <v>388</v>
      </c>
      <c r="G219" s="329" t="s">
        <v>388</v>
      </c>
      <c r="H219" s="329" t="s">
        <v>388</v>
      </c>
      <c r="I219" s="329" t="s">
        <v>388</v>
      </c>
      <c r="J219" s="135">
        <f t="shared" ref="J219:R219" si="33">SUM(J218:J218)</f>
        <v>419.5</v>
      </c>
      <c r="K219" s="135">
        <f t="shared" si="33"/>
        <v>399.3</v>
      </c>
      <c r="L219" s="135">
        <f t="shared" si="33"/>
        <v>399.3</v>
      </c>
      <c r="M219" s="103">
        <f t="shared" si="33"/>
        <v>21</v>
      </c>
      <c r="N219" s="135">
        <f t="shared" si="33"/>
        <v>915711.45</v>
      </c>
      <c r="O219" s="135">
        <f t="shared" si="33"/>
        <v>0</v>
      </c>
      <c r="P219" s="135">
        <f t="shared" si="33"/>
        <v>0</v>
      </c>
      <c r="Q219" s="135">
        <f t="shared" si="33"/>
        <v>0</v>
      </c>
      <c r="R219" s="135">
        <f t="shared" si="33"/>
        <v>915711.45</v>
      </c>
      <c r="S219" s="135">
        <f>N219/K219</f>
        <v>2293.2918858001499</v>
      </c>
      <c r="T219" s="135"/>
      <c r="U219" s="150"/>
      <c r="V219" s="117">
        <f t="shared" si="30"/>
        <v>-2293.2918858001499</v>
      </c>
      <c r="W219" s="118"/>
    </row>
    <row r="220" spans="1:23" s="132" customFormat="1" ht="9" customHeight="1">
      <c r="A220" s="712" t="s">
        <v>303</v>
      </c>
      <c r="B220" s="712"/>
      <c r="C220" s="712"/>
      <c r="D220" s="712"/>
      <c r="E220" s="712"/>
      <c r="F220" s="712"/>
      <c r="G220" s="712"/>
      <c r="H220" s="712"/>
      <c r="I220" s="712"/>
      <c r="J220" s="712"/>
      <c r="K220" s="712"/>
      <c r="L220" s="712"/>
      <c r="M220" s="712"/>
      <c r="N220" s="712"/>
      <c r="O220" s="712"/>
      <c r="P220" s="712"/>
      <c r="Q220" s="712"/>
      <c r="R220" s="712"/>
      <c r="S220" s="712"/>
      <c r="T220" s="712"/>
      <c r="U220" s="712"/>
      <c r="V220" s="117">
        <f t="shared" si="30"/>
        <v>0</v>
      </c>
      <c r="W220" s="118"/>
    </row>
    <row r="221" spans="1:23" s="132" customFormat="1" ht="9" customHeight="1">
      <c r="A221" s="321">
        <v>176</v>
      </c>
      <c r="B221" s="129" t="s">
        <v>315</v>
      </c>
      <c r="C221" s="312" t="s">
        <v>993</v>
      </c>
      <c r="D221" s="312"/>
      <c r="E221" s="321">
        <v>1965</v>
      </c>
      <c r="F221" s="321"/>
      <c r="G221" s="321" t="s">
        <v>88</v>
      </c>
      <c r="H221" s="321" t="s">
        <v>73</v>
      </c>
      <c r="I221" s="321" t="s">
        <v>73</v>
      </c>
      <c r="J221" s="324">
        <v>505.1</v>
      </c>
      <c r="K221" s="324">
        <v>475.1</v>
      </c>
      <c r="L221" s="324">
        <v>433.2</v>
      </c>
      <c r="M221" s="103">
        <v>17</v>
      </c>
      <c r="N221" s="324">
        <f>'Приложение 2'!E224</f>
        <v>1758941.64</v>
      </c>
      <c r="O221" s="324">
        <v>0</v>
      </c>
      <c r="P221" s="324">
        <v>0</v>
      </c>
      <c r="Q221" s="324">
        <v>0</v>
      </c>
      <c r="R221" s="324">
        <f>N221</f>
        <v>1758941.64</v>
      </c>
      <c r="S221" s="324">
        <f>N221/K221</f>
        <v>3702.2556093454004</v>
      </c>
      <c r="T221" s="324">
        <v>4503.95</v>
      </c>
      <c r="U221" s="147" t="s">
        <v>226</v>
      </c>
      <c r="V221" s="117">
        <f t="shared" si="30"/>
        <v>801.69439065459937</v>
      </c>
      <c r="W221" s="118"/>
    </row>
    <row r="222" spans="1:23" s="132" customFormat="1" ht="21.75" customHeight="1">
      <c r="A222" s="711" t="s">
        <v>298</v>
      </c>
      <c r="B222" s="711"/>
      <c r="C222" s="312"/>
      <c r="D222" s="312"/>
      <c r="E222" s="321" t="s">
        <v>388</v>
      </c>
      <c r="F222" s="321" t="s">
        <v>388</v>
      </c>
      <c r="G222" s="321" t="s">
        <v>388</v>
      </c>
      <c r="H222" s="321" t="s">
        <v>388</v>
      </c>
      <c r="I222" s="321" t="s">
        <v>388</v>
      </c>
      <c r="J222" s="324">
        <f t="shared" ref="J222:R222" si="34">SUM(J221:J221)</f>
        <v>505.1</v>
      </c>
      <c r="K222" s="324">
        <f t="shared" si="34"/>
        <v>475.1</v>
      </c>
      <c r="L222" s="324">
        <f t="shared" si="34"/>
        <v>433.2</v>
      </c>
      <c r="M222" s="103">
        <f t="shared" si="34"/>
        <v>17</v>
      </c>
      <c r="N222" s="324">
        <f t="shared" si="34"/>
        <v>1758941.64</v>
      </c>
      <c r="O222" s="324">
        <f t="shared" si="34"/>
        <v>0</v>
      </c>
      <c r="P222" s="324">
        <f t="shared" si="34"/>
        <v>0</v>
      </c>
      <c r="Q222" s="324">
        <f t="shared" si="34"/>
        <v>0</v>
      </c>
      <c r="R222" s="324">
        <f t="shared" si="34"/>
        <v>1758941.64</v>
      </c>
      <c r="S222" s="324">
        <f>N222/K222</f>
        <v>3702.2556093454004</v>
      </c>
      <c r="T222" s="321"/>
      <c r="U222" s="105"/>
      <c r="V222" s="117">
        <f t="shared" si="30"/>
        <v>-3702.2556093454004</v>
      </c>
      <c r="W222" s="118"/>
    </row>
    <row r="223" spans="1:23" s="132" customFormat="1" ht="9" customHeight="1">
      <c r="A223" s="712" t="s">
        <v>293</v>
      </c>
      <c r="B223" s="712"/>
      <c r="C223" s="712"/>
      <c r="D223" s="712"/>
      <c r="E223" s="712"/>
      <c r="F223" s="712"/>
      <c r="G223" s="712"/>
      <c r="H223" s="712"/>
      <c r="I223" s="712"/>
      <c r="J223" s="712"/>
      <c r="K223" s="712"/>
      <c r="L223" s="712"/>
      <c r="M223" s="712"/>
      <c r="N223" s="712"/>
      <c r="O223" s="712"/>
      <c r="P223" s="712"/>
      <c r="Q223" s="712"/>
      <c r="R223" s="712"/>
      <c r="S223" s="712"/>
      <c r="T223" s="712"/>
      <c r="U223" s="712"/>
      <c r="V223" s="117">
        <f t="shared" si="30"/>
        <v>0</v>
      </c>
      <c r="W223" s="118"/>
    </row>
    <row r="224" spans="1:23" s="132" customFormat="1" ht="9" customHeight="1">
      <c r="A224" s="321">
        <v>177</v>
      </c>
      <c r="B224" s="312" t="s">
        <v>304</v>
      </c>
      <c r="C224" s="321" t="s">
        <v>992</v>
      </c>
      <c r="D224" s="321"/>
      <c r="E224" s="321">
        <v>1978</v>
      </c>
      <c r="F224" s="321"/>
      <c r="G224" s="321" t="s">
        <v>319</v>
      </c>
      <c r="H224" s="321">
        <v>5</v>
      </c>
      <c r="I224" s="321">
        <v>4</v>
      </c>
      <c r="J224" s="324">
        <v>3689.7</v>
      </c>
      <c r="K224" s="324">
        <v>3413.7</v>
      </c>
      <c r="L224" s="324">
        <v>3244.1</v>
      </c>
      <c r="M224" s="321">
        <v>124</v>
      </c>
      <c r="N224" s="324">
        <f>'Приложение 2'!E227</f>
        <v>3446471.72</v>
      </c>
      <c r="O224" s="324">
        <v>0</v>
      </c>
      <c r="P224" s="324">
        <v>0</v>
      </c>
      <c r="Q224" s="324">
        <v>0</v>
      </c>
      <c r="R224" s="324">
        <f>N224</f>
        <v>3446471.72</v>
      </c>
      <c r="S224" s="324">
        <f t="shared" ref="S224:S234" si="35">N224/K224</f>
        <v>1009.6000585874565</v>
      </c>
      <c r="T224" s="324">
        <v>4180</v>
      </c>
      <c r="U224" s="105" t="s">
        <v>226</v>
      </c>
      <c r="V224" s="117">
        <f t="shared" si="30"/>
        <v>3170.3999414125437</v>
      </c>
      <c r="W224" s="118"/>
    </row>
    <row r="225" spans="1:23" s="132" customFormat="1" ht="9" customHeight="1">
      <c r="A225" s="321">
        <v>178</v>
      </c>
      <c r="B225" s="312" t="s">
        <v>305</v>
      </c>
      <c r="C225" s="321" t="s">
        <v>992</v>
      </c>
      <c r="D225" s="321"/>
      <c r="E225" s="321">
        <v>1979</v>
      </c>
      <c r="F225" s="321"/>
      <c r="G225" s="321" t="s">
        <v>90</v>
      </c>
      <c r="H225" s="321">
        <v>5</v>
      </c>
      <c r="I225" s="321">
        <v>4</v>
      </c>
      <c r="J225" s="324">
        <v>3645.1</v>
      </c>
      <c r="K225" s="324">
        <v>3295.9</v>
      </c>
      <c r="L225" s="324">
        <v>3295.9</v>
      </c>
      <c r="M225" s="321">
        <v>124</v>
      </c>
      <c r="N225" s="324">
        <f>'Приложение 2'!E228</f>
        <v>3201832.16</v>
      </c>
      <c r="O225" s="324">
        <v>0</v>
      </c>
      <c r="P225" s="324">
        <v>0</v>
      </c>
      <c r="Q225" s="324">
        <v>0</v>
      </c>
      <c r="R225" s="324">
        <f t="shared" ref="R225:R233" si="36">N225</f>
        <v>3201832.16</v>
      </c>
      <c r="S225" s="324">
        <f t="shared" si="35"/>
        <v>971.45913407566979</v>
      </c>
      <c r="T225" s="324">
        <v>4180</v>
      </c>
      <c r="U225" s="105" t="s">
        <v>226</v>
      </c>
      <c r="V225" s="117">
        <f t="shared" si="30"/>
        <v>3208.5408659243303</v>
      </c>
      <c r="W225" s="118"/>
    </row>
    <row r="226" spans="1:23" s="132" customFormat="1" ht="9" customHeight="1">
      <c r="A226" s="321">
        <v>179</v>
      </c>
      <c r="B226" s="312" t="s">
        <v>306</v>
      </c>
      <c r="C226" s="321" t="s">
        <v>992</v>
      </c>
      <c r="D226" s="321"/>
      <c r="E226" s="321">
        <v>1979</v>
      </c>
      <c r="F226" s="321"/>
      <c r="G226" s="321" t="s">
        <v>90</v>
      </c>
      <c r="H226" s="321">
        <v>5</v>
      </c>
      <c r="I226" s="321">
        <v>8</v>
      </c>
      <c r="J226" s="324">
        <v>6296.7</v>
      </c>
      <c r="K226" s="324">
        <v>5543.1</v>
      </c>
      <c r="L226" s="324">
        <v>5543.1</v>
      </c>
      <c r="M226" s="321">
        <v>247</v>
      </c>
      <c r="N226" s="324">
        <f>'Приложение 2'!E229</f>
        <v>5721344.5199999996</v>
      </c>
      <c r="O226" s="324">
        <v>0</v>
      </c>
      <c r="P226" s="324">
        <v>0</v>
      </c>
      <c r="Q226" s="324">
        <v>0</v>
      </c>
      <c r="R226" s="324">
        <f t="shared" si="36"/>
        <v>5721344.5199999996</v>
      </c>
      <c r="S226" s="324">
        <f t="shared" si="35"/>
        <v>1032.1561075932239</v>
      </c>
      <c r="T226" s="324">
        <v>4180</v>
      </c>
      <c r="U226" s="105" t="s">
        <v>226</v>
      </c>
      <c r="V226" s="117">
        <f t="shared" si="30"/>
        <v>3147.8438924067759</v>
      </c>
      <c r="W226" s="118"/>
    </row>
    <row r="227" spans="1:23" s="132" customFormat="1" ht="9" customHeight="1">
      <c r="A227" s="321">
        <v>180</v>
      </c>
      <c r="B227" s="312" t="s">
        <v>310</v>
      </c>
      <c r="C227" s="321" t="s">
        <v>992</v>
      </c>
      <c r="D227" s="321"/>
      <c r="E227" s="321">
        <v>1988</v>
      </c>
      <c r="F227" s="321"/>
      <c r="G227" s="321" t="s">
        <v>88</v>
      </c>
      <c r="H227" s="321">
        <v>5</v>
      </c>
      <c r="I227" s="321">
        <v>2</v>
      </c>
      <c r="J227" s="324">
        <v>1683.3</v>
      </c>
      <c r="K227" s="324">
        <v>1495.1</v>
      </c>
      <c r="L227" s="324">
        <v>1495.1</v>
      </c>
      <c r="M227" s="321">
        <v>64</v>
      </c>
      <c r="N227" s="324">
        <f>'Приложение 2'!E230</f>
        <v>791403.92</v>
      </c>
      <c r="O227" s="324">
        <v>0</v>
      </c>
      <c r="P227" s="324">
        <v>0</v>
      </c>
      <c r="Q227" s="324">
        <v>0</v>
      </c>
      <c r="R227" s="324">
        <f t="shared" si="36"/>
        <v>791403.92</v>
      </c>
      <c r="S227" s="324">
        <f t="shared" si="35"/>
        <v>529.33176376162135</v>
      </c>
      <c r="T227" s="324">
        <v>4180</v>
      </c>
      <c r="U227" s="105" t="s">
        <v>226</v>
      </c>
      <c r="V227" s="117">
        <f t="shared" si="30"/>
        <v>3650.6682362383785</v>
      </c>
      <c r="W227" s="118"/>
    </row>
    <row r="228" spans="1:23" s="132" customFormat="1" ht="9" customHeight="1">
      <c r="A228" s="321">
        <v>181</v>
      </c>
      <c r="B228" s="312" t="s">
        <v>307</v>
      </c>
      <c r="C228" s="321" t="s">
        <v>992</v>
      </c>
      <c r="D228" s="321"/>
      <c r="E228" s="321">
        <v>1983</v>
      </c>
      <c r="F228" s="321"/>
      <c r="G228" s="321" t="s">
        <v>88</v>
      </c>
      <c r="H228" s="321">
        <v>5</v>
      </c>
      <c r="I228" s="321">
        <v>2</v>
      </c>
      <c r="J228" s="324">
        <v>1467.3</v>
      </c>
      <c r="K228" s="324">
        <v>1317.5</v>
      </c>
      <c r="L228" s="324">
        <v>1317.5</v>
      </c>
      <c r="M228" s="321">
        <v>63</v>
      </c>
      <c r="N228" s="324">
        <f>'Приложение 2'!E231</f>
        <v>750571.93</v>
      </c>
      <c r="O228" s="324">
        <v>0</v>
      </c>
      <c r="P228" s="324">
        <v>0</v>
      </c>
      <c r="Q228" s="324">
        <v>0</v>
      </c>
      <c r="R228" s="324">
        <f t="shared" si="36"/>
        <v>750571.93</v>
      </c>
      <c r="S228" s="324">
        <f t="shared" si="35"/>
        <v>569.69406451612906</v>
      </c>
      <c r="T228" s="324">
        <v>4180</v>
      </c>
      <c r="U228" s="105" t="s">
        <v>226</v>
      </c>
      <c r="V228" s="117">
        <f t="shared" si="30"/>
        <v>3610.3059354838711</v>
      </c>
      <c r="W228" s="118"/>
    </row>
    <row r="229" spans="1:23" s="132" customFormat="1" ht="9" customHeight="1">
      <c r="A229" s="321">
        <v>182</v>
      </c>
      <c r="B229" s="312" t="s">
        <v>308</v>
      </c>
      <c r="C229" s="321" t="s">
        <v>992</v>
      </c>
      <c r="D229" s="321"/>
      <c r="E229" s="321">
        <v>1984</v>
      </c>
      <c r="F229" s="321"/>
      <c r="G229" s="321" t="s">
        <v>88</v>
      </c>
      <c r="H229" s="321" t="s">
        <v>76</v>
      </c>
      <c r="I229" s="321">
        <v>1</v>
      </c>
      <c r="J229" s="324">
        <v>3955</v>
      </c>
      <c r="K229" s="324">
        <v>2488.5</v>
      </c>
      <c r="L229" s="324">
        <v>2070.5</v>
      </c>
      <c r="M229" s="103">
        <v>179</v>
      </c>
      <c r="N229" s="324">
        <f>'Приложение 2'!E232</f>
        <v>1714578.77</v>
      </c>
      <c r="O229" s="324">
        <v>0</v>
      </c>
      <c r="P229" s="324">
        <v>0</v>
      </c>
      <c r="Q229" s="324">
        <v>0</v>
      </c>
      <c r="R229" s="324">
        <f t="shared" si="36"/>
        <v>1714578.77</v>
      </c>
      <c r="S229" s="324">
        <f t="shared" si="35"/>
        <v>689.00091219610204</v>
      </c>
      <c r="T229" s="324">
        <v>4180</v>
      </c>
      <c r="U229" s="105" t="s">
        <v>226</v>
      </c>
      <c r="V229" s="117">
        <f t="shared" si="30"/>
        <v>3490.999087803898</v>
      </c>
      <c r="W229" s="118"/>
    </row>
    <row r="230" spans="1:23" s="132" customFormat="1" ht="9" customHeight="1">
      <c r="A230" s="321">
        <v>183</v>
      </c>
      <c r="B230" s="312" t="s">
        <v>309</v>
      </c>
      <c r="C230" s="321" t="s">
        <v>993</v>
      </c>
      <c r="D230" s="321"/>
      <c r="E230" s="321">
        <v>1986</v>
      </c>
      <c r="F230" s="321"/>
      <c r="G230" s="321" t="s">
        <v>90</v>
      </c>
      <c r="H230" s="321" t="s">
        <v>73</v>
      </c>
      <c r="I230" s="321">
        <v>2</v>
      </c>
      <c r="J230" s="324">
        <v>658.1</v>
      </c>
      <c r="K230" s="324">
        <v>576.6</v>
      </c>
      <c r="L230" s="324">
        <v>481.2</v>
      </c>
      <c r="M230" s="103">
        <v>23</v>
      </c>
      <c r="N230" s="324">
        <f>'Приложение 2'!E233</f>
        <v>1645012.38</v>
      </c>
      <c r="O230" s="324">
        <v>0</v>
      </c>
      <c r="P230" s="324">
        <v>0</v>
      </c>
      <c r="Q230" s="324">
        <v>0</v>
      </c>
      <c r="R230" s="324">
        <f t="shared" si="36"/>
        <v>1645012.38</v>
      </c>
      <c r="S230" s="324">
        <f t="shared" si="35"/>
        <v>2852.9524453694066</v>
      </c>
      <c r="T230" s="324">
        <v>4503.95</v>
      </c>
      <c r="U230" s="105" t="s">
        <v>226</v>
      </c>
      <c r="V230" s="117">
        <f t="shared" si="30"/>
        <v>1650.9975546305932</v>
      </c>
      <c r="W230" s="118"/>
    </row>
    <row r="231" spans="1:23" s="132" customFormat="1" ht="9" customHeight="1">
      <c r="A231" s="321">
        <v>184</v>
      </c>
      <c r="B231" s="312" t="s">
        <v>311</v>
      </c>
      <c r="C231" s="321" t="s">
        <v>992</v>
      </c>
      <c r="D231" s="321"/>
      <c r="E231" s="321">
        <v>1971</v>
      </c>
      <c r="F231" s="321"/>
      <c r="G231" s="321" t="s">
        <v>88</v>
      </c>
      <c r="H231" s="321">
        <v>5</v>
      </c>
      <c r="I231" s="321">
        <v>1</v>
      </c>
      <c r="J231" s="324">
        <v>4089.2</v>
      </c>
      <c r="K231" s="324">
        <v>2773.4</v>
      </c>
      <c r="L231" s="324">
        <v>2609.1999999999998</v>
      </c>
      <c r="M231" s="321">
        <v>147</v>
      </c>
      <c r="N231" s="324">
        <f>'Приложение 2'!E234</f>
        <v>2961909.1</v>
      </c>
      <c r="O231" s="324">
        <v>0</v>
      </c>
      <c r="P231" s="324">
        <v>0</v>
      </c>
      <c r="Q231" s="324">
        <v>0</v>
      </c>
      <c r="R231" s="324">
        <f t="shared" si="36"/>
        <v>2961909.1</v>
      </c>
      <c r="S231" s="324">
        <f t="shared" si="35"/>
        <v>1067.9703973462176</v>
      </c>
      <c r="T231" s="324">
        <v>4180</v>
      </c>
      <c r="U231" s="105" t="s">
        <v>226</v>
      </c>
      <c r="V231" s="117">
        <f t="shared" si="30"/>
        <v>3112.0296026537826</v>
      </c>
      <c r="W231" s="118"/>
    </row>
    <row r="232" spans="1:23" s="132" customFormat="1" ht="9" customHeight="1">
      <c r="A232" s="321">
        <v>185</v>
      </c>
      <c r="B232" s="312" t="s">
        <v>312</v>
      </c>
      <c r="C232" s="321" t="s">
        <v>992</v>
      </c>
      <c r="D232" s="321"/>
      <c r="E232" s="321">
        <v>1973</v>
      </c>
      <c r="F232" s="321"/>
      <c r="G232" s="321" t="s">
        <v>88</v>
      </c>
      <c r="H232" s="321">
        <v>5</v>
      </c>
      <c r="I232" s="321">
        <v>1</v>
      </c>
      <c r="J232" s="324">
        <v>4616.3999999999996</v>
      </c>
      <c r="K232" s="324">
        <v>2573.3000000000002</v>
      </c>
      <c r="L232" s="324">
        <v>2538.9</v>
      </c>
      <c r="M232" s="321">
        <v>138</v>
      </c>
      <c r="N232" s="324">
        <f>'Приложение 2'!E235</f>
        <v>1234896.07</v>
      </c>
      <c r="O232" s="324">
        <v>0</v>
      </c>
      <c r="P232" s="324">
        <v>0</v>
      </c>
      <c r="Q232" s="324">
        <v>0</v>
      </c>
      <c r="R232" s="324">
        <f t="shared" si="36"/>
        <v>1234896.07</v>
      </c>
      <c r="S232" s="324">
        <f t="shared" si="35"/>
        <v>479.88810865425717</v>
      </c>
      <c r="T232" s="324">
        <v>4180</v>
      </c>
      <c r="U232" s="105" t="s">
        <v>226</v>
      </c>
      <c r="V232" s="117">
        <f t="shared" si="30"/>
        <v>3700.1118913457431</v>
      </c>
      <c r="W232" s="118"/>
    </row>
    <row r="233" spans="1:23" s="132" customFormat="1" ht="9" customHeight="1">
      <c r="A233" s="321">
        <v>186</v>
      </c>
      <c r="B233" s="312" t="s">
        <v>313</v>
      </c>
      <c r="C233" s="321" t="s">
        <v>993</v>
      </c>
      <c r="D233" s="321"/>
      <c r="E233" s="321">
        <v>1958</v>
      </c>
      <c r="F233" s="321"/>
      <c r="G233" s="321" t="s">
        <v>320</v>
      </c>
      <c r="H233" s="321">
        <v>2</v>
      </c>
      <c r="I233" s="321">
        <v>1</v>
      </c>
      <c r="J233" s="324">
        <v>456.58</v>
      </c>
      <c r="K233" s="324">
        <v>420.9</v>
      </c>
      <c r="L233" s="324">
        <v>420.9</v>
      </c>
      <c r="M233" s="321">
        <v>23</v>
      </c>
      <c r="N233" s="324">
        <f>'Приложение 2'!E236</f>
        <v>1205166.82</v>
      </c>
      <c r="O233" s="324">
        <v>0</v>
      </c>
      <c r="P233" s="324">
        <v>0</v>
      </c>
      <c r="Q233" s="324">
        <v>0</v>
      </c>
      <c r="R233" s="324">
        <f t="shared" si="36"/>
        <v>1205166.82</v>
      </c>
      <c r="S233" s="324">
        <f t="shared" si="35"/>
        <v>2863.3091470658119</v>
      </c>
      <c r="T233" s="324">
        <v>4503.95</v>
      </c>
      <c r="U233" s="105" t="s">
        <v>226</v>
      </c>
      <c r="V233" s="117">
        <f t="shared" si="30"/>
        <v>1640.6408529341879</v>
      </c>
      <c r="W233" s="118"/>
    </row>
    <row r="234" spans="1:23" s="132" customFormat="1" ht="9" customHeight="1">
      <c r="A234" s="321">
        <v>187</v>
      </c>
      <c r="B234" s="312" t="s">
        <v>314</v>
      </c>
      <c r="C234" s="321" t="s">
        <v>993</v>
      </c>
      <c r="D234" s="321"/>
      <c r="E234" s="321">
        <v>1952</v>
      </c>
      <c r="F234" s="321"/>
      <c r="G234" s="321" t="s">
        <v>320</v>
      </c>
      <c r="H234" s="321">
        <v>2</v>
      </c>
      <c r="I234" s="321">
        <v>1</v>
      </c>
      <c r="J234" s="324">
        <v>243</v>
      </c>
      <c r="K234" s="324">
        <v>233</v>
      </c>
      <c r="L234" s="324">
        <v>113.1</v>
      </c>
      <c r="M234" s="321">
        <v>5</v>
      </c>
      <c r="N234" s="324">
        <f>'Приложение 2'!E237</f>
        <v>670524.4</v>
      </c>
      <c r="O234" s="324">
        <v>0</v>
      </c>
      <c r="P234" s="324">
        <v>0</v>
      </c>
      <c r="Q234" s="324">
        <v>0</v>
      </c>
      <c r="R234" s="324">
        <f>N234</f>
        <v>670524.4</v>
      </c>
      <c r="S234" s="324">
        <f t="shared" si="35"/>
        <v>2877.7871244635194</v>
      </c>
      <c r="T234" s="324">
        <v>4503.95</v>
      </c>
      <c r="U234" s="105" t="s">
        <v>226</v>
      </c>
      <c r="V234" s="117">
        <f t="shared" si="30"/>
        <v>1626.1628755364804</v>
      </c>
      <c r="W234" s="118"/>
    </row>
    <row r="235" spans="1:23" s="132" customFormat="1" ht="21.75" customHeight="1">
      <c r="A235" s="713" t="s">
        <v>299</v>
      </c>
      <c r="B235" s="714"/>
      <c r="C235" s="321"/>
      <c r="D235" s="321"/>
      <c r="E235" s="321" t="s">
        <v>388</v>
      </c>
      <c r="F235" s="321" t="s">
        <v>388</v>
      </c>
      <c r="G235" s="321" t="s">
        <v>388</v>
      </c>
      <c r="H235" s="321" t="s">
        <v>388</v>
      </c>
      <c r="I235" s="321" t="s">
        <v>388</v>
      </c>
      <c r="J235" s="324">
        <f t="shared" ref="J235:R235" si="37">SUM(J224:J234)</f>
        <v>30800.379999999997</v>
      </c>
      <c r="K235" s="324">
        <f t="shared" si="37"/>
        <v>24131.000000000004</v>
      </c>
      <c r="L235" s="324">
        <f t="shared" si="37"/>
        <v>23129.500000000004</v>
      </c>
      <c r="M235" s="103">
        <f t="shared" si="37"/>
        <v>1137</v>
      </c>
      <c r="N235" s="324">
        <f t="shared" si="37"/>
        <v>23343711.789999999</v>
      </c>
      <c r="O235" s="324">
        <f t="shared" si="37"/>
        <v>0</v>
      </c>
      <c r="P235" s="324">
        <f t="shared" si="37"/>
        <v>0</v>
      </c>
      <c r="Q235" s="324">
        <f t="shared" si="37"/>
        <v>0</v>
      </c>
      <c r="R235" s="324">
        <f t="shared" si="37"/>
        <v>23343711.789999999</v>
      </c>
      <c r="S235" s="324">
        <f>N235/K235</f>
        <v>967.37440595085138</v>
      </c>
      <c r="T235" s="324"/>
      <c r="U235" s="105"/>
      <c r="V235" s="117">
        <f t="shared" si="30"/>
        <v>-967.37440595085138</v>
      </c>
      <c r="W235" s="118"/>
    </row>
    <row r="236" spans="1:23" s="132" customFormat="1" ht="9" customHeight="1">
      <c r="A236" s="712" t="s">
        <v>294</v>
      </c>
      <c r="B236" s="712"/>
      <c r="C236" s="712"/>
      <c r="D236" s="712"/>
      <c r="E236" s="712"/>
      <c r="F236" s="712"/>
      <c r="G236" s="712"/>
      <c r="H236" s="712"/>
      <c r="I236" s="712"/>
      <c r="J236" s="712"/>
      <c r="K236" s="712"/>
      <c r="L236" s="712"/>
      <c r="M236" s="712"/>
      <c r="N236" s="712"/>
      <c r="O236" s="712"/>
      <c r="P236" s="712"/>
      <c r="Q236" s="712"/>
      <c r="R236" s="712"/>
      <c r="S236" s="712"/>
      <c r="T236" s="712"/>
      <c r="U236" s="712"/>
      <c r="V236" s="117">
        <f t="shared" si="30"/>
        <v>0</v>
      </c>
      <c r="W236" s="118"/>
    </row>
    <row r="237" spans="1:23" s="132" customFormat="1" ht="9" customHeight="1">
      <c r="A237" s="321">
        <v>188</v>
      </c>
      <c r="B237" s="129" t="s">
        <v>321</v>
      </c>
      <c r="C237" s="130" t="s">
        <v>993</v>
      </c>
      <c r="D237" s="130"/>
      <c r="E237" s="321">
        <v>1955</v>
      </c>
      <c r="F237" s="321"/>
      <c r="G237" s="321" t="s">
        <v>88</v>
      </c>
      <c r="H237" s="321">
        <v>2</v>
      </c>
      <c r="I237" s="321">
        <v>2</v>
      </c>
      <c r="J237" s="324">
        <v>404.5</v>
      </c>
      <c r="K237" s="324">
        <v>363.1</v>
      </c>
      <c r="L237" s="324">
        <v>41.4</v>
      </c>
      <c r="M237" s="103">
        <v>17</v>
      </c>
      <c r="N237" s="324">
        <f>'Приложение 2'!E240</f>
        <v>1214177.33</v>
      </c>
      <c r="O237" s="324">
        <v>0</v>
      </c>
      <c r="P237" s="324">
        <v>0</v>
      </c>
      <c r="Q237" s="324">
        <v>0</v>
      </c>
      <c r="R237" s="324">
        <f>N237</f>
        <v>1214177.33</v>
      </c>
      <c r="S237" s="324">
        <f>N237/K237</f>
        <v>3343.9199394106308</v>
      </c>
      <c r="T237" s="324">
        <v>4503.95</v>
      </c>
      <c r="U237" s="105" t="s">
        <v>226</v>
      </c>
      <c r="V237" s="117">
        <f t="shared" si="30"/>
        <v>1160.030060589369</v>
      </c>
      <c r="W237" s="118"/>
    </row>
    <row r="238" spans="1:23" s="132" customFormat="1" ht="9" customHeight="1">
      <c r="A238" s="321">
        <v>189</v>
      </c>
      <c r="B238" s="129" t="s">
        <v>322</v>
      </c>
      <c r="C238" s="130" t="s">
        <v>993</v>
      </c>
      <c r="D238" s="130"/>
      <c r="E238" s="321">
        <v>1965</v>
      </c>
      <c r="F238" s="321"/>
      <c r="G238" s="321" t="s">
        <v>88</v>
      </c>
      <c r="H238" s="321">
        <v>2</v>
      </c>
      <c r="I238" s="321">
        <v>3</v>
      </c>
      <c r="J238" s="330">
        <v>600</v>
      </c>
      <c r="K238" s="330">
        <v>538.20000000000005</v>
      </c>
      <c r="L238" s="324">
        <v>61.8</v>
      </c>
      <c r="M238" s="103">
        <v>34</v>
      </c>
      <c r="N238" s="324">
        <f>'Приложение 2'!E241</f>
        <v>1726678.51</v>
      </c>
      <c r="O238" s="324">
        <v>0</v>
      </c>
      <c r="P238" s="324">
        <v>0</v>
      </c>
      <c r="Q238" s="324">
        <v>0</v>
      </c>
      <c r="R238" s="324">
        <f>N238</f>
        <v>1726678.51</v>
      </c>
      <c r="S238" s="324">
        <f>N238/K238</f>
        <v>3208.2469528056481</v>
      </c>
      <c r="T238" s="324">
        <v>4503.95</v>
      </c>
      <c r="U238" s="105" t="s">
        <v>226</v>
      </c>
      <c r="V238" s="117">
        <f t="shared" si="30"/>
        <v>1295.7030471943517</v>
      </c>
      <c r="W238" s="118"/>
    </row>
    <row r="239" spans="1:23" s="132" customFormat="1" ht="22.5" customHeight="1">
      <c r="A239" s="711" t="s">
        <v>300</v>
      </c>
      <c r="B239" s="711"/>
      <c r="C239" s="312"/>
      <c r="D239" s="312"/>
      <c r="E239" s="321" t="s">
        <v>388</v>
      </c>
      <c r="F239" s="321" t="s">
        <v>388</v>
      </c>
      <c r="G239" s="321" t="s">
        <v>388</v>
      </c>
      <c r="H239" s="321" t="s">
        <v>388</v>
      </c>
      <c r="I239" s="321" t="s">
        <v>388</v>
      </c>
      <c r="J239" s="324">
        <f t="shared" ref="J239:R239" si="38">SUM(J237:J238)</f>
        <v>1004.5</v>
      </c>
      <c r="K239" s="324">
        <f t="shared" si="38"/>
        <v>901.30000000000007</v>
      </c>
      <c r="L239" s="324">
        <f t="shared" si="38"/>
        <v>103.19999999999999</v>
      </c>
      <c r="M239" s="103">
        <f t="shared" si="38"/>
        <v>51</v>
      </c>
      <c r="N239" s="324">
        <f t="shared" si="38"/>
        <v>2940855.84</v>
      </c>
      <c r="O239" s="324">
        <f t="shared" si="38"/>
        <v>0</v>
      </c>
      <c r="P239" s="324">
        <f t="shared" si="38"/>
        <v>0</v>
      </c>
      <c r="Q239" s="324">
        <f t="shared" si="38"/>
        <v>0</v>
      </c>
      <c r="R239" s="324">
        <f t="shared" si="38"/>
        <v>2940855.84</v>
      </c>
      <c r="S239" s="324">
        <f>N239/K239</f>
        <v>3262.9045156995448</v>
      </c>
      <c r="T239" s="324"/>
      <c r="U239" s="105"/>
      <c r="V239" s="117">
        <f t="shared" si="30"/>
        <v>-3262.9045156995448</v>
      </c>
      <c r="W239" s="118"/>
    </row>
    <row r="240" spans="1:23" s="132" customFormat="1" ht="9" customHeight="1">
      <c r="A240" s="712" t="s">
        <v>295</v>
      </c>
      <c r="B240" s="712"/>
      <c r="C240" s="712"/>
      <c r="D240" s="712"/>
      <c r="E240" s="712"/>
      <c r="F240" s="712"/>
      <c r="G240" s="712"/>
      <c r="H240" s="712"/>
      <c r="I240" s="712"/>
      <c r="J240" s="712"/>
      <c r="K240" s="712"/>
      <c r="L240" s="712"/>
      <c r="M240" s="712"/>
      <c r="N240" s="712"/>
      <c r="O240" s="712"/>
      <c r="P240" s="712"/>
      <c r="Q240" s="712"/>
      <c r="R240" s="712"/>
      <c r="S240" s="712"/>
      <c r="T240" s="712"/>
      <c r="U240" s="712"/>
      <c r="V240" s="117">
        <f t="shared" si="30"/>
        <v>0</v>
      </c>
      <c r="W240" s="118"/>
    </row>
    <row r="241" spans="1:23" s="132" customFormat="1" ht="9" customHeight="1">
      <c r="A241" s="321">
        <v>190</v>
      </c>
      <c r="B241" s="129" t="s">
        <v>318</v>
      </c>
      <c r="C241" s="312" t="s">
        <v>993</v>
      </c>
      <c r="D241" s="312"/>
      <c r="E241" s="321">
        <v>1973</v>
      </c>
      <c r="F241" s="321"/>
      <c r="G241" s="321" t="s">
        <v>88</v>
      </c>
      <c r="H241" s="321">
        <v>2</v>
      </c>
      <c r="I241" s="321">
        <v>3</v>
      </c>
      <c r="J241" s="324">
        <v>1528.8</v>
      </c>
      <c r="K241" s="324">
        <v>932.4</v>
      </c>
      <c r="L241" s="324">
        <v>932.4</v>
      </c>
      <c r="M241" s="103">
        <v>50</v>
      </c>
      <c r="N241" s="324">
        <f>'Приложение 2'!E244</f>
        <v>2023990.89</v>
      </c>
      <c r="O241" s="324">
        <v>0</v>
      </c>
      <c r="P241" s="324">
        <v>0</v>
      </c>
      <c r="Q241" s="324">
        <v>0</v>
      </c>
      <c r="R241" s="324">
        <f>N241</f>
        <v>2023990.89</v>
      </c>
      <c r="S241" s="324">
        <f>N241/K241</f>
        <v>2170.7324002574001</v>
      </c>
      <c r="T241" s="324">
        <v>4503.95</v>
      </c>
      <c r="U241" s="105" t="s">
        <v>226</v>
      </c>
      <c r="V241" s="117">
        <f t="shared" si="30"/>
        <v>2333.2175997425998</v>
      </c>
      <c r="W241" s="118"/>
    </row>
    <row r="242" spans="1:23" s="132" customFormat="1" ht="22.5" customHeight="1">
      <c r="A242" s="711" t="s">
        <v>301</v>
      </c>
      <c r="B242" s="711"/>
      <c r="C242" s="312"/>
      <c r="D242" s="312"/>
      <c r="E242" s="321" t="s">
        <v>388</v>
      </c>
      <c r="F242" s="321" t="s">
        <v>388</v>
      </c>
      <c r="G242" s="321" t="s">
        <v>388</v>
      </c>
      <c r="H242" s="321" t="s">
        <v>388</v>
      </c>
      <c r="I242" s="321" t="s">
        <v>388</v>
      </c>
      <c r="J242" s="324">
        <f>J241</f>
        <v>1528.8</v>
      </c>
      <c r="K242" s="324">
        <f>K241</f>
        <v>932.4</v>
      </c>
      <c r="L242" s="324">
        <f>L241</f>
        <v>932.4</v>
      </c>
      <c r="M242" s="103">
        <f>M241</f>
        <v>50</v>
      </c>
      <c r="N242" s="324">
        <f>N241</f>
        <v>2023990.89</v>
      </c>
      <c r="O242" s="324">
        <v>0</v>
      </c>
      <c r="P242" s="324">
        <v>0</v>
      </c>
      <c r="Q242" s="324">
        <v>0</v>
      </c>
      <c r="R242" s="324">
        <f>R241</f>
        <v>2023990.89</v>
      </c>
      <c r="S242" s="324">
        <f>N242/K242</f>
        <v>2170.7324002574001</v>
      </c>
      <c r="T242" s="321"/>
      <c r="U242" s="105"/>
      <c r="V242" s="117">
        <f t="shared" si="30"/>
        <v>-2170.7324002574001</v>
      </c>
      <c r="W242" s="118"/>
    </row>
    <row r="243" spans="1:23" s="132" customFormat="1" ht="9" customHeight="1">
      <c r="A243" s="712" t="s">
        <v>296</v>
      </c>
      <c r="B243" s="712"/>
      <c r="C243" s="712"/>
      <c r="D243" s="712"/>
      <c r="E243" s="712"/>
      <c r="F243" s="712"/>
      <c r="G243" s="712"/>
      <c r="H243" s="712"/>
      <c r="I243" s="712"/>
      <c r="J243" s="712"/>
      <c r="K243" s="712"/>
      <c r="L243" s="712"/>
      <c r="M243" s="712"/>
      <c r="N243" s="712"/>
      <c r="O243" s="712"/>
      <c r="P243" s="712"/>
      <c r="Q243" s="712"/>
      <c r="R243" s="712"/>
      <c r="S243" s="712"/>
      <c r="T243" s="712"/>
      <c r="U243" s="712"/>
      <c r="V243" s="117">
        <f t="shared" si="30"/>
        <v>0</v>
      </c>
      <c r="W243" s="118"/>
    </row>
    <row r="244" spans="1:23" s="132" customFormat="1" ht="9" customHeight="1">
      <c r="A244" s="321">
        <v>191</v>
      </c>
      <c r="B244" s="312" t="s">
        <v>316</v>
      </c>
      <c r="C244" s="321" t="s">
        <v>993</v>
      </c>
      <c r="D244" s="321"/>
      <c r="E244" s="321">
        <v>1973</v>
      </c>
      <c r="F244" s="321"/>
      <c r="G244" s="321" t="s">
        <v>88</v>
      </c>
      <c r="H244" s="321" t="s">
        <v>73</v>
      </c>
      <c r="I244" s="321" t="s">
        <v>73</v>
      </c>
      <c r="J244" s="324">
        <v>1779.6</v>
      </c>
      <c r="K244" s="324">
        <f>589.6+120</f>
        <v>709.6</v>
      </c>
      <c r="L244" s="324">
        <v>589.6</v>
      </c>
      <c r="M244" s="103">
        <v>21</v>
      </c>
      <c r="N244" s="324">
        <f>'Приложение 2'!E247</f>
        <v>2137661.38</v>
      </c>
      <c r="O244" s="324">
        <v>0</v>
      </c>
      <c r="P244" s="324">
        <v>0</v>
      </c>
      <c r="Q244" s="324">
        <v>0</v>
      </c>
      <c r="R244" s="324">
        <f>N244</f>
        <v>2137661.38</v>
      </c>
      <c r="S244" s="324">
        <f>N244/K244</f>
        <v>3012.4878523111611</v>
      </c>
      <c r="T244" s="324">
        <v>4503.95</v>
      </c>
      <c r="U244" s="105" t="s">
        <v>226</v>
      </c>
      <c r="V244" s="117">
        <f t="shared" si="30"/>
        <v>1491.4621476888387</v>
      </c>
      <c r="W244" s="118"/>
    </row>
    <row r="245" spans="1:23" s="132" customFormat="1" ht="21.75" customHeight="1">
      <c r="A245" s="711" t="s">
        <v>302</v>
      </c>
      <c r="B245" s="711"/>
      <c r="C245" s="312"/>
      <c r="D245" s="312"/>
      <c r="E245" s="321" t="s">
        <v>388</v>
      </c>
      <c r="F245" s="321" t="s">
        <v>388</v>
      </c>
      <c r="G245" s="321" t="s">
        <v>388</v>
      </c>
      <c r="H245" s="321" t="s">
        <v>388</v>
      </c>
      <c r="I245" s="321" t="s">
        <v>388</v>
      </c>
      <c r="J245" s="324">
        <v>1779.6</v>
      </c>
      <c r="K245" s="324">
        <v>708.6</v>
      </c>
      <c r="L245" s="324">
        <v>588.6</v>
      </c>
      <c r="M245" s="103">
        <v>21</v>
      </c>
      <c r="N245" s="324">
        <f>N244</f>
        <v>2137661.38</v>
      </c>
      <c r="O245" s="324">
        <v>0</v>
      </c>
      <c r="P245" s="324">
        <v>0</v>
      </c>
      <c r="Q245" s="324">
        <v>0</v>
      </c>
      <c r="R245" s="324">
        <f>R244</f>
        <v>2137661.38</v>
      </c>
      <c r="S245" s="324">
        <f>N245/K245</f>
        <v>3016.7391758396834</v>
      </c>
      <c r="T245" s="321"/>
      <c r="U245" s="105"/>
      <c r="V245" s="117">
        <f t="shared" si="30"/>
        <v>-3016.7391758396834</v>
      </c>
      <c r="W245" s="118"/>
    </row>
    <row r="246" spans="1:23" s="132" customFormat="1" ht="9" customHeight="1">
      <c r="A246" s="753" t="s">
        <v>397</v>
      </c>
      <c r="B246" s="753"/>
      <c r="C246" s="753"/>
      <c r="D246" s="753"/>
      <c r="E246" s="753"/>
      <c r="F246" s="753"/>
      <c r="G246" s="753"/>
      <c r="H246" s="753"/>
      <c r="I246" s="753"/>
      <c r="J246" s="753"/>
      <c r="K246" s="753"/>
      <c r="L246" s="753"/>
      <c r="M246" s="753"/>
      <c r="N246" s="753"/>
      <c r="O246" s="753"/>
      <c r="P246" s="753"/>
      <c r="Q246" s="753"/>
      <c r="R246" s="753"/>
      <c r="S246" s="753"/>
      <c r="T246" s="753"/>
      <c r="U246" s="753"/>
      <c r="V246" s="117">
        <f t="shared" si="30"/>
        <v>0</v>
      </c>
      <c r="W246" s="118"/>
    </row>
    <row r="247" spans="1:23" s="132" customFormat="1" ht="9" customHeight="1">
      <c r="A247" s="151">
        <v>192</v>
      </c>
      <c r="B247" s="152" t="s">
        <v>330</v>
      </c>
      <c r="C247" s="318" t="s">
        <v>993</v>
      </c>
      <c r="D247" s="318"/>
      <c r="E247" s="151">
        <v>1982</v>
      </c>
      <c r="F247" s="151"/>
      <c r="G247" s="151" t="s">
        <v>90</v>
      </c>
      <c r="H247" s="151">
        <v>2</v>
      </c>
      <c r="I247" s="151">
        <v>2</v>
      </c>
      <c r="J247" s="153">
        <v>1081.5999999999999</v>
      </c>
      <c r="K247" s="153">
        <v>599.29999999999995</v>
      </c>
      <c r="L247" s="153">
        <v>599.29999999999995</v>
      </c>
      <c r="M247" s="154">
        <v>22</v>
      </c>
      <c r="N247" s="153">
        <f>'Приложение 2'!E250</f>
        <v>2041266.72</v>
      </c>
      <c r="O247" s="153">
        <v>0</v>
      </c>
      <c r="P247" s="153">
        <v>0</v>
      </c>
      <c r="Q247" s="153">
        <v>0</v>
      </c>
      <c r="R247" s="153">
        <f>N247</f>
        <v>2041266.72</v>
      </c>
      <c r="S247" s="324">
        <f>N247/K247</f>
        <v>3406.0849657934259</v>
      </c>
      <c r="T247" s="324">
        <v>4503.95</v>
      </c>
      <c r="U247" s="155" t="s">
        <v>226</v>
      </c>
      <c r="V247" s="117">
        <f t="shared" si="30"/>
        <v>1097.8650342065739</v>
      </c>
      <c r="W247" s="118"/>
    </row>
    <row r="248" spans="1:23" s="132" customFormat="1" ht="9" customHeight="1">
      <c r="A248" s="151">
        <v>193</v>
      </c>
      <c r="B248" s="152" t="s">
        <v>333</v>
      </c>
      <c r="C248" s="318" t="s">
        <v>993</v>
      </c>
      <c r="D248" s="318"/>
      <c r="E248" s="151">
        <v>1965</v>
      </c>
      <c r="F248" s="151"/>
      <c r="G248" s="151" t="s">
        <v>88</v>
      </c>
      <c r="H248" s="151">
        <v>2</v>
      </c>
      <c r="I248" s="151">
        <v>1</v>
      </c>
      <c r="J248" s="153">
        <v>583.4</v>
      </c>
      <c r="K248" s="153">
        <v>524.4</v>
      </c>
      <c r="L248" s="153">
        <v>524.4</v>
      </c>
      <c r="M248" s="154">
        <v>15</v>
      </c>
      <c r="N248" s="153">
        <f>'Приложение 2'!E251</f>
        <v>1550689.88</v>
      </c>
      <c r="O248" s="153">
        <v>0</v>
      </c>
      <c r="P248" s="153">
        <v>0</v>
      </c>
      <c r="Q248" s="153">
        <v>0</v>
      </c>
      <c r="R248" s="153">
        <f>N248</f>
        <v>1550689.88</v>
      </c>
      <c r="S248" s="324">
        <f>N248/K248</f>
        <v>2957.0745232646832</v>
      </c>
      <c r="T248" s="324">
        <v>4503.95</v>
      </c>
      <c r="U248" s="155" t="s">
        <v>226</v>
      </c>
      <c r="V248" s="117">
        <f t="shared" si="30"/>
        <v>1546.8754767353166</v>
      </c>
      <c r="W248" s="118"/>
    </row>
    <row r="249" spans="1:23" s="132" customFormat="1" ht="20.25" customHeight="1">
      <c r="A249" s="754" t="s">
        <v>398</v>
      </c>
      <c r="B249" s="754"/>
      <c r="C249" s="318"/>
      <c r="D249" s="318"/>
      <c r="E249" s="321" t="s">
        <v>388</v>
      </c>
      <c r="F249" s="321" t="s">
        <v>388</v>
      </c>
      <c r="G249" s="321" t="s">
        <v>388</v>
      </c>
      <c r="H249" s="321" t="s">
        <v>388</v>
      </c>
      <c r="I249" s="321" t="s">
        <v>388</v>
      </c>
      <c r="J249" s="153">
        <f>J248+J247</f>
        <v>1665</v>
      </c>
      <c r="K249" s="153">
        <f>K248+K247</f>
        <v>1123.6999999999998</v>
      </c>
      <c r="L249" s="153">
        <f>L248+L247</f>
        <v>1123.6999999999998</v>
      </c>
      <c r="M249" s="154">
        <f>M248+M247</f>
        <v>37</v>
      </c>
      <c r="N249" s="153">
        <f>N248+N247</f>
        <v>3591956.5999999996</v>
      </c>
      <c r="O249" s="153">
        <v>0</v>
      </c>
      <c r="P249" s="153">
        <v>0</v>
      </c>
      <c r="Q249" s="153">
        <v>0</v>
      </c>
      <c r="R249" s="153">
        <f>SUM(R247:R248)</f>
        <v>3591956.5999999996</v>
      </c>
      <c r="S249" s="324">
        <f>N249/K249</f>
        <v>3196.5440953991279</v>
      </c>
      <c r="T249" s="151"/>
      <c r="U249" s="155"/>
      <c r="V249" s="117">
        <f t="shared" si="30"/>
        <v>-3196.5440953991279</v>
      </c>
      <c r="W249" s="118"/>
    </row>
    <row r="250" spans="1:23" s="132" customFormat="1" ht="9" customHeight="1">
      <c r="A250" s="753" t="s">
        <v>328</v>
      </c>
      <c r="B250" s="753"/>
      <c r="C250" s="753"/>
      <c r="D250" s="753"/>
      <c r="E250" s="753"/>
      <c r="F250" s="753"/>
      <c r="G250" s="753"/>
      <c r="H250" s="753"/>
      <c r="I250" s="753"/>
      <c r="J250" s="753"/>
      <c r="K250" s="753"/>
      <c r="L250" s="753"/>
      <c r="M250" s="753"/>
      <c r="N250" s="753"/>
      <c r="O250" s="753"/>
      <c r="P250" s="753"/>
      <c r="Q250" s="753"/>
      <c r="R250" s="753"/>
      <c r="S250" s="753"/>
      <c r="T250" s="753"/>
      <c r="U250" s="753"/>
      <c r="V250" s="117">
        <f t="shared" si="30"/>
        <v>0</v>
      </c>
      <c r="W250" s="118"/>
    </row>
    <row r="251" spans="1:23" s="132" customFormat="1" ht="9" customHeight="1">
      <c r="A251" s="151">
        <v>194</v>
      </c>
      <c r="B251" s="152" t="s">
        <v>331</v>
      </c>
      <c r="C251" s="318" t="s">
        <v>992</v>
      </c>
      <c r="D251" s="318"/>
      <c r="E251" s="151">
        <v>1994</v>
      </c>
      <c r="F251" s="317"/>
      <c r="G251" s="151" t="s">
        <v>90</v>
      </c>
      <c r="H251" s="151">
        <v>5</v>
      </c>
      <c r="I251" s="151">
        <v>6</v>
      </c>
      <c r="J251" s="153">
        <v>5721.7</v>
      </c>
      <c r="K251" s="151">
        <v>4263.7</v>
      </c>
      <c r="L251" s="151">
        <v>4263.7</v>
      </c>
      <c r="M251" s="151">
        <v>179</v>
      </c>
      <c r="N251" s="153">
        <f>'Приложение 2'!E254</f>
        <v>3865908.46</v>
      </c>
      <c r="O251" s="153">
        <v>0</v>
      </c>
      <c r="P251" s="153">
        <v>0</v>
      </c>
      <c r="Q251" s="153">
        <v>0</v>
      </c>
      <c r="R251" s="153">
        <f>N251</f>
        <v>3865908.46</v>
      </c>
      <c r="S251" s="324">
        <f>N251/K251</f>
        <v>906.70273705936165</v>
      </c>
      <c r="T251" s="324">
        <v>4180</v>
      </c>
      <c r="U251" s="155" t="s">
        <v>226</v>
      </c>
      <c r="V251" s="117">
        <f t="shared" si="30"/>
        <v>3273.2972629406386</v>
      </c>
      <c r="W251" s="118"/>
    </row>
    <row r="252" spans="1:23" s="132" customFormat="1" ht="9" customHeight="1">
      <c r="A252" s="151">
        <v>195</v>
      </c>
      <c r="B252" s="152" t="s">
        <v>332</v>
      </c>
      <c r="C252" s="318" t="s">
        <v>992</v>
      </c>
      <c r="D252" s="318"/>
      <c r="E252" s="151">
        <v>1981</v>
      </c>
      <c r="F252" s="151"/>
      <c r="G252" s="151" t="s">
        <v>88</v>
      </c>
      <c r="H252" s="151">
        <v>5</v>
      </c>
      <c r="I252" s="151">
        <v>6</v>
      </c>
      <c r="J252" s="153">
        <v>4358</v>
      </c>
      <c r="K252" s="156">
        <v>2648.9</v>
      </c>
      <c r="L252" s="156">
        <v>2648.9</v>
      </c>
      <c r="M252" s="151">
        <v>129</v>
      </c>
      <c r="N252" s="153">
        <f>'Приложение 2'!E255</f>
        <v>2731177.68</v>
      </c>
      <c r="O252" s="153">
        <v>0</v>
      </c>
      <c r="P252" s="153">
        <v>0</v>
      </c>
      <c r="Q252" s="153">
        <v>0</v>
      </c>
      <c r="R252" s="153">
        <f>N252</f>
        <v>2731177.68</v>
      </c>
      <c r="S252" s="324">
        <f>N252/K252</f>
        <v>1031.0610744082448</v>
      </c>
      <c r="T252" s="324">
        <v>4180</v>
      </c>
      <c r="U252" s="155" t="s">
        <v>226</v>
      </c>
      <c r="V252" s="117">
        <f t="shared" si="30"/>
        <v>3148.9389255917549</v>
      </c>
      <c r="W252" s="118"/>
    </row>
    <row r="253" spans="1:23" s="132" customFormat="1" ht="21.75" customHeight="1">
      <c r="A253" s="754" t="s">
        <v>329</v>
      </c>
      <c r="B253" s="754"/>
      <c r="C253" s="151"/>
      <c r="D253" s="151"/>
      <c r="E253" s="321" t="s">
        <v>388</v>
      </c>
      <c r="F253" s="321" t="s">
        <v>388</v>
      </c>
      <c r="G253" s="321" t="s">
        <v>388</v>
      </c>
      <c r="H253" s="321" t="s">
        <v>388</v>
      </c>
      <c r="I253" s="321" t="s">
        <v>388</v>
      </c>
      <c r="J253" s="153">
        <f t="shared" ref="J253:R253" si="39">SUM(J251:J252)</f>
        <v>10079.700000000001</v>
      </c>
      <c r="K253" s="153">
        <f t="shared" si="39"/>
        <v>6912.6</v>
      </c>
      <c r="L253" s="153">
        <f t="shared" si="39"/>
        <v>6912.6</v>
      </c>
      <c r="M253" s="103">
        <f t="shared" si="39"/>
        <v>308</v>
      </c>
      <c r="N253" s="153">
        <f t="shared" si="39"/>
        <v>6597086.1400000006</v>
      </c>
      <c r="O253" s="153">
        <f t="shared" si="39"/>
        <v>0</v>
      </c>
      <c r="P253" s="153">
        <f t="shared" si="39"/>
        <v>0</v>
      </c>
      <c r="Q253" s="153">
        <f t="shared" si="39"/>
        <v>0</v>
      </c>
      <c r="R253" s="153">
        <f t="shared" si="39"/>
        <v>6597086.1400000006</v>
      </c>
      <c r="S253" s="324">
        <f>N253/K253</f>
        <v>954.35670225385536</v>
      </c>
      <c r="T253" s="151"/>
      <c r="U253" s="155"/>
      <c r="V253" s="117">
        <f t="shared" si="30"/>
        <v>-954.35670225385536</v>
      </c>
      <c r="W253" s="118"/>
    </row>
    <row r="254" spans="1:23" s="132" customFormat="1" ht="9" customHeight="1">
      <c r="A254" s="712" t="s">
        <v>402</v>
      </c>
      <c r="B254" s="712"/>
      <c r="C254" s="712"/>
      <c r="D254" s="712"/>
      <c r="E254" s="712"/>
      <c r="F254" s="712"/>
      <c r="G254" s="712"/>
      <c r="H254" s="712"/>
      <c r="I254" s="712"/>
      <c r="J254" s="712"/>
      <c r="K254" s="712"/>
      <c r="L254" s="712"/>
      <c r="M254" s="712"/>
      <c r="N254" s="712"/>
      <c r="O254" s="712"/>
      <c r="P254" s="712"/>
      <c r="Q254" s="712"/>
      <c r="R254" s="712"/>
      <c r="S254" s="712"/>
      <c r="T254" s="712"/>
      <c r="U254" s="712"/>
      <c r="V254" s="117">
        <f t="shared" si="30"/>
        <v>0</v>
      </c>
      <c r="W254" s="118"/>
    </row>
    <row r="255" spans="1:23" s="132" customFormat="1" ht="9" customHeight="1">
      <c r="A255" s="321">
        <v>196</v>
      </c>
      <c r="B255" s="312" t="s">
        <v>404</v>
      </c>
      <c r="C255" s="321" t="s">
        <v>993</v>
      </c>
      <c r="D255" s="321"/>
      <c r="E255" s="321">
        <v>1959</v>
      </c>
      <c r="F255" s="321"/>
      <c r="G255" s="321" t="s">
        <v>88</v>
      </c>
      <c r="H255" s="321" t="s">
        <v>73</v>
      </c>
      <c r="I255" s="321" t="s">
        <v>73</v>
      </c>
      <c r="J255" s="324">
        <v>1003.5</v>
      </c>
      <c r="K255" s="324">
        <v>804.01</v>
      </c>
      <c r="L255" s="324">
        <v>733.21</v>
      </c>
      <c r="M255" s="321">
        <v>32</v>
      </c>
      <c r="N255" s="324">
        <f>'Приложение 2'!E258</f>
        <v>2050199.17</v>
      </c>
      <c r="O255" s="324">
        <v>0</v>
      </c>
      <c r="P255" s="324">
        <v>0</v>
      </c>
      <c r="Q255" s="324">
        <v>0</v>
      </c>
      <c r="R255" s="324">
        <f>N255</f>
        <v>2050199.17</v>
      </c>
      <c r="S255" s="324">
        <f>N255/K255</f>
        <v>2549.9672516510986</v>
      </c>
      <c r="T255" s="324">
        <v>4503.95</v>
      </c>
      <c r="U255" s="105" t="s">
        <v>226</v>
      </c>
      <c r="V255" s="117">
        <f t="shared" si="30"/>
        <v>1953.9827483489012</v>
      </c>
      <c r="W255" s="118"/>
    </row>
    <row r="256" spans="1:23" s="132" customFormat="1" ht="20.25" customHeight="1">
      <c r="A256" s="711" t="s">
        <v>403</v>
      </c>
      <c r="B256" s="711"/>
      <c r="C256" s="312"/>
      <c r="D256" s="312"/>
      <c r="E256" s="321" t="s">
        <v>388</v>
      </c>
      <c r="F256" s="321" t="s">
        <v>388</v>
      </c>
      <c r="G256" s="321" t="s">
        <v>388</v>
      </c>
      <c r="H256" s="321" t="s">
        <v>388</v>
      </c>
      <c r="I256" s="321" t="s">
        <v>388</v>
      </c>
      <c r="J256" s="324">
        <f t="shared" ref="J256:R256" si="40">SUM(J255:J255)</f>
        <v>1003.5</v>
      </c>
      <c r="K256" s="324">
        <f t="shared" si="40"/>
        <v>804.01</v>
      </c>
      <c r="L256" s="324">
        <f t="shared" si="40"/>
        <v>733.21</v>
      </c>
      <c r="M256" s="103">
        <f t="shared" si="40"/>
        <v>32</v>
      </c>
      <c r="N256" s="324">
        <f t="shared" si="40"/>
        <v>2050199.17</v>
      </c>
      <c r="O256" s="324">
        <f t="shared" si="40"/>
        <v>0</v>
      </c>
      <c r="P256" s="324">
        <f t="shared" si="40"/>
        <v>0</v>
      </c>
      <c r="Q256" s="324">
        <f t="shared" si="40"/>
        <v>0</v>
      </c>
      <c r="R256" s="324">
        <f t="shared" si="40"/>
        <v>2050199.17</v>
      </c>
      <c r="S256" s="324">
        <f>N256/K256</f>
        <v>2549.9672516510986</v>
      </c>
      <c r="T256" s="321"/>
      <c r="U256" s="105"/>
      <c r="V256" s="117">
        <f t="shared" si="30"/>
        <v>-2549.9672516510986</v>
      </c>
      <c r="W256" s="118"/>
    </row>
    <row r="257" spans="1:23" s="132" customFormat="1" ht="9" customHeight="1">
      <c r="A257" s="712" t="s">
        <v>424</v>
      </c>
      <c r="B257" s="712"/>
      <c r="C257" s="712"/>
      <c r="D257" s="712"/>
      <c r="E257" s="712"/>
      <c r="F257" s="712"/>
      <c r="G257" s="712"/>
      <c r="H257" s="712"/>
      <c r="I257" s="712"/>
      <c r="J257" s="712"/>
      <c r="K257" s="712"/>
      <c r="L257" s="712"/>
      <c r="M257" s="712"/>
      <c r="N257" s="712"/>
      <c r="O257" s="712"/>
      <c r="P257" s="712"/>
      <c r="Q257" s="712"/>
      <c r="R257" s="712"/>
      <c r="S257" s="712"/>
      <c r="T257" s="712"/>
      <c r="U257" s="712"/>
      <c r="V257" s="117">
        <f t="shared" si="30"/>
        <v>0</v>
      </c>
      <c r="W257" s="118"/>
    </row>
    <row r="258" spans="1:23" s="132" customFormat="1" ht="9" customHeight="1">
      <c r="A258" s="321">
        <v>197</v>
      </c>
      <c r="B258" s="129" t="s">
        <v>410</v>
      </c>
      <c r="C258" s="312" t="s">
        <v>992</v>
      </c>
      <c r="D258" s="312"/>
      <c r="E258" s="321">
        <v>1979</v>
      </c>
      <c r="F258" s="313"/>
      <c r="G258" s="321" t="s">
        <v>90</v>
      </c>
      <c r="H258" s="321">
        <v>5</v>
      </c>
      <c r="I258" s="321">
        <v>6</v>
      </c>
      <c r="J258" s="122">
        <v>5615.9</v>
      </c>
      <c r="K258" s="122">
        <v>4523.8999999999996</v>
      </c>
      <c r="L258" s="122">
        <v>4260.8</v>
      </c>
      <c r="M258" s="321">
        <v>192</v>
      </c>
      <c r="N258" s="324">
        <f>'Приложение 2'!E261</f>
        <v>4206410</v>
      </c>
      <c r="O258" s="324">
        <v>0</v>
      </c>
      <c r="P258" s="324">
        <v>0</v>
      </c>
      <c r="Q258" s="324">
        <v>0</v>
      </c>
      <c r="R258" s="324">
        <f t="shared" ref="R258:R263" si="41">N258</f>
        <v>4206410</v>
      </c>
      <c r="S258" s="324">
        <f t="shared" ref="S258:S263" si="42">N258/K258</f>
        <v>929.81940361192778</v>
      </c>
      <c r="T258" s="324">
        <v>4180</v>
      </c>
      <c r="U258" s="105" t="s">
        <v>226</v>
      </c>
      <c r="V258" s="117">
        <f t="shared" si="30"/>
        <v>3250.1805963880724</v>
      </c>
      <c r="W258" s="118"/>
    </row>
    <row r="259" spans="1:23" s="132" customFormat="1" ht="9" customHeight="1">
      <c r="A259" s="321">
        <v>198</v>
      </c>
      <c r="B259" s="129" t="s">
        <v>369</v>
      </c>
      <c r="C259" s="312" t="s">
        <v>992</v>
      </c>
      <c r="D259" s="312"/>
      <c r="E259" s="321">
        <v>1988</v>
      </c>
      <c r="F259" s="321"/>
      <c r="G259" s="321" t="s">
        <v>242</v>
      </c>
      <c r="H259" s="321">
        <v>5</v>
      </c>
      <c r="I259" s="321">
        <v>8</v>
      </c>
      <c r="J259" s="324">
        <v>5752.2</v>
      </c>
      <c r="K259" s="324">
        <v>4929.2</v>
      </c>
      <c r="L259" s="324">
        <v>4871</v>
      </c>
      <c r="M259" s="103">
        <v>250</v>
      </c>
      <c r="N259" s="324">
        <f>'Приложение 2'!E262</f>
        <v>4363425.54</v>
      </c>
      <c r="O259" s="324">
        <v>0</v>
      </c>
      <c r="P259" s="324">
        <v>0</v>
      </c>
      <c r="Q259" s="324">
        <v>0</v>
      </c>
      <c r="R259" s="324">
        <f t="shared" si="41"/>
        <v>4363425.54</v>
      </c>
      <c r="S259" s="324">
        <f>N259/K259</f>
        <v>885.21982066055352</v>
      </c>
      <c r="T259" s="324">
        <v>4180</v>
      </c>
      <c r="U259" s="105" t="s">
        <v>226</v>
      </c>
      <c r="V259" s="117">
        <f t="shared" si="30"/>
        <v>3294.7801793394465</v>
      </c>
      <c r="W259" s="118"/>
    </row>
    <row r="260" spans="1:23" s="132" customFormat="1" ht="9" customHeight="1">
      <c r="A260" s="321">
        <v>199</v>
      </c>
      <c r="B260" s="129" t="s">
        <v>334</v>
      </c>
      <c r="C260" s="312" t="s">
        <v>992</v>
      </c>
      <c r="D260" s="312"/>
      <c r="E260" s="321">
        <v>1974</v>
      </c>
      <c r="F260" s="321"/>
      <c r="G260" s="321" t="s">
        <v>242</v>
      </c>
      <c r="H260" s="321">
        <v>5</v>
      </c>
      <c r="I260" s="321">
        <v>4</v>
      </c>
      <c r="J260" s="324">
        <v>4325</v>
      </c>
      <c r="K260" s="324">
        <v>3395</v>
      </c>
      <c r="L260" s="324">
        <v>3395</v>
      </c>
      <c r="M260" s="103">
        <v>152</v>
      </c>
      <c r="N260" s="324">
        <f>'Приложение 2'!E263</f>
        <v>3629686.28</v>
      </c>
      <c r="O260" s="324">
        <v>0</v>
      </c>
      <c r="P260" s="324">
        <v>0</v>
      </c>
      <c r="Q260" s="324">
        <v>0</v>
      </c>
      <c r="R260" s="324">
        <f t="shared" si="41"/>
        <v>3629686.28</v>
      </c>
      <c r="S260" s="324">
        <f t="shared" si="42"/>
        <v>1069.1270338733432</v>
      </c>
      <c r="T260" s="324">
        <v>4180</v>
      </c>
      <c r="U260" s="105" t="s">
        <v>226</v>
      </c>
      <c r="V260" s="117">
        <f t="shared" si="30"/>
        <v>3110.872966126657</v>
      </c>
      <c r="W260" s="118"/>
    </row>
    <row r="261" spans="1:23" s="132" customFormat="1" ht="9" customHeight="1">
      <c r="A261" s="321">
        <v>200</v>
      </c>
      <c r="B261" s="129" t="s">
        <v>337</v>
      </c>
      <c r="C261" s="312" t="s">
        <v>993</v>
      </c>
      <c r="D261" s="312"/>
      <c r="E261" s="321">
        <v>1976</v>
      </c>
      <c r="F261" s="321"/>
      <c r="G261" s="321" t="s">
        <v>242</v>
      </c>
      <c r="H261" s="321">
        <v>2</v>
      </c>
      <c r="I261" s="321">
        <v>3</v>
      </c>
      <c r="J261" s="324">
        <v>989.8</v>
      </c>
      <c r="K261" s="324">
        <v>906.6</v>
      </c>
      <c r="L261" s="324">
        <v>906.6</v>
      </c>
      <c r="M261" s="103">
        <v>36</v>
      </c>
      <c r="N261" s="324">
        <f>'Приложение 2'!E264</f>
        <v>2417022.98</v>
      </c>
      <c r="O261" s="324">
        <v>0</v>
      </c>
      <c r="P261" s="324">
        <v>0</v>
      </c>
      <c r="Q261" s="324">
        <v>0</v>
      </c>
      <c r="R261" s="324">
        <f t="shared" si="41"/>
        <v>2417022.98</v>
      </c>
      <c r="S261" s="324">
        <f t="shared" si="42"/>
        <v>2666.030200750055</v>
      </c>
      <c r="T261" s="324">
        <v>4503.95</v>
      </c>
      <c r="U261" s="105" t="s">
        <v>226</v>
      </c>
      <c r="V261" s="117">
        <f t="shared" si="30"/>
        <v>1837.9197992499448</v>
      </c>
      <c r="W261" s="118"/>
    </row>
    <row r="262" spans="1:23" s="132" customFormat="1" ht="9" customHeight="1">
      <c r="A262" s="321">
        <v>201</v>
      </c>
      <c r="B262" s="129" t="s">
        <v>335</v>
      </c>
      <c r="C262" s="312" t="s">
        <v>993</v>
      </c>
      <c r="D262" s="312"/>
      <c r="E262" s="321">
        <v>1960</v>
      </c>
      <c r="F262" s="321"/>
      <c r="G262" s="321" t="s">
        <v>242</v>
      </c>
      <c r="H262" s="321">
        <v>2</v>
      </c>
      <c r="I262" s="321">
        <v>2</v>
      </c>
      <c r="J262" s="324">
        <v>435.8</v>
      </c>
      <c r="K262" s="324">
        <v>397.4</v>
      </c>
      <c r="L262" s="324">
        <v>397.4</v>
      </c>
      <c r="M262" s="103">
        <v>15</v>
      </c>
      <c r="N262" s="324">
        <f>'Приложение 2'!E265</f>
        <v>1226713.3700000001</v>
      </c>
      <c r="O262" s="324">
        <v>0</v>
      </c>
      <c r="P262" s="324">
        <v>0</v>
      </c>
      <c r="Q262" s="324">
        <v>0</v>
      </c>
      <c r="R262" s="324">
        <f t="shared" si="41"/>
        <v>1226713.3700000001</v>
      </c>
      <c r="S262" s="324">
        <f t="shared" si="42"/>
        <v>3086.8479365878211</v>
      </c>
      <c r="T262" s="324">
        <v>4503.95</v>
      </c>
      <c r="U262" s="105" t="s">
        <v>226</v>
      </c>
      <c r="V262" s="117">
        <f t="shared" si="30"/>
        <v>1417.1020634121787</v>
      </c>
      <c r="W262" s="118"/>
    </row>
    <row r="263" spans="1:23" s="132" customFormat="1" ht="9" customHeight="1">
      <c r="A263" s="321">
        <v>202</v>
      </c>
      <c r="B263" s="129" t="s">
        <v>336</v>
      </c>
      <c r="C263" s="312" t="s">
        <v>993</v>
      </c>
      <c r="D263" s="312"/>
      <c r="E263" s="321">
        <v>1964</v>
      </c>
      <c r="F263" s="321"/>
      <c r="G263" s="321" t="s">
        <v>338</v>
      </c>
      <c r="H263" s="321">
        <v>2</v>
      </c>
      <c r="I263" s="321">
        <v>2</v>
      </c>
      <c r="J263" s="324">
        <v>545.70000000000005</v>
      </c>
      <c r="K263" s="324">
        <v>500.7</v>
      </c>
      <c r="L263" s="324">
        <v>500.7</v>
      </c>
      <c r="M263" s="103">
        <v>23</v>
      </c>
      <c r="N263" s="324">
        <f>'Приложение 2'!E266</f>
        <v>1465530.74</v>
      </c>
      <c r="O263" s="324">
        <v>0</v>
      </c>
      <c r="P263" s="324">
        <v>0</v>
      </c>
      <c r="Q263" s="324">
        <v>0</v>
      </c>
      <c r="R263" s="324">
        <f t="shared" si="41"/>
        <v>1465530.74</v>
      </c>
      <c r="S263" s="324">
        <f t="shared" si="42"/>
        <v>2926.9637307769121</v>
      </c>
      <c r="T263" s="324">
        <v>4503.95</v>
      </c>
      <c r="U263" s="105" t="s">
        <v>226</v>
      </c>
      <c r="V263" s="117">
        <f t="shared" si="30"/>
        <v>1576.9862692230877</v>
      </c>
      <c r="W263" s="118"/>
    </row>
    <row r="264" spans="1:23" s="132" customFormat="1" ht="21" customHeight="1">
      <c r="A264" s="711" t="s">
        <v>425</v>
      </c>
      <c r="B264" s="711"/>
      <c r="C264" s="312"/>
      <c r="D264" s="312"/>
      <c r="E264" s="114" t="s">
        <v>388</v>
      </c>
      <c r="F264" s="114" t="s">
        <v>388</v>
      </c>
      <c r="G264" s="114" t="s">
        <v>388</v>
      </c>
      <c r="H264" s="114" t="s">
        <v>388</v>
      </c>
      <c r="I264" s="114" t="s">
        <v>388</v>
      </c>
      <c r="J264" s="324">
        <f t="shared" ref="J264:R264" si="43">SUM(J258:J263)</f>
        <v>17664.399999999998</v>
      </c>
      <c r="K264" s="324">
        <f t="shared" si="43"/>
        <v>14652.8</v>
      </c>
      <c r="L264" s="324">
        <f t="shared" si="43"/>
        <v>14331.5</v>
      </c>
      <c r="M264" s="103">
        <f t="shared" si="43"/>
        <v>668</v>
      </c>
      <c r="N264" s="324">
        <f t="shared" si="43"/>
        <v>17308788.909999996</v>
      </c>
      <c r="O264" s="324">
        <f t="shared" si="43"/>
        <v>0</v>
      </c>
      <c r="P264" s="324">
        <f t="shared" si="43"/>
        <v>0</v>
      </c>
      <c r="Q264" s="324">
        <f t="shared" si="43"/>
        <v>0</v>
      </c>
      <c r="R264" s="324">
        <f t="shared" si="43"/>
        <v>17308788.909999996</v>
      </c>
      <c r="S264" s="324">
        <f>N264/K264</f>
        <v>1181.2615274896264</v>
      </c>
      <c r="T264" s="321"/>
      <c r="U264" s="105"/>
      <c r="V264" s="117">
        <f t="shared" si="30"/>
        <v>-1181.2615274896264</v>
      </c>
      <c r="W264" s="118"/>
    </row>
    <row r="265" spans="1:23" s="132" customFormat="1" ht="9" customHeight="1">
      <c r="A265" s="712" t="s">
        <v>339</v>
      </c>
      <c r="B265" s="712"/>
      <c r="C265" s="712"/>
      <c r="D265" s="712"/>
      <c r="E265" s="712"/>
      <c r="F265" s="712"/>
      <c r="G265" s="712"/>
      <c r="H265" s="712"/>
      <c r="I265" s="712"/>
      <c r="J265" s="712"/>
      <c r="K265" s="712"/>
      <c r="L265" s="712"/>
      <c r="M265" s="712"/>
      <c r="N265" s="712"/>
      <c r="O265" s="712"/>
      <c r="P265" s="712"/>
      <c r="Q265" s="712"/>
      <c r="R265" s="712"/>
      <c r="S265" s="712"/>
      <c r="T265" s="712"/>
      <c r="U265" s="712"/>
      <c r="V265" s="117">
        <f t="shared" si="30"/>
        <v>0</v>
      </c>
      <c r="W265" s="118"/>
    </row>
    <row r="266" spans="1:23" s="132" customFormat="1" ht="9" customHeight="1">
      <c r="A266" s="321">
        <v>203</v>
      </c>
      <c r="B266" s="129" t="s">
        <v>341</v>
      </c>
      <c r="C266" s="312" t="s">
        <v>993</v>
      </c>
      <c r="D266" s="312"/>
      <c r="E266" s="321">
        <v>1962</v>
      </c>
      <c r="F266" s="321"/>
      <c r="G266" s="321" t="s">
        <v>88</v>
      </c>
      <c r="H266" s="321">
        <v>2</v>
      </c>
      <c r="I266" s="321">
        <v>1</v>
      </c>
      <c r="J266" s="122">
        <v>224.7</v>
      </c>
      <c r="K266" s="122">
        <v>220.9</v>
      </c>
      <c r="L266" s="122">
        <v>189.6</v>
      </c>
      <c r="M266" s="321">
        <v>7</v>
      </c>
      <c r="N266" s="324">
        <f>'Приложение 2'!E269</f>
        <v>942574.3</v>
      </c>
      <c r="O266" s="324">
        <v>0</v>
      </c>
      <c r="P266" s="324">
        <v>0</v>
      </c>
      <c r="Q266" s="324">
        <v>0</v>
      </c>
      <c r="R266" s="324">
        <f>N266</f>
        <v>942574.3</v>
      </c>
      <c r="S266" s="324">
        <f>N266/K266</f>
        <v>4266.9728383884112</v>
      </c>
      <c r="T266" s="324">
        <v>4503.95</v>
      </c>
      <c r="U266" s="105" t="s">
        <v>226</v>
      </c>
      <c r="V266" s="117">
        <f t="shared" si="30"/>
        <v>236.9771616115886</v>
      </c>
      <c r="W266" s="118"/>
    </row>
    <row r="267" spans="1:23" s="132" customFormat="1" ht="9" customHeight="1">
      <c r="A267" s="321">
        <v>204</v>
      </c>
      <c r="B267" s="129" t="s">
        <v>342</v>
      </c>
      <c r="C267" s="312" t="s">
        <v>993</v>
      </c>
      <c r="D267" s="312"/>
      <c r="E267" s="321">
        <v>1966</v>
      </c>
      <c r="F267" s="321"/>
      <c r="G267" s="321" t="s">
        <v>88</v>
      </c>
      <c r="H267" s="321">
        <v>2</v>
      </c>
      <c r="I267" s="321">
        <v>2</v>
      </c>
      <c r="J267" s="324">
        <v>528.9</v>
      </c>
      <c r="K267" s="324">
        <v>527.70000000000005</v>
      </c>
      <c r="L267" s="324">
        <v>288.5</v>
      </c>
      <c r="M267" s="103">
        <v>17</v>
      </c>
      <c r="N267" s="324">
        <f>'Приложение 2'!E270</f>
        <v>1650167.8</v>
      </c>
      <c r="O267" s="324">
        <v>0</v>
      </c>
      <c r="P267" s="324">
        <v>0</v>
      </c>
      <c r="Q267" s="324">
        <v>0</v>
      </c>
      <c r="R267" s="324">
        <f>N267</f>
        <v>1650167.8</v>
      </c>
      <c r="S267" s="324">
        <f>N267/K267</f>
        <v>3127.0945613037711</v>
      </c>
      <c r="T267" s="324">
        <v>4503.95</v>
      </c>
      <c r="U267" s="105" t="s">
        <v>226</v>
      </c>
      <c r="V267" s="117">
        <f t="shared" si="30"/>
        <v>1376.8554386962287</v>
      </c>
      <c r="W267" s="118"/>
    </row>
    <row r="268" spans="1:23" s="132" customFormat="1" ht="20.25" customHeight="1">
      <c r="A268" s="711" t="s">
        <v>340</v>
      </c>
      <c r="B268" s="711"/>
      <c r="C268" s="312"/>
      <c r="D268" s="312"/>
      <c r="E268" s="114" t="s">
        <v>388</v>
      </c>
      <c r="F268" s="114" t="s">
        <v>388</v>
      </c>
      <c r="G268" s="114" t="s">
        <v>388</v>
      </c>
      <c r="H268" s="114" t="s">
        <v>388</v>
      </c>
      <c r="I268" s="114" t="s">
        <v>388</v>
      </c>
      <c r="J268" s="324">
        <f t="shared" ref="J268:R268" si="44">SUM(J266:J267)</f>
        <v>753.59999999999991</v>
      </c>
      <c r="K268" s="324">
        <f t="shared" si="44"/>
        <v>748.6</v>
      </c>
      <c r="L268" s="324">
        <f t="shared" si="44"/>
        <v>478.1</v>
      </c>
      <c r="M268" s="103">
        <f t="shared" si="44"/>
        <v>24</v>
      </c>
      <c r="N268" s="324">
        <f t="shared" si="44"/>
        <v>2592742.1</v>
      </c>
      <c r="O268" s="324">
        <f t="shared" si="44"/>
        <v>0</v>
      </c>
      <c r="P268" s="324">
        <f t="shared" si="44"/>
        <v>0</v>
      </c>
      <c r="Q268" s="324">
        <f t="shared" si="44"/>
        <v>0</v>
      </c>
      <c r="R268" s="324">
        <f t="shared" si="44"/>
        <v>2592742.1</v>
      </c>
      <c r="S268" s="324">
        <f>N268/K268</f>
        <v>3463.4545818861875</v>
      </c>
      <c r="T268" s="321"/>
      <c r="U268" s="105"/>
      <c r="V268" s="117">
        <f t="shared" si="30"/>
        <v>-3463.4545818861875</v>
      </c>
      <c r="W268" s="118"/>
    </row>
    <row r="269" spans="1:23" s="132" customFormat="1" ht="9" customHeight="1">
      <c r="A269" s="712" t="s">
        <v>343</v>
      </c>
      <c r="B269" s="712"/>
      <c r="C269" s="712"/>
      <c r="D269" s="712"/>
      <c r="E269" s="712"/>
      <c r="F269" s="712"/>
      <c r="G269" s="712"/>
      <c r="H269" s="712"/>
      <c r="I269" s="712"/>
      <c r="J269" s="712"/>
      <c r="K269" s="712"/>
      <c r="L269" s="712"/>
      <c r="M269" s="712"/>
      <c r="N269" s="712"/>
      <c r="O269" s="712"/>
      <c r="P269" s="712"/>
      <c r="Q269" s="712"/>
      <c r="R269" s="712"/>
      <c r="S269" s="712"/>
      <c r="T269" s="712"/>
      <c r="U269" s="712"/>
      <c r="V269" s="117">
        <f t="shared" si="30"/>
        <v>0</v>
      </c>
      <c r="W269" s="118"/>
    </row>
    <row r="270" spans="1:23" s="132" customFormat="1" ht="9" customHeight="1">
      <c r="A270" s="321">
        <v>205</v>
      </c>
      <c r="B270" s="129" t="s">
        <v>346</v>
      </c>
      <c r="C270" s="312" t="s">
        <v>993</v>
      </c>
      <c r="D270" s="312"/>
      <c r="E270" s="321">
        <v>1960</v>
      </c>
      <c r="F270" s="321"/>
      <c r="G270" s="321" t="s">
        <v>88</v>
      </c>
      <c r="H270" s="321" t="s">
        <v>73</v>
      </c>
      <c r="I270" s="321" t="s">
        <v>73</v>
      </c>
      <c r="J270" s="324">
        <v>594.9</v>
      </c>
      <c r="K270" s="324">
        <v>562.6</v>
      </c>
      <c r="L270" s="324">
        <v>480.5</v>
      </c>
      <c r="M270" s="103">
        <v>16</v>
      </c>
      <c r="N270" s="324">
        <f>'Приложение 2'!E273</f>
        <v>1838962.93</v>
      </c>
      <c r="O270" s="324">
        <v>0</v>
      </c>
      <c r="P270" s="324">
        <v>0</v>
      </c>
      <c r="Q270" s="324">
        <v>0</v>
      </c>
      <c r="R270" s="324">
        <f>N270-Q270</f>
        <v>1838962.93</v>
      </c>
      <c r="S270" s="324">
        <f>N270/K270</f>
        <v>3268.6863313188765</v>
      </c>
      <c r="T270" s="324">
        <v>4503.95</v>
      </c>
      <c r="U270" s="105" t="s">
        <v>226</v>
      </c>
      <c r="V270" s="117">
        <f t="shared" si="30"/>
        <v>1235.2636686811234</v>
      </c>
      <c r="W270" s="118"/>
    </row>
    <row r="271" spans="1:23" s="132" customFormat="1" ht="9" customHeight="1">
      <c r="A271" s="321">
        <v>206</v>
      </c>
      <c r="B271" s="129" t="s">
        <v>347</v>
      </c>
      <c r="C271" s="312" t="s">
        <v>993</v>
      </c>
      <c r="D271" s="312"/>
      <c r="E271" s="321">
        <v>1969</v>
      </c>
      <c r="F271" s="321"/>
      <c r="G271" s="321" t="s">
        <v>88</v>
      </c>
      <c r="H271" s="321">
        <v>2</v>
      </c>
      <c r="I271" s="321">
        <v>1</v>
      </c>
      <c r="J271" s="324">
        <v>528.79999999999995</v>
      </c>
      <c r="K271" s="324">
        <v>440</v>
      </c>
      <c r="L271" s="324">
        <v>319.5</v>
      </c>
      <c r="M271" s="103">
        <v>21</v>
      </c>
      <c r="N271" s="324">
        <f>'Приложение 2'!E274</f>
        <v>1570295.59</v>
      </c>
      <c r="O271" s="324">
        <v>0</v>
      </c>
      <c r="P271" s="324">
        <v>0</v>
      </c>
      <c r="Q271" s="324">
        <v>0</v>
      </c>
      <c r="R271" s="324">
        <f>N271-Q271</f>
        <v>1570295.59</v>
      </c>
      <c r="S271" s="324">
        <f>N271/K271</f>
        <v>3568.8536136363637</v>
      </c>
      <c r="T271" s="324">
        <v>4503.95</v>
      </c>
      <c r="U271" s="105" t="s">
        <v>226</v>
      </c>
      <c r="V271" s="117">
        <f t="shared" si="30"/>
        <v>935.09638636363616</v>
      </c>
      <c r="W271" s="118"/>
    </row>
    <row r="272" spans="1:23" s="132" customFormat="1" ht="9" customHeight="1">
      <c r="A272" s="321">
        <v>207</v>
      </c>
      <c r="B272" s="129" t="s">
        <v>345</v>
      </c>
      <c r="C272" s="312" t="s">
        <v>992</v>
      </c>
      <c r="D272" s="312"/>
      <c r="E272" s="321">
        <v>1987</v>
      </c>
      <c r="F272" s="321"/>
      <c r="G272" s="321" t="s">
        <v>88</v>
      </c>
      <c r="H272" s="321">
        <v>3</v>
      </c>
      <c r="I272" s="321">
        <v>3</v>
      </c>
      <c r="J272" s="324">
        <v>1282.5</v>
      </c>
      <c r="K272" s="324">
        <v>1174.5</v>
      </c>
      <c r="L272" s="324">
        <v>1124.5999999999999</v>
      </c>
      <c r="M272" s="103">
        <v>42</v>
      </c>
      <c r="N272" s="324">
        <f>'Приложение 2'!E275</f>
        <v>2207655.35</v>
      </c>
      <c r="O272" s="324">
        <v>0</v>
      </c>
      <c r="P272" s="324">
        <v>0</v>
      </c>
      <c r="Q272" s="324">
        <v>0</v>
      </c>
      <c r="R272" s="324">
        <f>N272-Q272</f>
        <v>2207655.35</v>
      </c>
      <c r="S272" s="324">
        <f>N272/K272</f>
        <v>1879.6554704129417</v>
      </c>
      <c r="T272" s="324">
        <v>4180</v>
      </c>
      <c r="U272" s="105" t="s">
        <v>226</v>
      </c>
      <c r="V272" s="117">
        <f t="shared" si="30"/>
        <v>2300.3445295870583</v>
      </c>
      <c r="W272" s="118"/>
    </row>
    <row r="273" spans="1:23" s="132" customFormat="1" ht="9" customHeight="1">
      <c r="A273" s="321">
        <v>208</v>
      </c>
      <c r="B273" s="129" t="s">
        <v>348</v>
      </c>
      <c r="C273" s="312" t="s">
        <v>993</v>
      </c>
      <c r="D273" s="312"/>
      <c r="E273" s="321">
        <v>1964</v>
      </c>
      <c r="F273" s="321"/>
      <c r="G273" s="321" t="s">
        <v>88</v>
      </c>
      <c r="H273" s="321">
        <v>2</v>
      </c>
      <c r="I273" s="321">
        <v>1</v>
      </c>
      <c r="J273" s="324">
        <v>408.6</v>
      </c>
      <c r="K273" s="324">
        <v>369.2</v>
      </c>
      <c r="L273" s="324">
        <v>224.1</v>
      </c>
      <c r="M273" s="103">
        <v>7</v>
      </c>
      <c r="N273" s="324">
        <f>'Приложение 2'!E276</f>
        <v>1260678.97</v>
      </c>
      <c r="O273" s="324">
        <v>0</v>
      </c>
      <c r="P273" s="324">
        <v>0</v>
      </c>
      <c r="Q273" s="324">
        <v>0</v>
      </c>
      <c r="R273" s="324">
        <f>N273-Q273</f>
        <v>1260678.97</v>
      </c>
      <c r="S273" s="324">
        <f>N273/K273</f>
        <v>3414.6234290357529</v>
      </c>
      <c r="T273" s="324">
        <v>4503.95</v>
      </c>
      <c r="U273" s="105" t="s">
        <v>226</v>
      </c>
      <c r="V273" s="117">
        <f t="shared" ref="V273:V336" si="45">T273-S273</f>
        <v>1089.3265709642469</v>
      </c>
      <c r="W273" s="118"/>
    </row>
    <row r="274" spans="1:23" s="132" customFormat="1" ht="22.5" customHeight="1">
      <c r="A274" s="711" t="s">
        <v>991</v>
      </c>
      <c r="B274" s="711"/>
      <c r="C274" s="312"/>
      <c r="D274" s="312"/>
      <c r="E274" s="114" t="s">
        <v>388</v>
      </c>
      <c r="F274" s="114" t="s">
        <v>388</v>
      </c>
      <c r="G274" s="114" t="s">
        <v>388</v>
      </c>
      <c r="H274" s="114" t="s">
        <v>388</v>
      </c>
      <c r="I274" s="114" t="s">
        <v>388</v>
      </c>
      <c r="J274" s="324">
        <f t="shared" ref="J274:R274" si="46">SUM(J270:J273)</f>
        <v>2814.7999999999997</v>
      </c>
      <c r="K274" s="324">
        <f t="shared" si="46"/>
        <v>2546.2999999999997</v>
      </c>
      <c r="L274" s="324">
        <f t="shared" si="46"/>
        <v>2148.6999999999998</v>
      </c>
      <c r="M274" s="103">
        <f t="shared" si="46"/>
        <v>86</v>
      </c>
      <c r="N274" s="324">
        <f t="shared" si="46"/>
        <v>6877592.8399999999</v>
      </c>
      <c r="O274" s="324">
        <f t="shared" si="46"/>
        <v>0</v>
      </c>
      <c r="P274" s="324">
        <f t="shared" si="46"/>
        <v>0</v>
      </c>
      <c r="Q274" s="324">
        <f t="shared" si="46"/>
        <v>0</v>
      </c>
      <c r="R274" s="324">
        <f t="shared" si="46"/>
        <v>6877592.8399999999</v>
      </c>
      <c r="S274" s="324">
        <f>N274/K274</f>
        <v>2701.0143502336728</v>
      </c>
      <c r="T274" s="321"/>
      <c r="U274" s="105"/>
      <c r="V274" s="117">
        <f t="shared" si="45"/>
        <v>-2701.0143502336728</v>
      </c>
      <c r="W274" s="118"/>
    </row>
    <row r="275" spans="1:23" s="132" customFormat="1" ht="9" customHeight="1">
      <c r="A275" s="712" t="s">
        <v>422</v>
      </c>
      <c r="B275" s="712"/>
      <c r="C275" s="712"/>
      <c r="D275" s="712"/>
      <c r="E275" s="712"/>
      <c r="F275" s="712"/>
      <c r="G275" s="712"/>
      <c r="H275" s="712"/>
      <c r="I275" s="712"/>
      <c r="J275" s="712"/>
      <c r="K275" s="712"/>
      <c r="L275" s="712"/>
      <c r="M275" s="712"/>
      <c r="N275" s="712"/>
      <c r="O275" s="712"/>
      <c r="P275" s="712"/>
      <c r="Q275" s="712"/>
      <c r="R275" s="712"/>
      <c r="S275" s="712"/>
      <c r="T275" s="712"/>
      <c r="U275" s="712"/>
      <c r="V275" s="117">
        <f t="shared" si="45"/>
        <v>0</v>
      </c>
      <c r="W275" s="118"/>
    </row>
    <row r="276" spans="1:23" s="132" customFormat="1" ht="9" customHeight="1">
      <c r="A276" s="321">
        <v>209</v>
      </c>
      <c r="B276" s="129" t="s">
        <v>418</v>
      </c>
      <c r="C276" s="312" t="s">
        <v>993</v>
      </c>
      <c r="D276" s="312"/>
      <c r="E276" s="321">
        <v>1978</v>
      </c>
      <c r="F276" s="321"/>
      <c r="G276" s="321" t="s">
        <v>88</v>
      </c>
      <c r="H276" s="321">
        <v>2</v>
      </c>
      <c r="I276" s="321">
        <v>1</v>
      </c>
      <c r="J276" s="324">
        <v>390.1</v>
      </c>
      <c r="K276" s="324">
        <v>383.1</v>
      </c>
      <c r="L276" s="324">
        <v>234.3</v>
      </c>
      <c r="M276" s="103">
        <v>15</v>
      </c>
      <c r="N276" s="324">
        <f>'Приложение 2'!E279</f>
        <v>1406803.4</v>
      </c>
      <c r="O276" s="324">
        <v>0</v>
      </c>
      <c r="P276" s="324">
        <v>0</v>
      </c>
      <c r="Q276" s="324">
        <v>0</v>
      </c>
      <c r="R276" s="324">
        <f>N276</f>
        <v>1406803.4</v>
      </c>
      <c r="S276" s="324">
        <f>N276/K276</f>
        <v>3672.1571391281645</v>
      </c>
      <c r="T276" s="324">
        <v>4503.95</v>
      </c>
      <c r="U276" s="105" t="s">
        <v>226</v>
      </c>
      <c r="V276" s="117">
        <f t="shared" si="45"/>
        <v>831.79286087183527</v>
      </c>
      <c r="W276" s="118"/>
    </row>
    <row r="277" spans="1:23" s="132" customFormat="1" ht="9" customHeight="1">
      <c r="A277" s="321">
        <v>210</v>
      </c>
      <c r="B277" s="129" t="s">
        <v>419</v>
      </c>
      <c r="C277" s="312" t="s">
        <v>993</v>
      </c>
      <c r="D277" s="312"/>
      <c r="E277" s="321">
        <v>1977</v>
      </c>
      <c r="F277" s="321"/>
      <c r="G277" s="321" t="s">
        <v>88</v>
      </c>
      <c r="H277" s="321">
        <v>2</v>
      </c>
      <c r="I277" s="321">
        <v>1</v>
      </c>
      <c r="J277" s="324">
        <v>394</v>
      </c>
      <c r="K277" s="324">
        <v>387.7</v>
      </c>
      <c r="L277" s="324">
        <v>234.3</v>
      </c>
      <c r="M277" s="103">
        <v>13</v>
      </c>
      <c r="N277" s="324">
        <f>'Приложение 2'!E280</f>
        <v>1406981.63</v>
      </c>
      <c r="O277" s="324">
        <v>0</v>
      </c>
      <c r="P277" s="324">
        <v>0</v>
      </c>
      <c r="Q277" s="324">
        <v>0</v>
      </c>
      <c r="R277" s="324">
        <f>N277</f>
        <v>1406981.63</v>
      </c>
      <c r="S277" s="324">
        <f>N277/K277</f>
        <v>3629.0472788238326</v>
      </c>
      <c r="T277" s="324">
        <v>4503.95</v>
      </c>
      <c r="U277" s="105" t="s">
        <v>226</v>
      </c>
      <c r="V277" s="117">
        <f t="shared" si="45"/>
        <v>874.90272117616723</v>
      </c>
      <c r="W277" s="118"/>
    </row>
    <row r="278" spans="1:23" s="132" customFormat="1" ht="20.25" customHeight="1">
      <c r="A278" s="711" t="s">
        <v>421</v>
      </c>
      <c r="B278" s="711"/>
      <c r="C278" s="312"/>
      <c r="D278" s="312"/>
      <c r="E278" s="114" t="s">
        <v>388</v>
      </c>
      <c r="F278" s="114" t="s">
        <v>388</v>
      </c>
      <c r="G278" s="114" t="s">
        <v>388</v>
      </c>
      <c r="H278" s="114" t="s">
        <v>388</v>
      </c>
      <c r="I278" s="114" t="s">
        <v>388</v>
      </c>
      <c r="J278" s="324">
        <f t="shared" ref="J278:R278" si="47">SUM(J276:J277)</f>
        <v>784.1</v>
      </c>
      <c r="K278" s="324">
        <f t="shared" si="47"/>
        <v>770.8</v>
      </c>
      <c r="L278" s="324">
        <f t="shared" si="47"/>
        <v>468.6</v>
      </c>
      <c r="M278" s="103">
        <f t="shared" si="47"/>
        <v>28</v>
      </c>
      <c r="N278" s="324">
        <f t="shared" si="47"/>
        <v>2813785.03</v>
      </c>
      <c r="O278" s="324">
        <f t="shared" si="47"/>
        <v>0</v>
      </c>
      <c r="P278" s="324">
        <f t="shared" si="47"/>
        <v>0</v>
      </c>
      <c r="Q278" s="324">
        <f t="shared" si="47"/>
        <v>0</v>
      </c>
      <c r="R278" s="324">
        <f t="shared" si="47"/>
        <v>2813785.03</v>
      </c>
      <c r="S278" s="324">
        <f>N278/K278</f>
        <v>3650.4735729112608</v>
      </c>
      <c r="T278" s="324"/>
      <c r="U278" s="324"/>
      <c r="V278" s="117">
        <f t="shared" si="45"/>
        <v>-3650.4735729112608</v>
      </c>
      <c r="W278" s="118"/>
    </row>
    <row r="279" spans="1:23" s="132" customFormat="1" ht="9" customHeight="1">
      <c r="A279" s="712" t="s">
        <v>350</v>
      </c>
      <c r="B279" s="712"/>
      <c r="C279" s="712"/>
      <c r="D279" s="712"/>
      <c r="E279" s="712"/>
      <c r="F279" s="712"/>
      <c r="G279" s="712"/>
      <c r="H279" s="712"/>
      <c r="I279" s="712"/>
      <c r="J279" s="712"/>
      <c r="K279" s="712"/>
      <c r="L279" s="712"/>
      <c r="M279" s="712"/>
      <c r="N279" s="712"/>
      <c r="O279" s="712"/>
      <c r="P279" s="712"/>
      <c r="Q279" s="712"/>
      <c r="R279" s="712"/>
      <c r="S279" s="712"/>
      <c r="T279" s="712"/>
      <c r="U279" s="712"/>
      <c r="V279" s="117">
        <f t="shared" si="45"/>
        <v>0</v>
      </c>
      <c r="W279" s="118"/>
    </row>
    <row r="280" spans="1:23" s="132" customFormat="1" ht="9" customHeight="1">
      <c r="A280" s="321">
        <v>211</v>
      </c>
      <c r="B280" s="129" t="s">
        <v>351</v>
      </c>
      <c r="C280" s="312" t="s">
        <v>993</v>
      </c>
      <c r="D280" s="312"/>
      <c r="E280" s="321">
        <v>1965</v>
      </c>
      <c r="F280" s="321"/>
      <c r="G280" s="321" t="s">
        <v>88</v>
      </c>
      <c r="H280" s="321" t="s">
        <v>73</v>
      </c>
      <c r="I280" s="321" t="s">
        <v>74</v>
      </c>
      <c r="J280" s="324">
        <v>1071.7</v>
      </c>
      <c r="K280" s="324">
        <v>991.6</v>
      </c>
      <c r="L280" s="324">
        <v>670.5</v>
      </c>
      <c r="M280" s="321">
        <v>34</v>
      </c>
      <c r="N280" s="324">
        <f>'Приложение 2'!E283</f>
        <v>3249893.6</v>
      </c>
      <c r="O280" s="324">
        <v>0</v>
      </c>
      <c r="P280" s="324">
        <v>0</v>
      </c>
      <c r="Q280" s="324">
        <v>453128.05</v>
      </c>
      <c r="R280" s="324">
        <f>N280-Q280</f>
        <v>2796765.5500000003</v>
      </c>
      <c r="S280" s="324">
        <f>N280/K280</f>
        <v>3277.4239612747074</v>
      </c>
      <c r="T280" s="324">
        <v>4503.95</v>
      </c>
      <c r="U280" s="105" t="s">
        <v>226</v>
      </c>
      <c r="V280" s="117">
        <f t="shared" si="45"/>
        <v>1226.5260387252924</v>
      </c>
      <c r="W280" s="118"/>
    </row>
    <row r="281" spans="1:23" s="132" customFormat="1" ht="22.5" customHeight="1">
      <c r="A281" s="711" t="s">
        <v>349</v>
      </c>
      <c r="B281" s="711"/>
      <c r="C281" s="312"/>
      <c r="D281" s="312"/>
      <c r="E281" s="114" t="s">
        <v>388</v>
      </c>
      <c r="F281" s="114" t="s">
        <v>388</v>
      </c>
      <c r="G281" s="114" t="s">
        <v>388</v>
      </c>
      <c r="H281" s="114" t="s">
        <v>388</v>
      </c>
      <c r="I281" s="114" t="s">
        <v>388</v>
      </c>
      <c r="J281" s="324">
        <f t="shared" ref="J281:Q281" si="48">SUM(J280:J280)</f>
        <v>1071.7</v>
      </c>
      <c r="K281" s="324">
        <f t="shared" si="48"/>
        <v>991.6</v>
      </c>
      <c r="L281" s="324">
        <f t="shared" si="48"/>
        <v>670.5</v>
      </c>
      <c r="M281" s="103">
        <f t="shared" si="48"/>
        <v>34</v>
      </c>
      <c r="N281" s="324">
        <f t="shared" si="48"/>
        <v>3249893.6</v>
      </c>
      <c r="O281" s="324">
        <f t="shared" si="48"/>
        <v>0</v>
      </c>
      <c r="P281" s="324">
        <f t="shared" si="48"/>
        <v>0</v>
      </c>
      <c r="Q281" s="324">
        <f t="shared" si="48"/>
        <v>453128.05</v>
      </c>
      <c r="R281" s="324">
        <f>SUM(R280:R280)</f>
        <v>2796765.5500000003</v>
      </c>
      <c r="S281" s="324">
        <f>N281/K281</f>
        <v>3277.4239612747074</v>
      </c>
      <c r="T281" s="324"/>
      <c r="U281" s="105"/>
      <c r="V281" s="117">
        <f t="shared" si="45"/>
        <v>-3277.4239612747074</v>
      </c>
      <c r="W281" s="118"/>
    </row>
    <row r="282" spans="1:23" s="132" customFormat="1" ht="9" customHeight="1">
      <c r="A282" s="712" t="s">
        <v>430</v>
      </c>
      <c r="B282" s="712"/>
      <c r="C282" s="712"/>
      <c r="D282" s="712"/>
      <c r="E282" s="712"/>
      <c r="F282" s="712"/>
      <c r="G282" s="712"/>
      <c r="H282" s="712"/>
      <c r="I282" s="712"/>
      <c r="J282" s="712"/>
      <c r="K282" s="712"/>
      <c r="L282" s="712"/>
      <c r="M282" s="712"/>
      <c r="N282" s="712"/>
      <c r="O282" s="712"/>
      <c r="P282" s="712"/>
      <c r="Q282" s="712"/>
      <c r="R282" s="712"/>
      <c r="S282" s="712"/>
      <c r="T282" s="712"/>
      <c r="U282" s="712"/>
      <c r="V282" s="117">
        <f t="shared" si="45"/>
        <v>0</v>
      </c>
      <c r="W282" s="118"/>
    </row>
    <row r="283" spans="1:23" s="132" customFormat="1" ht="9" customHeight="1">
      <c r="A283" s="157">
        <v>212</v>
      </c>
      <c r="B283" s="158" t="s">
        <v>355</v>
      </c>
      <c r="C283" s="315" t="s">
        <v>995</v>
      </c>
      <c r="D283" s="315"/>
      <c r="E283" s="159">
        <v>1980</v>
      </c>
      <c r="F283" s="159"/>
      <c r="G283" s="159" t="s">
        <v>88</v>
      </c>
      <c r="H283" s="159" t="s">
        <v>73</v>
      </c>
      <c r="I283" s="159" t="s">
        <v>74</v>
      </c>
      <c r="J283" s="160">
        <v>1212.5</v>
      </c>
      <c r="K283" s="160">
        <v>822.51</v>
      </c>
      <c r="L283" s="160">
        <v>706.81</v>
      </c>
      <c r="M283" s="159">
        <v>30</v>
      </c>
      <c r="N283" s="160">
        <f>'Приложение 2'!E286</f>
        <v>344826.61</v>
      </c>
      <c r="O283" s="160">
        <v>0</v>
      </c>
      <c r="P283" s="160">
        <v>0</v>
      </c>
      <c r="Q283" s="160">
        <v>0</v>
      </c>
      <c r="R283" s="160">
        <f>N283</f>
        <v>344826.61</v>
      </c>
      <c r="S283" s="324">
        <f>N283/K283</f>
        <v>419.23698192119241</v>
      </c>
      <c r="T283" s="324">
        <v>4984.6499999999996</v>
      </c>
      <c r="U283" s="161" t="s">
        <v>226</v>
      </c>
      <c r="V283" s="117">
        <f t="shared" si="45"/>
        <v>4565.413018078807</v>
      </c>
      <c r="W283" s="118"/>
    </row>
    <row r="284" spans="1:23" s="132" customFormat="1" ht="9" customHeight="1">
      <c r="A284" s="157">
        <v>213</v>
      </c>
      <c r="B284" s="158" t="s">
        <v>356</v>
      </c>
      <c r="C284" s="315" t="s">
        <v>995</v>
      </c>
      <c r="D284" s="315"/>
      <c r="E284" s="159">
        <v>1983</v>
      </c>
      <c r="F284" s="159"/>
      <c r="G284" s="159" t="s">
        <v>88</v>
      </c>
      <c r="H284" s="159">
        <v>2</v>
      </c>
      <c r="I284" s="159">
        <v>3</v>
      </c>
      <c r="J284" s="160">
        <v>1122.4000000000001</v>
      </c>
      <c r="K284" s="160">
        <v>822.51</v>
      </c>
      <c r="L284" s="160">
        <v>776.31</v>
      </c>
      <c r="M284" s="159">
        <v>29</v>
      </c>
      <c r="N284" s="160">
        <f>'Приложение 2'!E287</f>
        <v>344472.67</v>
      </c>
      <c r="O284" s="160">
        <v>0</v>
      </c>
      <c r="P284" s="160">
        <v>0</v>
      </c>
      <c r="Q284" s="160">
        <v>0</v>
      </c>
      <c r="R284" s="160">
        <f>N284</f>
        <v>344472.67</v>
      </c>
      <c r="S284" s="324">
        <f>N284/K284</f>
        <v>418.80666496455967</v>
      </c>
      <c r="T284" s="324">
        <v>4984.6499999999996</v>
      </c>
      <c r="U284" s="161" t="s">
        <v>226</v>
      </c>
      <c r="V284" s="117">
        <f t="shared" si="45"/>
        <v>4565.8433350354398</v>
      </c>
      <c r="W284" s="118"/>
    </row>
    <row r="285" spans="1:23" s="132" customFormat="1" ht="22.5" customHeight="1">
      <c r="A285" s="756" t="s">
        <v>431</v>
      </c>
      <c r="B285" s="756"/>
      <c r="C285" s="315"/>
      <c r="D285" s="315"/>
      <c r="E285" s="157" t="s">
        <v>388</v>
      </c>
      <c r="F285" s="157" t="s">
        <v>388</v>
      </c>
      <c r="G285" s="157" t="s">
        <v>388</v>
      </c>
      <c r="H285" s="157" t="s">
        <v>388</v>
      </c>
      <c r="I285" s="157" t="s">
        <v>388</v>
      </c>
      <c r="J285" s="162">
        <f t="shared" ref="J285:R285" si="49">SUM(J283:J284)</f>
        <v>2334.9</v>
      </c>
      <c r="K285" s="162">
        <f t="shared" si="49"/>
        <v>1645.02</v>
      </c>
      <c r="L285" s="162">
        <f t="shared" si="49"/>
        <v>1483.12</v>
      </c>
      <c r="M285" s="103">
        <f t="shared" si="49"/>
        <v>59</v>
      </c>
      <c r="N285" s="162">
        <f t="shared" si="49"/>
        <v>689299.28</v>
      </c>
      <c r="O285" s="162">
        <f t="shared" si="49"/>
        <v>0</v>
      </c>
      <c r="P285" s="162">
        <f t="shared" si="49"/>
        <v>0</v>
      </c>
      <c r="Q285" s="162">
        <f t="shared" si="49"/>
        <v>0</v>
      </c>
      <c r="R285" s="162">
        <f t="shared" si="49"/>
        <v>689299.28</v>
      </c>
      <c r="S285" s="324">
        <f>N285/K285</f>
        <v>419.0218234428761</v>
      </c>
      <c r="T285" s="162"/>
      <c r="U285" s="161"/>
      <c r="V285" s="117">
        <f t="shared" si="45"/>
        <v>-419.0218234428761</v>
      </c>
      <c r="W285" s="118"/>
    </row>
    <row r="286" spans="1:23" s="132" customFormat="1" ht="9" customHeight="1">
      <c r="A286" s="722" t="s">
        <v>1054</v>
      </c>
      <c r="B286" s="722"/>
      <c r="C286" s="722"/>
      <c r="D286" s="722"/>
      <c r="E286" s="722"/>
      <c r="F286" s="722"/>
      <c r="G286" s="722"/>
      <c r="H286" s="722"/>
      <c r="I286" s="722"/>
      <c r="J286" s="722"/>
      <c r="K286" s="722"/>
      <c r="L286" s="722"/>
      <c r="M286" s="722"/>
      <c r="N286" s="722"/>
      <c r="O286" s="722"/>
      <c r="P286" s="722"/>
      <c r="Q286" s="722"/>
      <c r="R286" s="722"/>
      <c r="S286" s="722"/>
      <c r="T286" s="722"/>
      <c r="U286" s="722"/>
      <c r="V286" s="117">
        <f t="shared" si="45"/>
        <v>0</v>
      </c>
      <c r="W286" s="118"/>
    </row>
    <row r="287" spans="1:23" s="132" customFormat="1" ht="9" customHeight="1">
      <c r="A287" s="139">
        <v>214</v>
      </c>
      <c r="B287" s="143" t="s">
        <v>357</v>
      </c>
      <c r="C287" s="314" t="s">
        <v>993</v>
      </c>
      <c r="D287" s="314"/>
      <c r="E287" s="139">
        <v>1960</v>
      </c>
      <c r="F287" s="139"/>
      <c r="G287" s="139" t="s">
        <v>88</v>
      </c>
      <c r="H287" s="139">
        <v>2</v>
      </c>
      <c r="I287" s="139">
        <v>2</v>
      </c>
      <c r="J287" s="140">
        <v>478.5</v>
      </c>
      <c r="K287" s="140">
        <v>446.5</v>
      </c>
      <c r="L287" s="140">
        <v>446.5</v>
      </c>
      <c r="M287" s="163">
        <v>13</v>
      </c>
      <c r="N287" s="140">
        <f>'Приложение 2'!E290</f>
        <v>1059478.07</v>
      </c>
      <c r="O287" s="140">
        <v>0</v>
      </c>
      <c r="P287" s="140">
        <v>0</v>
      </c>
      <c r="Q287" s="140">
        <v>0</v>
      </c>
      <c r="R287" s="140">
        <f>N287</f>
        <v>1059478.07</v>
      </c>
      <c r="S287" s="324">
        <f>N287/K287</f>
        <v>2372.8512206047035</v>
      </c>
      <c r="T287" s="324">
        <v>4503.95</v>
      </c>
      <c r="U287" s="147" t="s">
        <v>226</v>
      </c>
      <c r="V287" s="117">
        <f t="shared" si="45"/>
        <v>2131.0987793952963</v>
      </c>
      <c r="W287" s="118"/>
    </row>
    <row r="288" spans="1:23" s="132" customFormat="1" ht="21" customHeight="1">
      <c r="A288" s="755" t="s">
        <v>1055</v>
      </c>
      <c r="B288" s="755"/>
      <c r="C288" s="314"/>
      <c r="D288" s="314"/>
      <c r="E288" s="114" t="s">
        <v>388</v>
      </c>
      <c r="F288" s="114" t="s">
        <v>388</v>
      </c>
      <c r="G288" s="114" t="s">
        <v>388</v>
      </c>
      <c r="H288" s="114" t="s">
        <v>388</v>
      </c>
      <c r="I288" s="114" t="s">
        <v>388</v>
      </c>
      <c r="J288" s="140">
        <f>J287</f>
        <v>478.5</v>
      </c>
      <c r="K288" s="140">
        <f>K287</f>
        <v>446.5</v>
      </c>
      <c r="L288" s="140">
        <f>L287</f>
        <v>446.5</v>
      </c>
      <c r="M288" s="163">
        <f>M287</f>
        <v>13</v>
      </c>
      <c r="N288" s="140">
        <f>N287</f>
        <v>1059478.07</v>
      </c>
      <c r="O288" s="140">
        <v>0</v>
      </c>
      <c r="P288" s="140">
        <v>0</v>
      </c>
      <c r="Q288" s="140">
        <v>0</v>
      </c>
      <c r="R288" s="140">
        <f>R287</f>
        <v>1059478.07</v>
      </c>
      <c r="S288" s="324">
        <f>N288/K288</f>
        <v>2372.8512206047035</v>
      </c>
      <c r="T288" s="139"/>
      <c r="U288" s="147"/>
      <c r="V288" s="117">
        <f t="shared" si="45"/>
        <v>-2372.8512206047035</v>
      </c>
      <c r="W288" s="118"/>
    </row>
    <row r="289" spans="1:23" s="132" customFormat="1" ht="9" customHeight="1">
      <c r="A289" s="712" t="s">
        <v>359</v>
      </c>
      <c r="B289" s="712"/>
      <c r="C289" s="712"/>
      <c r="D289" s="712"/>
      <c r="E289" s="712"/>
      <c r="F289" s="712"/>
      <c r="G289" s="712"/>
      <c r="H289" s="712"/>
      <c r="I289" s="712"/>
      <c r="J289" s="712"/>
      <c r="K289" s="712"/>
      <c r="L289" s="712"/>
      <c r="M289" s="712"/>
      <c r="N289" s="712"/>
      <c r="O289" s="712"/>
      <c r="P289" s="712"/>
      <c r="Q289" s="712"/>
      <c r="R289" s="712"/>
      <c r="S289" s="712"/>
      <c r="T289" s="712"/>
      <c r="U289" s="712"/>
      <c r="V289" s="117">
        <f t="shared" si="45"/>
        <v>0</v>
      </c>
      <c r="W289" s="118"/>
    </row>
    <row r="290" spans="1:23" s="132" customFormat="1" ht="9" customHeight="1">
      <c r="A290" s="321">
        <v>215</v>
      </c>
      <c r="B290" s="129" t="s">
        <v>358</v>
      </c>
      <c r="C290" s="312" t="s">
        <v>993</v>
      </c>
      <c r="D290" s="312"/>
      <c r="E290" s="321">
        <v>1959</v>
      </c>
      <c r="F290" s="321"/>
      <c r="G290" s="321" t="s">
        <v>88</v>
      </c>
      <c r="H290" s="321">
        <v>2</v>
      </c>
      <c r="I290" s="321">
        <v>2</v>
      </c>
      <c r="J290" s="324">
        <v>686.8</v>
      </c>
      <c r="K290" s="324">
        <v>613.6</v>
      </c>
      <c r="L290" s="324">
        <v>399.9</v>
      </c>
      <c r="M290" s="321">
        <v>8</v>
      </c>
      <c r="N290" s="324">
        <f>'Приложение 2'!E293</f>
        <v>2063672.3200000001</v>
      </c>
      <c r="O290" s="324">
        <v>0</v>
      </c>
      <c r="P290" s="324">
        <v>0</v>
      </c>
      <c r="Q290" s="324">
        <v>0</v>
      </c>
      <c r="R290" s="324">
        <f>N290</f>
        <v>2063672.3200000001</v>
      </c>
      <c r="S290" s="324">
        <f>N290/K290</f>
        <v>3363.2208604954367</v>
      </c>
      <c r="T290" s="324">
        <v>4503.95</v>
      </c>
      <c r="U290" s="105" t="s">
        <v>226</v>
      </c>
      <c r="V290" s="117">
        <f t="shared" si="45"/>
        <v>1140.7291395045631</v>
      </c>
      <c r="W290" s="118"/>
    </row>
    <row r="291" spans="1:23" s="132" customFormat="1" ht="9" customHeight="1">
      <c r="A291" s="321">
        <v>216</v>
      </c>
      <c r="B291" s="129" t="s">
        <v>360</v>
      </c>
      <c r="C291" s="312" t="s">
        <v>992</v>
      </c>
      <c r="D291" s="312"/>
      <c r="E291" s="321">
        <v>1976</v>
      </c>
      <c r="F291" s="321"/>
      <c r="G291" s="321" t="s">
        <v>88</v>
      </c>
      <c r="H291" s="321">
        <v>5</v>
      </c>
      <c r="I291" s="321">
        <v>6</v>
      </c>
      <c r="J291" s="324">
        <v>4906.5</v>
      </c>
      <c r="K291" s="324">
        <v>4483</v>
      </c>
      <c r="L291" s="324">
        <v>4030.3</v>
      </c>
      <c r="M291" s="321">
        <v>185</v>
      </c>
      <c r="N291" s="324">
        <f>'Приложение 2'!E294</f>
        <v>4594604.0999999996</v>
      </c>
      <c r="O291" s="324">
        <v>0</v>
      </c>
      <c r="P291" s="324">
        <v>0</v>
      </c>
      <c r="Q291" s="324">
        <v>0</v>
      </c>
      <c r="R291" s="324">
        <f>N291</f>
        <v>4594604.0999999996</v>
      </c>
      <c r="S291" s="324">
        <f>N291/K291</f>
        <v>1024.8949587329912</v>
      </c>
      <c r="T291" s="324">
        <v>4180</v>
      </c>
      <c r="U291" s="105" t="s">
        <v>226</v>
      </c>
      <c r="V291" s="117">
        <f t="shared" si="45"/>
        <v>3155.1050412670088</v>
      </c>
      <c r="W291" s="118"/>
    </row>
    <row r="292" spans="1:23" s="132" customFormat="1" ht="22.5" customHeight="1">
      <c r="A292" s="711" t="s">
        <v>447</v>
      </c>
      <c r="B292" s="711"/>
      <c r="C292" s="312"/>
      <c r="D292" s="312"/>
      <c r="E292" s="114" t="s">
        <v>388</v>
      </c>
      <c r="F292" s="114" t="s">
        <v>388</v>
      </c>
      <c r="G292" s="114" t="s">
        <v>388</v>
      </c>
      <c r="H292" s="114" t="s">
        <v>388</v>
      </c>
      <c r="I292" s="114" t="s">
        <v>388</v>
      </c>
      <c r="J292" s="324">
        <f t="shared" ref="J292:R292" si="50">SUM(J290:J291)</f>
        <v>5593.3</v>
      </c>
      <c r="K292" s="324">
        <f t="shared" si="50"/>
        <v>5096.6000000000004</v>
      </c>
      <c r="L292" s="324">
        <f t="shared" si="50"/>
        <v>4430.2</v>
      </c>
      <c r="M292" s="103">
        <f t="shared" si="50"/>
        <v>193</v>
      </c>
      <c r="N292" s="324">
        <f t="shared" si="50"/>
        <v>6658276.4199999999</v>
      </c>
      <c r="O292" s="324">
        <f t="shared" si="50"/>
        <v>0</v>
      </c>
      <c r="P292" s="324">
        <f t="shared" si="50"/>
        <v>0</v>
      </c>
      <c r="Q292" s="324">
        <f t="shared" si="50"/>
        <v>0</v>
      </c>
      <c r="R292" s="324">
        <f t="shared" si="50"/>
        <v>6658276.4199999999</v>
      </c>
      <c r="S292" s="324">
        <f>N292/K292</f>
        <v>1306.4153396381901</v>
      </c>
      <c r="T292" s="324"/>
      <c r="U292" s="105"/>
      <c r="V292" s="117">
        <f t="shared" si="45"/>
        <v>-1306.4153396381901</v>
      </c>
      <c r="W292" s="118"/>
    </row>
    <row r="293" spans="1:23" s="132" customFormat="1" ht="9" customHeight="1">
      <c r="A293" s="712" t="s">
        <v>428</v>
      </c>
      <c r="B293" s="712"/>
      <c r="C293" s="712"/>
      <c r="D293" s="712"/>
      <c r="E293" s="712"/>
      <c r="F293" s="712"/>
      <c r="G293" s="712"/>
      <c r="H293" s="712"/>
      <c r="I293" s="712"/>
      <c r="J293" s="712"/>
      <c r="K293" s="712"/>
      <c r="L293" s="712"/>
      <c r="M293" s="712"/>
      <c r="N293" s="712"/>
      <c r="O293" s="712"/>
      <c r="P293" s="712"/>
      <c r="Q293" s="712"/>
      <c r="R293" s="712"/>
      <c r="S293" s="712"/>
      <c r="T293" s="712"/>
      <c r="U293" s="712"/>
      <c r="V293" s="117">
        <f t="shared" si="45"/>
        <v>0</v>
      </c>
      <c r="W293" s="118"/>
    </row>
    <row r="294" spans="1:23" s="132" customFormat="1" ht="9" customHeight="1">
      <c r="A294" s="321">
        <v>217</v>
      </c>
      <c r="B294" s="129" t="s">
        <v>361</v>
      </c>
      <c r="C294" s="312" t="s">
        <v>993</v>
      </c>
      <c r="D294" s="312"/>
      <c r="E294" s="321">
        <v>1981</v>
      </c>
      <c r="F294" s="321"/>
      <c r="G294" s="321" t="s">
        <v>88</v>
      </c>
      <c r="H294" s="321">
        <v>2</v>
      </c>
      <c r="I294" s="321">
        <v>1</v>
      </c>
      <c r="J294" s="122">
        <v>407.5</v>
      </c>
      <c r="K294" s="122">
        <v>370.4</v>
      </c>
      <c r="L294" s="122">
        <v>315.7</v>
      </c>
      <c r="M294" s="321">
        <v>23</v>
      </c>
      <c r="N294" s="324">
        <f>'Приложение 2'!E297</f>
        <v>1056204.45</v>
      </c>
      <c r="O294" s="324">
        <v>0</v>
      </c>
      <c r="P294" s="324">
        <v>0</v>
      </c>
      <c r="Q294" s="324">
        <v>0</v>
      </c>
      <c r="R294" s="324">
        <f>N294</f>
        <v>1056204.45</v>
      </c>
      <c r="S294" s="324">
        <f>N294/K294</f>
        <v>2851.523893088553</v>
      </c>
      <c r="T294" s="324">
        <v>4503.95</v>
      </c>
      <c r="U294" s="105" t="s">
        <v>226</v>
      </c>
      <c r="V294" s="117">
        <f t="shared" si="45"/>
        <v>1652.4261069114468</v>
      </c>
      <c r="W294" s="118"/>
    </row>
    <row r="295" spans="1:23" s="132" customFormat="1" ht="20.25" customHeight="1">
      <c r="A295" s="711" t="s">
        <v>429</v>
      </c>
      <c r="B295" s="711"/>
      <c r="C295" s="312"/>
      <c r="D295" s="312"/>
      <c r="E295" s="114" t="s">
        <v>388</v>
      </c>
      <c r="F295" s="114" t="s">
        <v>388</v>
      </c>
      <c r="G295" s="114" t="s">
        <v>388</v>
      </c>
      <c r="H295" s="114" t="s">
        <v>388</v>
      </c>
      <c r="I295" s="114" t="s">
        <v>388</v>
      </c>
      <c r="J295" s="324">
        <f t="shared" ref="J295:R295" si="51">SUM(J294:J294)</f>
        <v>407.5</v>
      </c>
      <c r="K295" s="324">
        <f t="shared" si="51"/>
        <v>370.4</v>
      </c>
      <c r="L295" s="324">
        <f t="shared" si="51"/>
        <v>315.7</v>
      </c>
      <c r="M295" s="103">
        <f t="shared" si="51"/>
        <v>23</v>
      </c>
      <c r="N295" s="324">
        <f t="shared" si="51"/>
        <v>1056204.45</v>
      </c>
      <c r="O295" s="324">
        <f t="shared" si="51"/>
        <v>0</v>
      </c>
      <c r="P295" s="324">
        <f t="shared" si="51"/>
        <v>0</v>
      </c>
      <c r="Q295" s="324">
        <f t="shared" si="51"/>
        <v>0</v>
      </c>
      <c r="R295" s="324">
        <f t="shared" si="51"/>
        <v>1056204.45</v>
      </c>
      <c r="S295" s="324">
        <f>N295/K295</f>
        <v>2851.523893088553</v>
      </c>
      <c r="T295" s="324"/>
      <c r="U295" s="105"/>
      <c r="V295" s="117">
        <f t="shared" si="45"/>
        <v>-2851.523893088553</v>
      </c>
      <c r="W295" s="118"/>
    </row>
    <row r="296" spans="1:23" s="132" customFormat="1" ht="9" customHeight="1">
      <c r="A296" s="752" t="s">
        <v>399</v>
      </c>
      <c r="B296" s="752"/>
      <c r="C296" s="752"/>
      <c r="D296" s="752"/>
      <c r="E296" s="752"/>
      <c r="F296" s="752"/>
      <c r="G296" s="752"/>
      <c r="H296" s="752"/>
      <c r="I296" s="752"/>
      <c r="J296" s="752"/>
      <c r="K296" s="752"/>
      <c r="L296" s="752"/>
      <c r="M296" s="752"/>
      <c r="N296" s="752"/>
      <c r="O296" s="752"/>
      <c r="P296" s="752"/>
      <c r="Q296" s="752"/>
      <c r="R296" s="752"/>
      <c r="S296" s="752"/>
      <c r="T296" s="752"/>
      <c r="U296" s="752"/>
      <c r="V296" s="117">
        <f t="shared" si="45"/>
        <v>0</v>
      </c>
      <c r="W296" s="118"/>
    </row>
    <row r="297" spans="1:23" s="132" customFormat="1" ht="9" customHeight="1">
      <c r="A297" s="164">
        <v>218</v>
      </c>
      <c r="B297" s="165" t="s">
        <v>1</v>
      </c>
      <c r="C297" s="316" t="s">
        <v>993</v>
      </c>
      <c r="D297" s="316"/>
      <c r="E297" s="164">
        <v>1976</v>
      </c>
      <c r="F297" s="164"/>
      <c r="G297" s="164" t="s">
        <v>88</v>
      </c>
      <c r="H297" s="164" t="s">
        <v>73</v>
      </c>
      <c r="I297" s="164" t="s">
        <v>73</v>
      </c>
      <c r="J297" s="166">
        <v>658.1</v>
      </c>
      <c r="K297" s="166">
        <v>563.79999999999995</v>
      </c>
      <c r="L297" s="166">
        <v>563.79999999999995</v>
      </c>
      <c r="M297" s="167">
        <v>17</v>
      </c>
      <c r="N297" s="168">
        <f>'Приложение 2'!E300</f>
        <v>1645051.71</v>
      </c>
      <c r="O297" s="168">
        <v>0</v>
      </c>
      <c r="P297" s="168">
        <v>0</v>
      </c>
      <c r="Q297" s="324">
        <v>24195.26</v>
      </c>
      <c r="R297" s="168">
        <f>N297-Q297</f>
        <v>1620856.45</v>
      </c>
      <c r="S297" s="324">
        <f>N297/K297</f>
        <v>2917.7930294430653</v>
      </c>
      <c r="T297" s="324">
        <v>4503.95</v>
      </c>
      <c r="U297" s="169" t="s">
        <v>226</v>
      </c>
      <c r="V297" s="117">
        <f t="shared" si="45"/>
        <v>1586.1569705569345</v>
      </c>
      <c r="W297" s="118"/>
    </row>
    <row r="298" spans="1:23" s="132" customFormat="1" ht="21.75" customHeight="1">
      <c r="A298" s="758" t="s">
        <v>362</v>
      </c>
      <c r="B298" s="758"/>
      <c r="C298" s="334"/>
      <c r="D298" s="334"/>
      <c r="E298" s="114" t="s">
        <v>388</v>
      </c>
      <c r="F298" s="114" t="s">
        <v>388</v>
      </c>
      <c r="G298" s="114" t="s">
        <v>388</v>
      </c>
      <c r="H298" s="114" t="s">
        <v>388</v>
      </c>
      <c r="I298" s="114" t="s">
        <v>388</v>
      </c>
      <c r="J298" s="168">
        <f>J297</f>
        <v>658.1</v>
      </c>
      <c r="K298" s="168">
        <f>K297</f>
        <v>563.79999999999995</v>
      </c>
      <c r="L298" s="168">
        <f>L297</f>
        <v>563.79999999999995</v>
      </c>
      <c r="M298" s="164">
        <f>M297</f>
        <v>17</v>
      </c>
      <c r="N298" s="168">
        <f>N297</f>
        <v>1645051.71</v>
      </c>
      <c r="O298" s="168">
        <v>0</v>
      </c>
      <c r="P298" s="168">
        <v>0</v>
      </c>
      <c r="Q298" s="168">
        <f>Q297</f>
        <v>24195.26</v>
      </c>
      <c r="R298" s="168">
        <f>R297</f>
        <v>1620856.45</v>
      </c>
      <c r="S298" s="324">
        <f>N298/K298</f>
        <v>2917.7930294430653</v>
      </c>
      <c r="T298" s="168"/>
      <c r="U298" s="169"/>
      <c r="V298" s="117">
        <f t="shared" si="45"/>
        <v>-2917.7930294430653</v>
      </c>
      <c r="W298" s="118"/>
    </row>
    <row r="299" spans="1:23" s="132" customFormat="1" ht="9" customHeight="1">
      <c r="A299" s="752" t="s">
        <v>3</v>
      </c>
      <c r="B299" s="752"/>
      <c r="C299" s="752"/>
      <c r="D299" s="752"/>
      <c r="E299" s="752"/>
      <c r="F299" s="752"/>
      <c r="G299" s="752"/>
      <c r="H299" s="752"/>
      <c r="I299" s="752"/>
      <c r="J299" s="752"/>
      <c r="K299" s="752"/>
      <c r="L299" s="752"/>
      <c r="M299" s="752"/>
      <c r="N299" s="752"/>
      <c r="O299" s="752"/>
      <c r="P299" s="752"/>
      <c r="Q299" s="752"/>
      <c r="R299" s="752"/>
      <c r="S299" s="752"/>
      <c r="T299" s="752"/>
      <c r="U299" s="752"/>
      <c r="V299" s="117">
        <f t="shared" si="45"/>
        <v>0</v>
      </c>
      <c r="W299" s="118"/>
    </row>
    <row r="300" spans="1:23" s="132" customFormat="1" ht="9" customHeight="1">
      <c r="A300" s="164">
        <v>219</v>
      </c>
      <c r="B300" s="165" t="s">
        <v>4</v>
      </c>
      <c r="C300" s="316" t="s">
        <v>995</v>
      </c>
      <c r="D300" s="316"/>
      <c r="E300" s="164">
        <v>1972</v>
      </c>
      <c r="F300" s="164"/>
      <c r="G300" s="164" t="s">
        <v>320</v>
      </c>
      <c r="H300" s="164" t="s">
        <v>73</v>
      </c>
      <c r="I300" s="164">
        <v>3</v>
      </c>
      <c r="J300" s="166">
        <v>1133.56</v>
      </c>
      <c r="K300" s="166">
        <v>1043.68</v>
      </c>
      <c r="L300" s="166">
        <v>1043.68</v>
      </c>
      <c r="M300" s="170">
        <v>24</v>
      </c>
      <c r="N300" s="168">
        <f>'Приложение 2'!E303</f>
        <v>1037381.91</v>
      </c>
      <c r="O300" s="168">
        <v>0</v>
      </c>
      <c r="P300" s="168">
        <v>0</v>
      </c>
      <c r="Q300" s="168">
        <v>12613.27</v>
      </c>
      <c r="R300" s="168">
        <f>N300-Q300</f>
        <v>1024768.64</v>
      </c>
      <c r="S300" s="324">
        <f>N300/K300</f>
        <v>993.96549708722978</v>
      </c>
      <c r="T300" s="324">
        <v>4984.6499999999996</v>
      </c>
      <c r="U300" s="169" t="s">
        <v>226</v>
      </c>
      <c r="V300" s="117">
        <f t="shared" si="45"/>
        <v>3990.6845029127699</v>
      </c>
      <c r="W300" s="118"/>
    </row>
    <row r="301" spans="1:23" s="132" customFormat="1" ht="9" customHeight="1">
      <c r="A301" s="164">
        <v>220</v>
      </c>
      <c r="B301" s="165" t="s">
        <v>5</v>
      </c>
      <c r="C301" s="316" t="s">
        <v>993</v>
      </c>
      <c r="D301" s="316"/>
      <c r="E301" s="164">
        <v>1972</v>
      </c>
      <c r="F301" s="164"/>
      <c r="G301" s="164" t="s">
        <v>88</v>
      </c>
      <c r="H301" s="164">
        <v>2</v>
      </c>
      <c r="I301" s="164">
        <v>2</v>
      </c>
      <c r="J301" s="166">
        <v>718.86</v>
      </c>
      <c r="K301" s="166">
        <v>651.79999999999995</v>
      </c>
      <c r="L301" s="166">
        <v>651.79999999999995</v>
      </c>
      <c r="M301" s="170">
        <v>29</v>
      </c>
      <c r="N301" s="168">
        <f>'Приложение 2'!E304</f>
        <v>1785735.76</v>
      </c>
      <c r="O301" s="168">
        <v>0</v>
      </c>
      <c r="P301" s="168">
        <v>0</v>
      </c>
      <c r="Q301" s="168">
        <v>28178.799999999999</v>
      </c>
      <c r="R301" s="168">
        <f>N301-Q301</f>
        <v>1757556.96</v>
      </c>
      <c r="S301" s="324">
        <f>N301/K301</f>
        <v>2739.6989260509363</v>
      </c>
      <c r="T301" s="324">
        <v>4503.95</v>
      </c>
      <c r="U301" s="169" t="s">
        <v>226</v>
      </c>
      <c r="V301" s="117">
        <f t="shared" si="45"/>
        <v>1764.2510739490635</v>
      </c>
      <c r="W301" s="118"/>
    </row>
    <row r="302" spans="1:23" s="132" customFormat="1" ht="21" customHeight="1">
      <c r="A302" s="757" t="s">
        <v>6</v>
      </c>
      <c r="B302" s="757"/>
      <c r="C302" s="316"/>
      <c r="D302" s="316"/>
      <c r="E302" s="114" t="s">
        <v>388</v>
      </c>
      <c r="F302" s="114" t="s">
        <v>388</v>
      </c>
      <c r="G302" s="114" t="s">
        <v>388</v>
      </c>
      <c r="H302" s="114" t="s">
        <v>388</v>
      </c>
      <c r="I302" s="114" t="s">
        <v>388</v>
      </c>
      <c r="J302" s="168">
        <f t="shared" ref="J302:S302" si="52">SUM(J300:J301)</f>
        <v>1852.42</v>
      </c>
      <c r="K302" s="168">
        <f t="shared" si="52"/>
        <v>1695.48</v>
      </c>
      <c r="L302" s="168">
        <f t="shared" si="52"/>
        <v>1695.48</v>
      </c>
      <c r="M302" s="103">
        <f t="shared" si="52"/>
        <v>53</v>
      </c>
      <c r="N302" s="168">
        <f t="shared" si="52"/>
        <v>2823117.67</v>
      </c>
      <c r="O302" s="168">
        <f t="shared" si="52"/>
        <v>0</v>
      </c>
      <c r="P302" s="168">
        <f t="shared" si="52"/>
        <v>0</v>
      </c>
      <c r="Q302" s="168">
        <f>SUM(Q300:Q301)</f>
        <v>40792.07</v>
      </c>
      <c r="R302" s="168">
        <f>SUM(R300:R301)</f>
        <v>2782325.6</v>
      </c>
      <c r="S302" s="168">
        <f t="shared" si="52"/>
        <v>3733.6644231381661</v>
      </c>
      <c r="T302" s="164"/>
      <c r="U302" s="169"/>
      <c r="V302" s="117">
        <f t="shared" si="45"/>
        <v>-3733.6644231381661</v>
      </c>
      <c r="W302" s="118"/>
    </row>
    <row r="303" spans="1:23" s="132" customFormat="1" ht="9" customHeight="1">
      <c r="A303" s="722" t="s">
        <v>9</v>
      </c>
      <c r="B303" s="722"/>
      <c r="C303" s="722"/>
      <c r="D303" s="722"/>
      <c r="E303" s="722"/>
      <c r="F303" s="722"/>
      <c r="G303" s="722"/>
      <c r="H303" s="722"/>
      <c r="I303" s="722"/>
      <c r="J303" s="722"/>
      <c r="K303" s="722"/>
      <c r="L303" s="722"/>
      <c r="M303" s="722"/>
      <c r="N303" s="722"/>
      <c r="O303" s="722"/>
      <c r="P303" s="722"/>
      <c r="Q303" s="722"/>
      <c r="R303" s="722"/>
      <c r="S303" s="722"/>
      <c r="T303" s="722"/>
      <c r="U303" s="722"/>
      <c r="V303" s="117">
        <f t="shared" si="45"/>
        <v>0</v>
      </c>
      <c r="W303" s="118"/>
    </row>
    <row r="304" spans="1:23" s="132" customFormat="1" ht="9" customHeight="1">
      <c r="A304" s="139">
        <v>221</v>
      </c>
      <c r="B304" s="143" t="s">
        <v>13</v>
      </c>
      <c r="C304" s="314" t="s">
        <v>992</v>
      </c>
      <c r="D304" s="314"/>
      <c r="E304" s="139">
        <v>1965</v>
      </c>
      <c r="F304" s="139"/>
      <c r="G304" s="164" t="s">
        <v>88</v>
      </c>
      <c r="H304" s="139">
        <v>2</v>
      </c>
      <c r="I304" s="139">
        <v>2</v>
      </c>
      <c r="J304" s="140">
        <v>698.4</v>
      </c>
      <c r="K304" s="140">
        <v>479.3</v>
      </c>
      <c r="L304" s="140">
        <v>421.9</v>
      </c>
      <c r="M304" s="163">
        <v>24</v>
      </c>
      <c r="N304" s="140">
        <f>'Приложение 2'!E307</f>
        <v>1356102.48</v>
      </c>
      <c r="O304" s="140">
        <v>0</v>
      </c>
      <c r="P304" s="140">
        <v>0</v>
      </c>
      <c r="Q304" s="140">
        <v>0</v>
      </c>
      <c r="R304" s="140">
        <f>N304</f>
        <v>1356102.48</v>
      </c>
      <c r="S304" s="324">
        <f>N304/K304</f>
        <v>2829.3396202795743</v>
      </c>
      <c r="T304" s="324">
        <v>4180</v>
      </c>
      <c r="U304" s="169" t="s">
        <v>226</v>
      </c>
      <c r="V304" s="117">
        <f t="shared" si="45"/>
        <v>1350.6603797204257</v>
      </c>
      <c r="W304" s="118"/>
    </row>
    <row r="305" spans="1:23" s="132" customFormat="1" ht="9" customHeight="1">
      <c r="A305" s="139">
        <v>222</v>
      </c>
      <c r="B305" s="143" t="s">
        <v>14</v>
      </c>
      <c r="C305" s="314" t="s">
        <v>993</v>
      </c>
      <c r="D305" s="314"/>
      <c r="E305" s="139">
        <v>1963</v>
      </c>
      <c r="F305" s="139"/>
      <c r="G305" s="164" t="s">
        <v>88</v>
      </c>
      <c r="H305" s="139">
        <v>2</v>
      </c>
      <c r="I305" s="139">
        <v>2</v>
      </c>
      <c r="J305" s="140">
        <v>460</v>
      </c>
      <c r="K305" s="140">
        <v>446</v>
      </c>
      <c r="L305" s="140">
        <v>276.2</v>
      </c>
      <c r="M305" s="163">
        <v>21</v>
      </c>
      <c r="N305" s="140">
        <f>'Приложение 2'!E308</f>
        <v>907608.72</v>
      </c>
      <c r="O305" s="140">
        <v>0</v>
      </c>
      <c r="P305" s="140">
        <v>0</v>
      </c>
      <c r="Q305" s="140">
        <v>0</v>
      </c>
      <c r="R305" s="140">
        <f>N305</f>
        <v>907608.72</v>
      </c>
      <c r="S305" s="324">
        <f>N305/K305</f>
        <v>2034.9971300448431</v>
      </c>
      <c r="T305" s="324">
        <v>4503.95</v>
      </c>
      <c r="U305" s="169" t="s">
        <v>226</v>
      </c>
      <c r="V305" s="117">
        <f t="shared" si="45"/>
        <v>2468.9528699551565</v>
      </c>
      <c r="W305" s="118"/>
    </row>
    <row r="306" spans="1:23" s="132" customFormat="1" ht="21" customHeight="1">
      <c r="A306" s="755" t="s">
        <v>10</v>
      </c>
      <c r="B306" s="755"/>
      <c r="C306" s="314"/>
      <c r="D306" s="314"/>
      <c r="E306" s="114" t="s">
        <v>388</v>
      </c>
      <c r="F306" s="114" t="s">
        <v>388</v>
      </c>
      <c r="G306" s="114" t="s">
        <v>388</v>
      </c>
      <c r="H306" s="114" t="s">
        <v>388</v>
      </c>
      <c r="I306" s="114" t="s">
        <v>388</v>
      </c>
      <c r="J306" s="140">
        <f t="shared" ref="J306:R306" si="53">SUM(J304:J305)</f>
        <v>1158.4000000000001</v>
      </c>
      <c r="K306" s="140">
        <f t="shared" si="53"/>
        <v>925.3</v>
      </c>
      <c r="L306" s="140">
        <f t="shared" si="53"/>
        <v>698.09999999999991</v>
      </c>
      <c r="M306" s="103">
        <f t="shared" si="53"/>
        <v>45</v>
      </c>
      <c r="N306" s="140">
        <f t="shared" si="53"/>
        <v>2263711.2000000002</v>
      </c>
      <c r="O306" s="140">
        <f t="shared" si="53"/>
        <v>0</v>
      </c>
      <c r="P306" s="140">
        <f t="shared" si="53"/>
        <v>0</v>
      </c>
      <c r="Q306" s="140">
        <f t="shared" si="53"/>
        <v>0</v>
      </c>
      <c r="R306" s="140">
        <f t="shared" si="53"/>
        <v>2263711.2000000002</v>
      </c>
      <c r="S306" s="324">
        <f>N306/K306</f>
        <v>2446.4619042472714</v>
      </c>
      <c r="T306" s="139"/>
      <c r="U306" s="147"/>
      <c r="V306" s="117">
        <f t="shared" si="45"/>
        <v>-2446.4619042472714</v>
      </c>
      <c r="W306" s="118"/>
    </row>
    <row r="307" spans="1:23" s="132" customFormat="1" ht="9" customHeight="1">
      <c r="A307" s="722" t="s">
        <v>11</v>
      </c>
      <c r="B307" s="722"/>
      <c r="C307" s="722"/>
      <c r="D307" s="722"/>
      <c r="E307" s="722"/>
      <c r="F307" s="722"/>
      <c r="G307" s="722"/>
      <c r="H307" s="722"/>
      <c r="I307" s="722"/>
      <c r="J307" s="722"/>
      <c r="K307" s="722"/>
      <c r="L307" s="722"/>
      <c r="M307" s="722"/>
      <c r="N307" s="722"/>
      <c r="O307" s="722"/>
      <c r="P307" s="722"/>
      <c r="Q307" s="722"/>
      <c r="R307" s="722"/>
      <c r="S307" s="722"/>
      <c r="T307" s="722"/>
      <c r="U307" s="722"/>
      <c r="V307" s="117">
        <f t="shared" si="45"/>
        <v>0</v>
      </c>
      <c r="W307" s="118"/>
    </row>
    <row r="308" spans="1:23" s="132" customFormat="1" ht="9" customHeight="1">
      <c r="A308" s="139">
        <v>223</v>
      </c>
      <c r="B308" s="143" t="s">
        <v>16</v>
      </c>
      <c r="C308" s="314" t="s">
        <v>993</v>
      </c>
      <c r="D308" s="314"/>
      <c r="E308" s="139">
        <v>1959</v>
      </c>
      <c r="F308" s="139"/>
      <c r="G308" s="164" t="s">
        <v>88</v>
      </c>
      <c r="H308" s="139">
        <v>2</v>
      </c>
      <c r="I308" s="139">
        <v>1</v>
      </c>
      <c r="J308" s="140">
        <v>401.2</v>
      </c>
      <c r="K308" s="140">
        <v>318.89999999999998</v>
      </c>
      <c r="L308" s="140">
        <v>268.8</v>
      </c>
      <c r="M308" s="163">
        <v>11</v>
      </c>
      <c r="N308" s="140">
        <f>'Приложение 2'!E311</f>
        <v>912625.94</v>
      </c>
      <c r="O308" s="140">
        <v>0</v>
      </c>
      <c r="P308" s="140">
        <v>0</v>
      </c>
      <c r="Q308" s="140">
        <v>0</v>
      </c>
      <c r="R308" s="140">
        <f>N308</f>
        <v>912625.94</v>
      </c>
      <c r="S308" s="324">
        <f>N308/K308</f>
        <v>2861.7934775791787</v>
      </c>
      <c r="T308" s="324">
        <v>4503.95</v>
      </c>
      <c r="U308" s="169" t="s">
        <v>226</v>
      </c>
      <c r="V308" s="117">
        <f t="shared" si="45"/>
        <v>1642.1565224208211</v>
      </c>
      <c r="W308" s="118"/>
    </row>
    <row r="309" spans="1:23" s="132" customFormat="1" ht="9" customHeight="1">
      <c r="A309" s="139">
        <v>224</v>
      </c>
      <c r="B309" s="143" t="s">
        <v>15</v>
      </c>
      <c r="C309" s="314" t="s">
        <v>993</v>
      </c>
      <c r="D309" s="314"/>
      <c r="E309" s="139">
        <v>1941</v>
      </c>
      <c r="F309" s="139"/>
      <c r="G309" s="164" t="s">
        <v>88</v>
      </c>
      <c r="H309" s="139">
        <v>3</v>
      </c>
      <c r="I309" s="139">
        <v>1</v>
      </c>
      <c r="J309" s="140">
        <v>347.3</v>
      </c>
      <c r="K309" s="140">
        <v>279.2</v>
      </c>
      <c r="L309" s="140">
        <v>243.2</v>
      </c>
      <c r="M309" s="163">
        <v>19</v>
      </c>
      <c r="N309" s="140">
        <f>'Приложение 2'!E312</f>
        <v>752267.04</v>
      </c>
      <c r="O309" s="140">
        <v>0</v>
      </c>
      <c r="P309" s="140">
        <v>0</v>
      </c>
      <c r="Q309" s="140">
        <v>0</v>
      </c>
      <c r="R309" s="140">
        <f>N309</f>
        <v>752267.04</v>
      </c>
      <c r="S309" s="324">
        <f>N309/K309</f>
        <v>2694.3661891117481</v>
      </c>
      <c r="T309" s="324">
        <v>4503.95</v>
      </c>
      <c r="U309" s="169" t="s">
        <v>226</v>
      </c>
      <c r="V309" s="117">
        <f t="shared" si="45"/>
        <v>1809.5838108882517</v>
      </c>
      <c r="W309" s="118"/>
    </row>
    <row r="310" spans="1:23" s="132" customFormat="1" ht="9" customHeight="1">
      <c r="A310" s="139">
        <v>225</v>
      </c>
      <c r="B310" s="143" t="s">
        <v>17</v>
      </c>
      <c r="C310" s="314" t="s">
        <v>993</v>
      </c>
      <c r="D310" s="314"/>
      <c r="E310" s="139">
        <v>1968</v>
      </c>
      <c r="F310" s="139"/>
      <c r="G310" s="164" t="s">
        <v>88</v>
      </c>
      <c r="H310" s="139">
        <v>3</v>
      </c>
      <c r="I310" s="139">
        <v>2</v>
      </c>
      <c r="J310" s="140">
        <v>992.2</v>
      </c>
      <c r="K310" s="140">
        <v>927.4</v>
      </c>
      <c r="L310" s="140">
        <v>927.4</v>
      </c>
      <c r="M310" s="163">
        <v>38</v>
      </c>
      <c r="N310" s="140">
        <f>'Приложение 2'!E313</f>
        <v>1319796.78</v>
      </c>
      <c r="O310" s="140">
        <v>0</v>
      </c>
      <c r="P310" s="140">
        <v>0</v>
      </c>
      <c r="Q310" s="140">
        <v>0</v>
      </c>
      <c r="R310" s="140">
        <f>N310</f>
        <v>1319796.78</v>
      </c>
      <c r="S310" s="324">
        <f>N310/K310</f>
        <v>1423.1149234418806</v>
      </c>
      <c r="T310" s="324">
        <v>4503.95</v>
      </c>
      <c r="U310" s="169" t="s">
        <v>226</v>
      </c>
      <c r="V310" s="117">
        <f t="shared" si="45"/>
        <v>3080.835076558119</v>
      </c>
      <c r="W310" s="118"/>
    </row>
    <row r="311" spans="1:23" s="132" customFormat="1" ht="9" customHeight="1">
      <c r="A311" s="139">
        <v>226</v>
      </c>
      <c r="B311" s="143" t="s">
        <v>18</v>
      </c>
      <c r="C311" s="314" t="s">
        <v>993</v>
      </c>
      <c r="D311" s="314"/>
      <c r="E311" s="139">
        <v>1941</v>
      </c>
      <c r="F311" s="139"/>
      <c r="G311" s="164" t="s">
        <v>88</v>
      </c>
      <c r="H311" s="139">
        <v>2</v>
      </c>
      <c r="I311" s="139">
        <v>2</v>
      </c>
      <c r="J311" s="140">
        <v>580.9</v>
      </c>
      <c r="K311" s="140">
        <v>526.1</v>
      </c>
      <c r="L311" s="140">
        <v>434.5</v>
      </c>
      <c r="M311" s="163">
        <v>18</v>
      </c>
      <c r="N311" s="140">
        <f>'Приложение 2'!E314</f>
        <v>1443460.21</v>
      </c>
      <c r="O311" s="140">
        <v>0</v>
      </c>
      <c r="P311" s="140">
        <v>0</v>
      </c>
      <c r="Q311" s="140">
        <v>0</v>
      </c>
      <c r="R311" s="140">
        <f>N311</f>
        <v>1443460.21</v>
      </c>
      <c r="S311" s="324">
        <f>N311/K311</f>
        <v>2743.6993157194447</v>
      </c>
      <c r="T311" s="324">
        <v>4503.95</v>
      </c>
      <c r="U311" s="169" t="s">
        <v>226</v>
      </c>
      <c r="V311" s="117">
        <f t="shared" si="45"/>
        <v>1760.2506842805551</v>
      </c>
      <c r="W311" s="118"/>
    </row>
    <row r="312" spans="1:23" s="171" customFormat="1" ht="21" customHeight="1">
      <c r="A312" s="755" t="s">
        <v>12</v>
      </c>
      <c r="B312" s="755"/>
      <c r="C312" s="314"/>
      <c r="D312" s="314"/>
      <c r="E312" s="114" t="s">
        <v>388</v>
      </c>
      <c r="F312" s="114" t="s">
        <v>388</v>
      </c>
      <c r="G312" s="114" t="s">
        <v>388</v>
      </c>
      <c r="H312" s="114" t="s">
        <v>388</v>
      </c>
      <c r="I312" s="114" t="s">
        <v>388</v>
      </c>
      <c r="J312" s="140">
        <f t="shared" ref="J312:R312" si="54">SUM(J308:J311)</f>
        <v>2321.6</v>
      </c>
      <c r="K312" s="140">
        <f t="shared" si="54"/>
        <v>2051.6</v>
      </c>
      <c r="L312" s="140">
        <f t="shared" si="54"/>
        <v>1873.9</v>
      </c>
      <c r="M312" s="103">
        <f t="shared" si="54"/>
        <v>86</v>
      </c>
      <c r="N312" s="140">
        <f t="shared" si="54"/>
        <v>4428149.97</v>
      </c>
      <c r="O312" s="140">
        <f t="shared" si="54"/>
        <v>0</v>
      </c>
      <c r="P312" s="140">
        <f t="shared" si="54"/>
        <v>0</v>
      </c>
      <c r="Q312" s="140">
        <f t="shared" si="54"/>
        <v>0</v>
      </c>
      <c r="R312" s="140">
        <f t="shared" si="54"/>
        <v>4428149.97</v>
      </c>
      <c r="S312" s="324">
        <f>N312/K312</f>
        <v>2158.388560148177</v>
      </c>
      <c r="T312" s="139"/>
      <c r="U312" s="147"/>
      <c r="V312" s="117">
        <f t="shared" si="45"/>
        <v>-2158.388560148177</v>
      </c>
      <c r="W312" s="118"/>
    </row>
    <row r="313" spans="1:23" s="171" customFormat="1" ht="9" customHeight="1">
      <c r="A313" s="722" t="s">
        <v>389</v>
      </c>
      <c r="B313" s="722"/>
      <c r="C313" s="722"/>
      <c r="D313" s="722"/>
      <c r="E313" s="722"/>
      <c r="F313" s="722"/>
      <c r="G313" s="722"/>
      <c r="H313" s="722"/>
      <c r="I313" s="722"/>
      <c r="J313" s="722"/>
      <c r="K313" s="722"/>
      <c r="L313" s="722"/>
      <c r="M313" s="722"/>
      <c r="N313" s="722"/>
      <c r="O313" s="722"/>
      <c r="P313" s="722"/>
      <c r="Q313" s="722"/>
      <c r="R313" s="722"/>
      <c r="S313" s="722"/>
      <c r="T313" s="722"/>
      <c r="U313" s="722"/>
      <c r="V313" s="117">
        <f t="shared" si="45"/>
        <v>0</v>
      </c>
      <c r="W313" s="118"/>
    </row>
    <row r="314" spans="1:23" s="171" customFormat="1" ht="9" customHeight="1">
      <c r="A314" s="139">
        <v>227</v>
      </c>
      <c r="B314" s="143" t="s">
        <v>19</v>
      </c>
      <c r="C314" s="143" t="s">
        <v>992</v>
      </c>
      <c r="D314" s="143"/>
      <c r="E314" s="139">
        <v>1976</v>
      </c>
      <c r="F314" s="139"/>
      <c r="G314" s="139" t="s">
        <v>90</v>
      </c>
      <c r="H314" s="143">
        <v>2</v>
      </c>
      <c r="I314" s="139">
        <v>3</v>
      </c>
      <c r="J314" s="172">
        <v>980</v>
      </c>
      <c r="K314" s="139">
        <v>901.17</v>
      </c>
      <c r="L314" s="139">
        <v>901.17</v>
      </c>
      <c r="M314" s="139">
        <v>36</v>
      </c>
      <c r="N314" s="140">
        <f>'Приложение 2'!E317</f>
        <v>2502922.84</v>
      </c>
      <c r="O314" s="139" t="s">
        <v>390</v>
      </c>
      <c r="P314" s="172">
        <v>0</v>
      </c>
      <c r="Q314" s="140">
        <v>68483.17</v>
      </c>
      <c r="R314" s="140">
        <f>N314-Q314</f>
        <v>2434439.67</v>
      </c>
      <c r="S314" s="324">
        <f>N314/K314</f>
        <v>2777.414738617575</v>
      </c>
      <c r="T314" s="324">
        <v>4180</v>
      </c>
      <c r="U314" s="169" t="s">
        <v>226</v>
      </c>
      <c r="V314" s="117">
        <f t="shared" si="45"/>
        <v>1402.585261382425</v>
      </c>
      <c r="W314" s="118"/>
    </row>
    <row r="315" spans="1:23" s="171" customFormat="1" ht="9" customHeight="1">
      <c r="A315" s="139">
        <v>228</v>
      </c>
      <c r="B315" s="143" t="s">
        <v>20</v>
      </c>
      <c r="C315" s="143" t="s">
        <v>992</v>
      </c>
      <c r="D315" s="143"/>
      <c r="E315" s="139">
        <v>1990</v>
      </c>
      <c r="F315" s="139"/>
      <c r="G315" s="139" t="s">
        <v>88</v>
      </c>
      <c r="H315" s="143">
        <v>2</v>
      </c>
      <c r="I315" s="139">
        <v>3</v>
      </c>
      <c r="J315" s="172">
        <v>980</v>
      </c>
      <c r="K315" s="139">
        <v>901.17</v>
      </c>
      <c r="L315" s="139">
        <v>901.17</v>
      </c>
      <c r="M315" s="139">
        <v>35</v>
      </c>
      <c r="N315" s="140">
        <f>'Приложение 2'!E318</f>
        <v>2551675.7200000002</v>
      </c>
      <c r="O315" s="139" t="s">
        <v>390</v>
      </c>
      <c r="P315" s="172">
        <v>0</v>
      </c>
      <c r="Q315" s="140">
        <v>96421.88</v>
      </c>
      <c r="R315" s="140">
        <f>N315-Q315</f>
        <v>2455253.8400000003</v>
      </c>
      <c r="S315" s="324">
        <f>N315/K315</f>
        <v>2831.5142758857933</v>
      </c>
      <c r="T315" s="324">
        <v>4180</v>
      </c>
      <c r="U315" s="169" t="s">
        <v>226</v>
      </c>
      <c r="V315" s="117">
        <f t="shared" si="45"/>
        <v>1348.4857241142067</v>
      </c>
      <c r="W315" s="118"/>
    </row>
    <row r="316" spans="1:23" s="171" customFormat="1" ht="22.5" customHeight="1">
      <c r="A316" s="755" t="s">
        <v>21</v>
      </c>
      <c r="B316" s="755"/>
      <c r="C316" s="314"/>
      <c r="D316" s="314"/>
      <c r="E316" s="114" t="s">
        <v>388</v>
      </c>
      <c r="F316" s="114" t="s">
        <v>388</v>
      </c>
      <c r="G316" s="114" t="s">
        <v>388</v>
      </c>
      <c r="H316" s="114" t="s">
        <v>388</v>
      </c>
      <c r="I316" s="114" t="s">
        <v>388</v>
      </c>
      <c r="J316" s="140">
        <f t="shared" ref="J316:P316" si="55">SUM(J314:J315)</f>
        <v>1960</v>
      </c>
      <c r="K316" s="140">
        <f t="shared" si="55"/>
        <v>1802.34</v>
      </c>
      <c r="L316" s="140">
        <f t="shared" si="55"/>
        <v>1802.34</v>
      </c>
      <c r="M316" s="103">
        <f t="shared" si="55"/>
        <v>71</v>
      </c>
      <c r="N316" s="140">
        <f t="shared" si="55"/>
        <v>5054598.5600000005</v>
      </c>
      <c r="O316" s="140">
        <f t="shared" si="55"/>
        <v>0</v>
      </c>
      <c r="P316" s="140">
        <f t="shared" si="55"/>
        <v>0</v>
      </c>
      <c r="Q316" s="140">
        <f>SUM(Q314:Q315)</f>
        <v>164905.04999999999</v>
      </c>
      <c r="R316" s="140">
        <f>SUM(R314:R315)</f>
        <v>4889693.51</v>
      </c>
      <c r="S316" s="324">
        <f>N316/K316</f>
        <v>2804.4645072516842</v>
      </c>
      <c r="T316" s="139"/>
      <c r="U316" s="143"/>
      <c r="V316" s="117">
        <f t="shared" si="45"/>
        <v>-2804.4645072516842</v>
      </c>
      <c r="W316" s="118"/>
    </row>
    <row r="317" spans="1:23" s="171" customFormat="1" ht="9" customHeight="1">
      <c r="A317" s="722" t="s">
        <v>1052</v>
      </c>
      <c r="B317" s="722"/>
      <c r="C317" s="722"/>
      <c r="D317" s="722"/>
      <c r="E317" s="722"/>
      <c r="F317" s="722"/>
      <c r="G317" s="722"/>
      <c r="H317" s="722"/>
      <c r="I317" s="722"/>
      <c r="J317" s="722"/>
      <c r="K317" s="722"/>
      <c r="L317" s="722"/>
      <c r="M317" s="722"/>
      <c r="N317" s="722"/>
      <c r="O317" s="722"/>
      <c r="P317" s="722"/>
      <c r="Q317" s="722"/>
      <c r="R317" s="722"/>
      <c r="S317" s="722"/>
      <c r="T317" s="722"/>
      <c r="U317" s="722"/>
      <c r="V317" s="117">
        <f t="shared" si="45"/>
        <v>0</v>
      </c>
      <c r="W317" s="118"/>
    </row>
    <row r="318" spans="1:23" s="171" customFormat="1" ht="9" customHeight="1">
      <c r="A318" s="139">
        <v>229</v>
      </c>
      <c r="B318" s="143" t="s">
        <v>22</v>
      </c>
      <c r="C318" s="143" t="s">
        <v>995</v>
      </c>
      <c r="D318" s="143"/>
      <c r="E318" s="139">
        <v>1964</v>
      </c>
      <c r="F318" s="139"/>
      <c r="G318" s="139" t="s">
        <v>90</v>
      </c>
      <c r="H318" s="143">
        <v>2</v>
      </c>
      <c r="I318" s="139">
        <v>2</v>
      </c>
      <c r="J318" s="172">
        <v>800.6</v>
      </c>
      <c r="K318" s="172">
        <v>744.8</v>
      </c>
      <c r="L318" s="172">
        <v>701.7</v>
      </c>
      <c r="M318" s="139">
        <v>37</v>
      </c>
      <c r="N318" s="140">
        <f>'Приложение 2'!E321</f>
        <v>551093.68000000005</v>
      </c>
      <c r="O318" s="324">
        <v>0</v>
      </c>
      <c r="P318" s="172">
        <v>0</v>
      </c>
      <c r="Q318" s="172">
        <v>0</v>
      </c>
      <c r="R318" s="140">
        <f>N318</f>
        <v>551093.68000000005</v>
      </c>
      <c r="S318" s="324">
        <f>N318/K318</f>
        <v>739.92169709989275</v>
      </c>
      <c r="T318" s="324">
        <v>4984.6499999999996</v>
      </c>
      <c r="U318" s="143" t="s">
        <v>226</v>
      </c>
      <c r="V318" s="117">
        <f t="shared" si="45"/>
        <v>4244.7283029001064</v>
      </c>
      <c r="W318" s="118"/>
    </row>
    <row r="319" spans="1:23" s="171" customFormat="1" ht="21.75" customHeight="1">
      <c r="A319" s="755" t="s">
        <v>1053</v>
      </c>
      <c r="B319" s="755"/>
      <c r="C319" s="314"/>
      <c r="D319" s="314"/>
      <c r="E319" s="114" t="s">
        <v>388</v>
      </c>
      <c r="F319" s="114" t="s">
        <v>388</v>
      </c>
      <c r="G319" s="114" t="s">
        <v>388</v>
      </c>
      <c r="H319" s="114" t="s">
        <v>388</v>
      </c>
      <c r="I319" s="114" t="s">
        <v>388</v>
      </c>
      <c r="J319" s="140">
        <f t="shared" ref="J319:R319" si="56">J318</f>
        <v>800.6</v>
      </c>
      <c r="K319" s="140">
        <f t="shared" si="56"/>
        <v>744.8</v>
      </c>
      <c r="L319" s="140">
        <f t="shared" si="56"/>
        <v>701.7</v>
      </c>
      <c r="M319" s="141">
        <f t="shared" si="56"/>
        <v>37</v>
      </c>
      <c r="N319" s="140">
        <f t="shared" si="56"/>
        <v>551093.68000000005</v>
      </c>
      <c r="O319" s="140">
        <f t="shared" si="56"/>
        <v>0</v>
      </c>
      <c r="P319" s="140">
        <f t="shared" si="56"/>
        <v>0</v>
      </c>
      <c r="Q319" s="140">
        <f t="shared" si="56"/>
        <v>0</v>
      </c>
      <c r="R319" s="140">
        <f t="shared" si="56"/>
        <v>551093.68000000005</v>
      </c>
      <c r="S319" s="324">
        <f>N319/K319</f>
        <v>739.92169709989275</v>
      </c>
      <c r="T319" s="143"/>
      <c r="U319" s="143"/>
      <c r="V319" s="117">
        <f t="shared" si="45"/>
        <v>-739.92169709989275</v>
      </c>
      <c r="W319" s="118"/>
    </row>
    <row r="320" spans="1:23" s="171" customFormat="1" ht="9" customHeight="1">
      <c r="A320" s="722" t="s">
        <v>434</v>
      </c>
      <c r="B320" s="722"/>
      <c r="C320" s="722"/>
      <c r="D320" s="722"/>
      <c r="E320" s="722"/>
      <c r="F320" s="722"/>
      <c r="G320" s="722"/>
      <c r="H320" s="722"/>
      <c r="I320" s="722"/>
      <c r="J320" s="722"/>
      <c r="K320" s="722"/>
      <c r="L320" s="722"/>
      <c r="M320" s="722"/>
      <c r="N320" s="722"/>
      <c r="O320" s="722"/>
      <c r="P320" s="722"/>
      <c r="Q320" s="722"/>
      <c r="R320" s="722"/>
      <c r="S320" s="722"/>
      <c r="T320" s="722"/>
      <c r="U320" s="722"/>
      <c r="V320" s="117">
        <f t="shared" si="45"/>
        <v>0</v>
      </c>
      <c r="W320" s="118"/>
    </row>
    <row r="321" spans="1:23" s="171" customFormat="1" ht="9" customHeight="1">
      <c r="A321" s="321">
        <v>230</v>
      </c>
      <c r="B321" s="129" t="s">
        <v>26</v>
      </c>
      <c r="C321" s="312" t="s">
        <v>1000</v>
      </c>
      <c r="D321" s="312"/>
      <c r="E321" s="321">
        <v>1980</v>
      </c>
      <c r="F321" s="321"/>
      <c r="G321" s="321" t="s">
        <v>88</v>
      </c>
      <c r="H321" s="321">
        <v>2</v>
      </c>
      <c r="I321" s="321">
        <v>3</v>
      </c>
      <c r="J321" s="324">
        <v>936</v>
      </c>
      <c r="K321" s="324">
        <v>871.3</v>
      </c>
      <c r="L321" s="324">
        <v>871.3</v>
      </c>
      <c r="M321" s="103">
        <v>55</v>
      </c>
      <c r="N321" s="324">
        <f>'Приложение 2'!E324</f>
        <v>3628088</v>
      </c>
      <c r="O321" s="324">
        <v>0</v>
      </c>
      <c r="P321" s="324">
        <v>0</v>
      </c>
      <c r="Q321" s="324">
        <v>0</v>
      </c>
      <c r="R321" s="324">
        <f>N321-Q321</f>
        <v>3628088</v>
      </c>
      <c r="S321" s="324">
        <f>N321/K321</f>
        <v>4163.9940319063471</v>
      </c>
      <c r="T321" s="324">
        <v>4733.8500000000004</v>
      </c>
      <c r="U321" s="143" t="s">
        <v>226</v>
      </c>
      <c r="V321" s="117">
        <f t="shared" si="45"/>
        <v>569.85596809365325</v>
      </c>
      <c r="W321" s="118"/>
    </row>
    <row r="322" spans="1:23" s="171" customFormat="1" ht="21.75" customHeight="1">
      <c r="A322" s="711" t="s">
        <v>435</v>
      </c>
      <c r="B322" s="711"/>
      <c r="C322" s="312"/>
      <c r="D322" s="312"/>
      <c r="E322" s="114" t="s">
        <v>388</v>
      </c>
      <c r="F322" s="114" t="s">
        <v>388</v>
      </c>
      <c r="G322" s="114" t="s">
        <v>388</v>
      </c>
      <c r="H322" s="114" t="s">
        <v>388</v>
      </c>
      <c r="I322" s="114" t="s">
        <v>388</v>
      </c>
      <c r="J322" s="324">
        <f t="shared" ref="J322:Q322" si="57">SUM(J321:J321)</f>
        <v>936</v>
      </c>
      <c r="K322" s="324">
        <f t="shared" si="57"/>
        <v>871.3</v>
      </c>
      <c r="L322" s="324">
        <f t="shared" si="57"/>
        <v>871.3</v>
      </c>
      <c r="M322" s="103">
        <f t="shared" si="57"/>
        <v>55</v>
      </c>
      <c r="N322" s="324">
        <f t="shared" si="57"/>
        <v>3628088</v>
      </c>
      <c r="O322" s="324">
        <f t="shared" si="57"/>
        <v>0</v>
      </c>
      <c r="P322" s="324">
        <f t="shared" si="57"/>
        <v>0</v>
      </c>
      <c r="Q322" s="324">
        <f t="shared" si="57"/>
        <v>0</v>
      </c>
      <c r="R322" s="324">
        <f>SUM(R321:R321)</f>
        <v>3628088</v>
      </c>
      <c r="S322" s="324">
        <f>N322/K322</f>
        <v>4163.9940319063471</v>
      </c>
      <c r="T322" s="324"/>
      <c r="U322" s="143"/>
      <c r="V322" s="117">
        <f t="shared" si="45"/>
        <v>-4163.9940319063471</v>
      </c>
      <c r="W322" s="118"/>
    </row>
    <row r="323" spans="1:23" s="171" customFormat="1" ht="9" customHeight="1">
      <c r="A323" s="722" t="s">
        <v>426</v>
      </c>
      <c r="B323" s="722"/>
      <c r="C323" s="722"/>
      <c r="D323" s="722"/>
      <c r="E323" s="722"/>
      <c r="F323" s="722"/>
      <c r="G323" s="722"/>
      <c r="H323" s="722"/>
      <c r="I323" s="722"/>
      <c r="J323" s="722"/>
      <c r="K323" s="722"/>
      <c r="L323" s="722"/>
      <c r="M323" s="722"/>
      <c r="N323" s="722"/>
      <c r="O323" s="722"/>
      <c r="P323" s="722"/>
      <c r="Q323" s="722"/>
      <c r="R323" s="722"/>
      <c r="S323" s="722"/>
      <c r="T323" s="722"/>
      <c r="U323" s="722"/>
      <c r="V323" s="117">
        <f t="shared" si="45"/>
        <v>0</v>
      </c>
      <c r="W323" s="118"/>
    </row>
    <row r="324" spans="1:23" s="171" customFormat="1" ht="9" customHeight="1">
      <c r="A324" s="321">
        <v>231</v>
      </c>
      <c r="B324" s="129" t="s">
        <v>27</v>
      </c>
      <c r="C324" s="312" t="s">
        <v>993</v>
      </c>
      <c r="D324" s="312"/>
      <c r="E324" s="321">
        <v>1962</v>
      </c>
      <c r="F324" s="321"/>
      <c r="G324" s="321" t="s">
        <v>88</v>
      </c>
      <c r="H324" s="321">
        <v>2</v>
      </c>
      <c r="I324" s="321">
        <v>4</v>
      </c>
      <c r="J324" s="324">
        <v>597.29999999999995</v>
      </c>
      <c r="K324" s="324">
        <v>450</v>
      </c>
      <c r="L324" s="324">
        <v>450</v>
      </c>
      <c r="M324" s="321">
        <v>12</v>
      </c>
      <c r="N324" s="324">
        <f>'Приложение 2'!E327</f>
        <v>1551397.34</v>
      </c>
      <c r="O324" s="324">
        <v>0</v>
      </c>
      <c r="P324" s="324">
        <v>0</v>
      </c>
      <c r="Q324" s="324">
        <v>0</v>
      </c>
      <c r="R324" s="324">
        <f>N324</f>
        <v>1551397.34</v>
      </c>
      <c r="S324" s="324">
        <f>N324/K324</f>
        <v>3447.5496444444448</v>
      </c>
      <c r="T324" s="324">
        <v>4503.95</v>
      </c>
      <c r="U324" s="105" t="s">
        <v>226</v>
      </c>
      <c r="V324" s="117">
        <f t="shared" si="45"/>
        <v>1056.4003555555551</v>
      </c>
      <c r="W324" s="118"/>
    </row>
    <row r="325" spans="1:23" s="171" customFormat="1" ht="9" customHeight="1">
      <c r="A325" s="321">
        <v>232</v>
      </c>
      <c r="B325" s="129" t="s">
        <v>28</v>
      </c>
      <c r="C325" s="312" t="s">
        <v>993</v>
      </c>
      <c r="D325" s="312"/>
      <c r="E325" s="321">
        <v>1969</v>
      </c>
      <c r="F325" s="321"/>
      <c r="G325" s="321" t="s">
        <v>88</v>
      </c>
      <c r="H325" s="321" t="s">
        <v>73</v>
      </c>
      <c r="I325" s="321">
        <v>2</v>
      </c>
      <c r="J325" s="324">
        <v>480</v>
      </c>
      <c r="K325" s="324">
        <v>370</v>
      </c>
      <c r="L325" s="324">
        <v>370</v>
      </c>
      <c r="M325" s="321">
        <v>13</v>
      </c>
      <c r="N325" s="324">
        <f>'Приложение 2'!E328</f>
        <v>1350576.98</v>
      </c>
      <c r="O325" s="324">
        <v>0</v>
      </c>
      <c r="P325" s="324">
        <v>0</v>
      </c>
      <c r="Q325" s="324">
        <v>0</v>
      </c>
      <c r="R325" s="324">
        <f>N325</f>
        <v>1350576.98</v>
      </c>
      <c r="S325" s="324">
        <f>N325/K325</f>
        <v>3650.2080540540542</v>
      </c>
      <c r="T325" s="324">
        <v>4503.95</v>
      </c>
      <c r="U325" s="105" t="s">
        <v>226</v>
      </c>
      <c r="V325" s="117">
        <f t="shared" si="45"/>
        <v>853.74194594594564</v>
      </c>
      <c r="W325" s="118"/>
    </row>
    <row r="326" spans="1:23" s="171" customFormat="1" ht="21" customHeight="1">
      <c r="A326" s="711" t="s">
        <v>427</v>
      </c>
      <c r="B326" s="711"/>
      <c r="C326" s="312"/>
      <c r="D326" s="312"/>
      <c r="E326" s="114" t="s">
        <v>388</v>
      </c>
      <c r="F326" s="114" t="s">
        <v>388</v>
      </c>
      <c r="G326" s="114" t="s">
        <v>388</v>
      </c>
      <c r="H326" s="114" t="s">
        <v>388</v>
      </c>
      <c r="I326" s="114" t="s">
        <v>388</v>
      </c>
      <c r="J326" s="324">
        <f t="shared" ref="J326:R326" si="58">SUM(J324:J325)</f>
        <v>1077.3</v>
      </c>
      <c r="K326" s="324">
        <f t="shared" si="58"/>
        <v>820</v>
      </c>
      <c r="L326" s="324">
        <f t="shared" si="58"/>
        <v>820</v>
      </c>
      <c r="M326" s="103">
        <f t="shared" si="58"/>
        <v>25</v>
      </c>
      <c r="N326" s="324">
        <f t="shared" si="58"/>
        <v>2901974.3200000003</v>
      </c>
      <c r="O326" s="324">
        <f t="shared" si="58"/>
        <v>0</v>
      </c>
      <c r="P326" s="324">
        <f t="shared" si="58"/>
        <v>0</v>
      </c>
      <c r="Q326" s="324">
        <f t="shared" si="58"/>
        <v>0</v>
      </c>
      <c r="R326" s="324">
        <f t="shared" si="58"/>
        <v>2901974.3200000003</v>
      </c>
      <c r="S326" s="324">
        <f>N326/K326</f>
        <v>3538.9930731707323</v>
      </c>
      <c r="T326" s="330"/>
      <c r="U326" s="105"/>
      <c r="V326" s="117">
        <f t="shared" si="45"/>
        <v>-3538.9930731707323</v>
      </c>
      <c r="W326" s="118"/>
    </row>
    <row r="327" spans="1:23" s="171" customFormat="1" ht="9" customHeight="1">
      <c r="A327" s="712" t="s">
        <v>29</v>
      </c>
      <c r="B327" s="712"/>
      <c r="C327" s="712"/>
      <c r="D327" s="712"/>
      <c r="E327" s="712"/>
      <c r="F327" s="712"/>
      <c r="G327" s="712"/>
      <c r="H327" s="712"/>
      <c r="I327" s="712"/>
      <c r="J327" s="712"/>
      <c r="K327" s="712"/>
      <c r="L327" s="712"/>
      <c r="M327" s="712"/>
      <c r="N327" s="712"/>
      <c r="O327" s="712"/>
      <c r="P327" s="712"/>
      <c r="Q327" s="712"/>
      <c r="R327" s="712"/>
      <c r="S327" s="712"/>
      <c r="T327" s="712"/>
      <c r="U327" s="712"/>
      <c r="V327" s="117">
        <f t="shared" si="45"/>
        <v>0</v>
      </c>
      <c r="W327" s="118"/>
    </row>
    <row r="328" spans="1:23" s="171" customFormat="1" ht="9" customHeight="1">
      <c r="A328" s="321">
        <v>233</v>
      </c>
      <c r="B328" s="129" t="s">
        <v>31</v>
      </c>
      <c r="C328" s="312" t="s">
        <v>993</v>
      </c>
      <c r="D328" s="312"/>
      <c r="E328" s="321">
        <v>1970</v>
      </c>
      <c r="F328" s="321"/>
      <c r="G328" s="321" t="s">
        <v>88</v>
      </c>
      <c r="H328" s="321" t="s">
        <v>73</v>
      </c>
      <c r="I328" s="321" t="s">
        <v>73</v>
      </c>
      <c r="J328" s="324">
        <v>490.5</v>
      </c>
      <c r="K328" s="324">
        <v>459.7</v>
      </c>
      <c r="L328" s="324">
        <v>298.2</v>
      </c>
      <c r="M328" s="103">
        <v>13</v>
      </c>
      <c r="N328" s="324">
        <f>'Приложение 2'!E331</f>
        <v>1303063.58</v>
      </c>
      <c r="O328" s="324">
        <v>0</v>
      </c>
      <c r="P328" s="324">
        <v>0</v>
      </c>
      <c r="Q328" s="324">
        <v>0</v>
      </c>
      <c r="R328" s="324">
        <f>N328</f>
        <v>1303063.58</v>
      </c>
      <c r="S328" s="324">
        <v>3328.11</v>
      </c>
      <c r="T328" s="324">
        <v>4503.95</v>
      </c>
      <c r="U328" s="105" t="s">
        <v>226</v>
      </c>
      <c r="V328" s="117">
        <f t="shared" si="45"/>
        <v>1175.8399999999997</v>
      </c>
      <c r="W328" s="118"/>
    </row>
    <row r="329" spans="1:23" s="171" customFormat="1" ht="9" customHeight="1">
      <c r="A329" s="321">
        <v>234</v>
      </c>
      <c r="B329" s="129" t="s">
        <v>32</v>
      </c>
      <c r="C329" s="312" t="s">
        <v>993</v>
      </c>
      <c r="D329" s="312"/>
      <c r="E329" s="321">
        <v>1948</v>
      </c>
      <c r="F329" s="321"/>
      <c r="G329" s="321" t="s">
        <v>88</v>
      </c>
      <c r="H329" s="321" t="s">
        <v>73</v>
      </c>
      <c r="I329" s="321">
        <v>1</v>
      </c>
      <c r="J329" s="324">
        <v>558.29999999999995</v>
      </c>
      <c r="K329" s="324">
        <v>498.1</v>
      </c>
      <c r="L329" s="324">
        <v>326.39999999999998</v>
      </c>
      <c r="M329" s="103">
        <v>15</v>
      </c>
      <c r="N329" s="324">
        <f>'Приложение 2'!E332</f>
        <v>1488399.29</v>
      </c>
      <c r="O329" s="324">
        <v>0</v>
      </c>
      <c r="P329" s="324">
        <v>0</v>
      </c>
      <c r="Q329" s="324">
        <v>0</v>
      </c>
      <c r="R329" s="324">
        <f>N329</f>
        <v>1488399.29</v>
      </c>
      <c r="S329" s="324">
        <v>3223.39</v>
      </c>
      <c r="T329" s="324">
        <v>4503.95</v>
      </c>
      <c r="U329" s="105" t="s">
        <v>226</v>
      </c>
      <c r="V329" s="117">
        <f t="shared" si="45"/>
        <v>1280.56</v>
      </c>
      <c r="W329" s="118"/>
    </row>
    <row r="330" spans="1:23" s="171" customFormat="1" ht="9" customHeight="1">
      <c r="A330" s="321">
        <v>235</v>
      </c>
      <c r="B330" s="129" t="s">
        <v>33</v>
      </c>
      <c r="C330" s="312" t="s">
        <v>993</v>
      </c>
      <c r="D330" s="312"/>
      <c r="E330" s="321">
        <v>1962</v>
      </c>
      <c r="F330" s="321"/>
      <c r="G330" s="321" t="s">
        <v>88</v>
      </c>
      <c r="H330" s="321">
        <v>2</v>
      </c>
      <c r="I330" s="321">
        <v>1</v>
      </c>
      <c r="J330" s="324">
        <v>240.3</v>
      </c>
      <c r="K330" s="324">
        <v>218.3</v>
      </c>
      <c r="L330" s="324">
        <v>143.9</v>
      </c>
      <c r="M330" s="103">
        <v>12</v>
      </c>
      <c r="N330" s="324">
        <f>'Приложение 2'!E333</f>
        <v>740359.55</v>
      </c>
      <c r="O330" s="324">
        <v>0</v>
      </c>
      <c r="P330" s="324">
        <v>0</v>
      </c>
      <c r="Q330" s="324">
        <v>0</v>
      </c>
      <c r="R330" s="324">
        <f>N330</f>
        <v>740359.55</v>
      </c>
      <c r="S330" s="324">
        <v>3354.58</v>
      </c>
      <c r="T330" s="324">
        <v>4503.95</v>
      </c>
      <c r="U330" s="105" t="s">
        <v>226</v>
      </c>
      <c r="V330" s="117">
        <f t="shared" si="45"/>
        <v>1149.3699999999999</v>
      </c>
      <c r="W330" s="118"/>
    </row>
    <row r="331" spans="1:23" s="171" customFormat="1" ht="9" customHeight="1">
      <c r="A331" s="321">
        <v>236</v>
      </c>
      <c r="B331" s="129" t="s">
        <v>34</v>
      </c>
      <c r="C331" s="312" t="s">
        <v>993</v>
      </c>
      <c r="D331" s="312"/>
      <c r="E331" s="321">
        <v>1960</v>
      </c>
      <c r="F331" s="321"/>
      <c r="G331" s="321" t="s">
        <v>88</v>
      </c>
      <c r="H331" s="321" t="s">
        <v>73</v>
      </c>
      <c r="I331" s="321" t="s">
        <v>72</v>
      </c>
      <c r="J331" s="324">
        <v>297.2</v>
      </c>
      <c r="K331" s="324">
        <v>276.2</v>
      </c>
      <c r="L331" s="324">
        <v>173.9</v>
      </c>
      <c r="M331" s="103">
        <v>10</v>
      </c>
      <c r="N331" s="324">
        <f>'Приложение 2'!E334</f>
        <v>869996.32</v>
      </c>
      <c r="O331" s="324">
        <v>0</v>
      </c>
      <c r="P331" s="324">
        <v>0</v>
      </c>
      <c r="Q331" s="324">
        <v>0</v>
      </c>
      <c r="R331" s="324">
        <f>N331</f>
        <v>869996.32</v>
      </c>
      <c r="S331" s="324">
        <v>3211.5</v>
      </c>
      <c r="T331" s="324">
        <v>4503.95</v>
      </c>
      <c r="U331" s="105" t="s">
        <v>226</v>
      </c>
      <c r="V331" s="117">
        <f t="shared" si="45"/>
        <v>1292.4499999999998</v>
      </c>
      <c r="W331" s="118"/>
    </row>
    <row r="332" spans="1:23" s="171" customFormat="1" ht="21" customHeight="1">
      <c r="A332" s="711" t="s">
        <v>30</v>
      </c>
      <c r="B332" s="711"/>
      <c r="C332" s="312"/>
      <c r="D332" s="312"/>
      <c r="E332" s="114" t="s">
        <v>388</v>
      </c>
      <c r="F332" s="114" t="s">
        <v>388</v>
      </c>
      <c r="G332" s="114" t="s">
        <v>388</v>
      </c>
      <c r="H332" s="114" t="s">
        <v>388</v>
      </c>
      <c r="I332" s="114" t="s">
        <v>388</v>
      </c>
      <c r="J332" s="324">
        <f t="shared" ref="J332:R332" si="59">SUM(J328:J331)</f>
        <v>1586.3</v>
      </c>
      <c r="K332" s="324">
        <f t="shared" si="59"/>
        <v>1452.3</v>
      </c>
      <c r="L332" s="324">
        <f t="shared" si="59"/>
        <v>942.39999999999986</v>
      </c>
      <c r="M332" s="103">
        <f t="shared" si="59"/>
        <v>50</v>
      </c>
      <c r="N332" s="324">
        <f t="shared" si="59"/>
        <v>4401818.74</v>
      </c>
      <c r="O332" s="324">
        <f t="shared" si="59"/>
        <v>0</v>
      </c>
      <c r="P332" s="324">
        <f t="shared" si="59"/>
        <v>0</v>
      </c>
      <c r="Q332" s="324">
        <f t="shared" si="59"/>
        <v>0</v>
      </c>
      <c r="R332" s="324">
        <f t="shared" si="59"/>
        <v>4401818.74</v>
      </c>
      <c r="S332" s="324">
        <f>N332/K332</f>
        <v>3030.929380981891</v>
      </c>
      <c r="T332" s="324"/>
      <c r="U332" s="105"/>
      <c r="V332" s="117">
        <f t="shared" si="45"/>
        <v>-3030.929380981891</v>
      </c>
      <c r="W332" s="118"/>
    </row>
    <row r="333" spans="1:23" s="171" customFormat="1" ht="9" customHeight="1">
      <c r="A333" s="712" t="s">
        <v>35</v>
      </c>
      <c r="B333" s="712"/>
      <c r="C333" s="712"/>
      <c r="D333" s="712"/>
      <c r="E333" s="712"/>
      <c r="F333" s="712"/>
      <c r="G333" s="712"/>
      <c r="H333" s="712"/>
      <c r="I333" s="712"/>
      <c r="J333" s="712"/>
      <c r="K333" s="712"/>
      <c r="L333" s="712"/>
      <c r="M333" s="712"/>
      <c r="N333" s="712"/>
      <c r="O333" s="712"/>
      <c r="P333" s="712"/>
      <c r="Q333" s="712"/>
      <c r="R333" s="712"/>
      <c r="S333" s="712"/>
      <c r="T333" s="712"/>
      <c r="U333" s="712"/>
      <c r="V333" s="117">
        <f t="shared" si="45"/>
        <v>0</v>
      </c>
      <c r="W333" s="118"/>
    </row>
    <row r="334" spans="1:23" s="171" customFormat="1" ht="9" customHeight="1">
      <c r="A334" s="321">
        <v>237</v>
      </c>
      <c r="B334" s="129" t="s">
        <v>37</v>
      </c>
      <c r="C334" s="312" t="s">
        <v>992</v>
      </c>
      <c r="D334" s="312"/>
      <c r="E334" s="321">
        <v>1983</v>
      </c>
      <c r="F334" s="321">
        <v>1983</v>
      </c>
      <c r="G334" s="321" t="s">
        <v>88</v>
      </c>
      <c r="H334" s="321">
        <v>5</v>
      </c>
      <c r="I334" s="321">
        <v>10</v>
      </c>
      <c r="J334" s="324">
        <v>7782.18</v>
      </c>
      <c r="K334" s="324">
        <v>7582.18</v>
      </c>
      <c r="L334" s="324">
        <v>6998.18</v>
      </c>
      <c r="M334" s="321">
        <v>277</v>
      </c>
      <c r="N334" s="324">
        <f>'Приложение 2'!E337</f>
        <v>8244894.0599999996</v>
      </c>
      <c r="O334" s="324">
        <v>0</v>
      </c>
      <c r="P334" s="324">
        <v>0</v>
      </c>
      <c r="Q334" s="324">
        <v>0</v>
      </c>
      <c r="R334" s="324">
        <f>N334</f>
        <v>8244894.0599999996</v>
      </c>
      <c r="S334" s="324">
        <f>N334/K334</f>
        <v>1087.4041581708689</v>
      </c>
      <c r="T334" s="324">
        <v>4180</v>
      </c>
      <c r="U334" s="105" t="s">
        <v>226</v>
      </c>
      <c r="V334" s="117">
        <f t="shared" si="45"/>
        <v>3092.5958418291311</v>
      </c>
      <c r="W334" s="118"/>
    </row>
    <row r="335" spans="1:23" s="171" customFormat="1" ht="9" customHeight="1">
      <c r="A335" s="321">
        <v>238</v>
      </c>
      <c r="B335" s="129" t="s">
        <v>38</v>
      </c>
      <c r="C335" s="312" t="s">
        <v>993</v>
      </c>
      <c r="D335" s="312"/>
      <c r="E335" s="321">
        <v>1961</v>
      </c>
      <c r="F335" s="321">
        <v>1961</v>
      </c>
      <c r="G335" s="321" t="s">
        <v>88</v>
      </c>
      <c r="H335" s="321">
        <v>2</v>
      </c>
      <c r="I335" s="321">
        <v>1</v>
      </c>
      <c r="J335" s="324">
        <v>320</v>
      </c>
      <c r="K335" s="324">
        <v>305</v>
      </c>
      <c r="L335" s="324">
        <v>278</v>
      </c>
      <c r="M335" s="321">
        <v>7</v>
      </c>
      <c r="N335" s="324">
        <f>'Приложение 2'!E338</f>
        <v>795621.26</v>
      </c>
      <c r="O335" s="324">
        <v>0</v>
      </c>
      <c r="P335" s="324">
        <v>0</v>
      </c>
      <c r="Q335" s="324">
        <v>0</v>
      </c>
      <c r="R335" s="324">
        <f>N335</f>
        <v>795621.26</v>
      </c>
      <c r="S335" s="324">
        <f>N335/K335</f>
        <v>2608.5942950819672</v>
      </c>
      <c r="T335" s="324">
        <v>4503.95</v>
      </c>
      <c r="U335" s="105" t="s">
        <v>226</v>
      </c>
      <c r="V335" s="117">
        <f t="shared" si="45"/>
        <v>1895.3557049180326</v>
      </c>
      <c r="W335" s="118"/>
    </row>
    <row r="336" spans="1:23" s="171" customFormat="1" ht="9" customHeight="1">
      <c r="A336" s="321">
        <v>239</v>
      </c>
      <c r="B336" s="129" t="s">
        <v>370</v>
      </c>
      <c r="C336" s="312" t="s">
        <v>992</v>
      </c>
      <c r="D336" s="312"/>
      <c r="E336" s="321">
        <v>1985</v>
      </c>
      <c r="F336" s="321">
        <v>1985</v>
      </c>
      <c r="G336" s="321" t="s">
        <v>88</v>
      </c>
      <c r="H336" s="321">
        <v>1</v>
      </c>
      <c r="I336" s="321">
        <v>12</v>
      </c>
      <c r="J336" s="324">
        <v>639</v>
      </c>
      <c r="K336" s="324">
        <v>523.70000000000005</v>
      </c>
      <c r="L336" s="324">
        <v>523.70000000000005</v>
      </c>
      <c r="M336" s="321">
        <v>18</v>
      </c>
      <c r="N336" s="324">
        <f>'Приложение 2'!E339</f>
        <v>1237806.0900000001</v>
      </c>
      <c r="O336" s="324">
        <v>0</v>
      </c>
      <c r="P336" s="324">
        <v>0</v>
      </c>
      <c r="Q336" s="324">
        <v>0</v>
      </c>
      <c r="R336" s="324">
        <f>N336</f>
        <v>1237806.0900000001</v>
      </c>
      <c r="S336" s="324">
        <f>N336/K336</f>
        <v>2363.5785564254343</v>
      </c>
      <c r="T336" s="324">
        <v>4180</v>
      </c>
      <c r="U336" s="105" t="s">
        <v>226</v>
      </c>
      <c r="V336" s="117">
        <f t="shared" si="45"/>
        <v>1816.4214435745657</v>
      </c>
      <c r="W336" s="118"/>
    </row>
    <row r="337" spans="1:23" s="171" customFormat="1" ht="21.75" customHeight="1">
      <c r="A337" s="711" t="s">
        <v>36</v>
      </c>
      <c r="B337" s="711"/>
      <c r="C337" s="312"/>
      <c r="D337" s="312"/>
      <c r="E337" s="114" t="s">
        <v>388</v>
      </c>
      <c r="F337" s="114" t="s">
        <v>388</v>
      </c>
      <c r="G337" s="114" t="s">
        <v>388</v>
      </c>
      <c r="H337" s="114" t="s">
        <v>388</v>
      </c>
      <c r="I337" s="114" t="s">
        <v>388</v>
      </c>
      <c r="J337" s="324">
        <f t="shared" ref="J337:R337" si="60">SUM(J334:J336)</f>
        <v>8741.18</v>
      </c>
      <c r="K337" s="324">
        <f t="shared" si="60"/>
        <v>8410.880000000001</v>
      </c>
      <c r="L337" s="324">
        <f t="shared" si="60"/>
        <v>7799.88</v>
      </c>
      <c r="M337" s="103">
        <f t="shared" si="60"/>
        <v>302</v>
      </c>
      <c r="N337" s="324">
        <f t="shared" si="60"/>
        <v>10278321.41</v>
      </c>
      <c r="O337" s="324">
        <f t="shared" si="60"/>
        <v>0</v>
      </c>
      <c r="P337" s="324">
        <f t="shared" si="60"/>
        <v>0</v>
      </c>
      <c r="Q337" s="324">
        <f t="shared" si="60"/>
        <v>0</v>
      </c>
      <c r="R337" s="324">
        <f t="shared" si="60"/>
        <v>10278321.41</v>
      </c>
      <c r="S337" s="324">
        <f>N337/K337</f>
        <v>1222.0268759035914</v>
      </c>
      <c r="T337" s="324"/>
      <c r="U337" s="105"/>
      <c r="V337" s="117">
        <f t="shared" ref="V337:V357" si="61">T337-S337</f>
        <v>-1222.0268759035914</v>
      </c>
      <c r="W337" s="118"/>
    </row>
    <row r="338" spans="1:23" s="171" customFormat="1" ht="9" customHeight="1">
      <c r="A338" s="712" t="s">
        <v>40</v>
      </c>
      <c r="B338" s="712"/>
      <c r="C338" s="712"/>
      <c r="D338" s="712"/>
      <c r="E338" s="712"/>
      <c r="F338" s="712"/>
      <c r="G338" s="712"/>
      <c r="H338" s="712"/>
      <c r="I338" s="712"/>
      <c r="J338" s="712"/>
      <c r="K338" s="712"/>
      <c r="L338" s="712"/>
      <c r="M338" s="712"/>
      <c r="N338" s="712"/>
      <c r="O338" s="712"/>
      <c r="P338" s="712"/>
      <c r="Q338" s="712"/>
      <c r="R338" s="712"/>
      <c r="S338" s="712"/>
      <c r="T338" s="712"/>
      <c r="U338" s="712"/>
      <c r="V338" s="117">
        <f t="shared" si="61"/>
        <v>0</v>
      </c>
      <c r="W338" s="118"/>
    </row>
    <row r="339" spans="1:23" s="171" customFormat="1" ht="9" customHeight="1">
      <c r="A339" s="321">
        <v>240</v>
      </c>
      <c r="B339" s="129" t="s">
        <v>42</v>
      </c>
      <c r="C339" s="312" t="s">
        <v>993</v>
      </c>
      <c r="D339" s="312"/>
      <c r="E339" s="321">
        <v>1963</v>
      </c>
      <c r="F339" s="321"/>
      <c r="G339" s="321" t="s">
        <v>88</v>
      </c>
      <c r="H339" s="321">
        <v>4</v>
      </c>
      <c r="I339" s="321">
        <v>2</v>
      </c>
      <c r="J339" s="122">
        <v>1419.3</v>
      </c>
      <c r="K339" s="332">
        <v>1293.46</v>
      </c>
      <c r="L339" s="321">
        <v>1249.95</v>
      </c>
      <c r="M339" s="332">
        <v>53</v>
      </c>
      <c r="N339" s="324">
        <f>'Приложение 2'!E342</f>
        <v>2068137.48</v>
      </c>
      <c r="O339" s="324">
        <v>0</v>
      </c>
      <c r="P339" s="324">
        <v>0</v>
      </c>
      <c r="Q339" s="324">
        <v>0</v>
      </c>
      <c r="R339" s="324">
        <f>N339</f>
        <v>2068137.48</v>
      </c>
      <c r="S339" s="324">
        <f>N339/K339</f>
        <v>1598.9187759961653</v>
      </c>
      <c r="T339" s="324">
        <v>4503.95</v>
      </c>
      <c r="U339" s="105" t="s">
        <v>226</v>
      </c>
      <c r="V339" s="117">
        <f t="shared" si="61"/>
        <v>2905.0312240038347</v>
      </c>
      <c r="W339" s="118"/>
    </row>
    <row r="340" spans="1:23" s="171" customFormat="1" ht="9" customHeight="1">
      <c r="A340" s="321">
        <v>241</v>
      </c>
      <c r="B340" s="129" t="s">
        <v>41</v>
      </c>
      <c r="C340" s="312" t="s">
        <v>995</v>
      </c>
      <c r="D340" s="312"/>
      <c r="E340" s="321">
        <v>1950</v>
      </c>
      <c r="F340" s="321"/>
      <c r="G340" s="321" t="s">
        <v>88</v>
      </c>
      <c r="H340" s="321" t="s">
        <v>73</v>
      </c>
      <c r="I340" s="321" t="s">
        <v>73</v>
      </c>
      <c r="J340" s="324">
        <v>695.18</v>
      </c>
      <c r="K340" s="324">
        <v>638.03</v>
      </c>
      <c r="L340" s="324">
        <v>638.03</v>
      </c>
      <c r="M340" s="103">
        <v>26</v>
      </c>
      <c r="N340" s="324">
        <f>'Приложение 2'!E343</f>
        <v>2006047.57</v>
      </c>
      <c r="O340" s="324">
        <v>0</v>
      </c>
      <c r="P340" s="324">
        <v>0</v>
      </c>
      <c r="Q340" s="324">
        <v>0</v>
      </c>
      <c r="R340" s="324">
        <f>N340</f>
        <v>2006047.57</v>
      </c>
      <c r="S340" s="324">
        <f>N340/K340</f>
        <v>3144.1273451091643</v>
      </c>
      <c r="T340" s="361">
        <f>4984.65+322.91</f>
        <v>5307.5599999999995</v>
      </c>
      <c r="U340" s="105" t="s">
        <v>226</v>
      </c>
      <c r="V340" s="117">
        <f t="shared" si="61"/>
        <v>2163.4326548908352</v>
      </c>
      <c r="W340" s="118"/>
    </row>
    <row r="341" spans="1:23" s="171" customFormat="1" ht="21.75" customHeight="1">
      <c r="A341" s="711" t="s">
        <v>39</v>
      </c>
      <c r="B341" s="711"/>
      <c r="C341" s="312"/>
      <c r="D341" s="312"/>
      <c r="E341" s="114" t="s">
        <v>388</v>
      </c>
      <c r="F341" s="114" t="s">
        <v>388</v>
      </c>
      <c r="G341" s="114" t="s">
        <v>388</v>
      </c>
      <c r="H341" s="114" t="s">
        <v>388</v>
      </c>
      <c r="I341" s="114" t="s">
        <v>388</v>
      </c>
      <c r="J341" s="324">
        <f t="shared" ref="J341:R341" si="62">SUM(J339:J340)</f>
        <v>2114.48</v>
      </c>
      <c r="K341" s="324">
        <f t="shared" si="62"/>
        <v>1931.49</v>
      </c>
      <c r="L341" s="324">
        <f t="shared" si="62"/>
        <v>1887.98</v>
      </c>
      <c r="M341" s="103">
        <f t="shared" si="62"/>
        <v>79</v>
      </c>
      <c r="N341" s="324">
        <f t="shared" si="62"/>
        <v>4074185.05</v>
      </c>
      <c r="O341" s="324">
        <f t="shared" si="62"/>
        <v>0</v>
      </c>
      <c r="P341" s="324">
        <f t="shared" si="62"/>
        <v>0</v>
      </c>
      <c r="Q341" s="324">
        <f t="shared" si="62"/>
        <v>0</v>
      </c>
      <c r="R341" s="324">
        <f t="shared" si="62"/>
        <v>4074185.05</v>
      </c>
      <c r="S341" s="324">
        <f>N341/K341</f>
        <v>2109.348249279054</v>
      </c>
      <c r="T341" s="324"/>
      <c r="U341" s="105"/>
      <c r="V341" s="117">
        <f t="shared" si="61"/>
        <v>-2109.348249279054</v>
      </c>
      <c r="W341" s="118"/>
    </row>
    <row r="342" spans="1:23" s="171" customFormat="1" ht="9" customHeight="1">
      <c r="A342" s="712" t="s">
        <v>45</v>
      </c>
      <c r="B342" s="712"/>
      <c r="C342" s="712"/>
      <c r="D342" s="712"/>
      <c r="E342" s="712"/>
      <c r="F342" s="712"/>
      <c r="G342" s="712"/>
      <c r="H342" s="712"/>
      <c r="I342" s="712"/>
      <c r="J342" s="712"/>
      <c r="K342" s="712"/>
      <c r="L342" s="712"/>
      <c r="M342" s="712"/>
      <c r="N342" s="712"/>
      <c r="O342" s="712"/>
      <c r="P342" s="712"/>
      <c r="Q342" s="712"/>
      <c r="R342" s="712"/>
      <c r="S342" s="712"/>
      <c r="T342" s="712"/>
      <c r="U342" s="712"/>
      <c r="V342" s="117">
        <f t="shared" si="61"/>
        <v>0</v>
      </c>
      <c r="W342" s="118"/>
    </row>
    <row r="343" spans="1:23" s="171" customFormat="1" ht="9" customHeight="1">
      <c r="A343" s="321">
        <v>242</v>
      </c>
      <c r="B343" s="129" t="s">
        <v>46</v>
      </c>
      <c r="C343" s="312" t="s">
        <v>993</v>
      </c>
      <c r="D343" s="312"/>
      <c r="E343" s="321">
        <v>1937</v>
      </c>
      <c r="F343" s="321"/>
      <c r="G343" s="321" t="s">
        <v>88</v>
      </c>
      <c r="H343" s="321">
        <v>2</v>
      </c>
      <c r="I343" s="321">
        <v>3</v>
      </c>
      <c r="J343" s="324">
        <v>651.4</v>
      </c>
      <c r="K343" s="324">
        <v>573.4</v>
      </c>
      <c r="L343" s="324">
        <v>573.4</v>
      </c>
      <c r="M343" s="103">
        <v>24</v>
      </c>
      <c r="N343" s="324">
        <f>'Приложение 2'!E346</f>
        <v>1720751.65</v>
      </c>
      <c r="O343" s="122">
        <v>0</v>
      </c>
      <c r="P343" s="122">
        <v>0</v>
      </c>
      <c r="Q343" s="122">
        <v>0</v>
      </c>
      <c r="R343" s="324">
        <f>N343</f>
        <v>1720751.65</v>
      </c>
      <c r="S343" s="324">
        <f t="shared" ref="S343:S356" si="63">N343/K343</f>
        <v>3000.9620683641438</v>
      </c>
      <c r="T343" s="324">
        <v>4503.95</v>
      </c>
      <c r="U343" s="105" t="s">
        <v>226</v>
      </c>
      <c r="V343" s="117">
        <f t="shared" si="61"/>
        <v>1502.9879316358561</v>
      </c>
      <c r="W343" s="118"/>
    </row>
    <row r="344" spans="1:23" s="171" customFormat="1" ht="9" customHeight="1">
      <c r="A344" s="321">
        <v>243</v>
      </c>
      <c r="B344" s="129" t="s">
        <v>47</v>
      </c>
      <c r="C344" s="312" t="s">
        <v>993</v>
      </c>
      <c r="D344" s="312"/>
      <c r="E344" s="321">
        <v>1957</v>
      </c>
      <c r="F344" s="321"/>
      <c r="G344" s="321" t="s">
        <v>88</v>
      </c>
      <c r="H344" s="321">
        <v>2</v>
      </c>
      <c r="I344" s="321">
        <v>1</v>
      </c>
      <c r="J344" s="324">
        <v>481.9</v>
      </c>
      <c r="K344" s="324">
        <v>440.79999999999995</v>
      </c>
      <c r="L344" s="324">
        <v>373.9</v>
      </c>
      <c r="M344" s="103">
        <v>17</v>
      </c>
      <c r="N344" s="324">
        <f>'Приложение 2'!E347</f>
        <v>1285114.48</v>
      </c>
      <c r="O344" s="122">
        <v>0</v>
      </c>
      <c r="P344" s="122">
        <v>0</v>
      </c>
      <c r="Q344" s="122">
        <v>0</v>
      </c>
      <c r="R344" s="324">
        <f t="shared" ref="R344:R357" si="64">N344</f>
        <v>1285114.48</v>
      </c>
      <c r="S344" s="324">
        <f t="shared" si="63"/>
        <v>2915.4139745916518</v>
      </c>
      <c r="T344" s="324">
        <v>4503.95</v>
      </c>
      <c r="U344" s="105" t="s">
        <v>226</v>
      </c>
      <c r="V344" s="117">
        <f t="shared" si="61"/>
        <v>1588.536025408348</v>
      </c>
      <c r="W344" s="118"/>
    </row>
    <row r="345" spans="1:23" s="171" customFormat="1" ht="9" customHeight="1">
      <c r="A345" s="321">
        <v>244</v>
      </c>
      <c r="B345" s="129" t="s">
        <v>48</v>
      </c>
      <c r="C345" s="312" t="s">
        <v>993</v>
      </c>
      <c r="D345" s="312"/>
      <c r="E345" s="321">
        <v>1972</v>
      </c>
      <c r="F345" s="321"/>
      <c r="G345" s="321" t="s">
        <v>88</v>
      </c>
      <c r="H345" s="321">
        <v>2</v>
      </c>
      <c r="I345" s="321">
        <v>2</v>
      </c>
      <c r="J345" s="324">
        <v>775.6</v>
      </c>
      <c r="K345" s="324">
        <v>716</v>
      </c>
      <c r="L345" s="324">
        <v>716</v>
      </c>
      <c r="M345" s="103">
        <v>28</v>
      </c>
      <c r="N345" s="324">
        <f>'Приложение 2'!E348</f>
        <v>2005619.8</v>
      </c>
      <c r="O345" s="122">
        <v>0</v>
      </c>
      <c r="P345" s="122">
        <v>0</v>
      </c>
      <c r="Q345" s="122">
        <v>0</v>
      </c>
      <c r="R345" s="324">
        <f t="shared" si="64"/>
        <v>2005619.8</v>
      </c>
      <c r="S345" s="324">
        <f t="shared" si="63"/>
        <v>2801.1449720670394</v>
      </c>
      <c r="T345" s="324">
        <v>4503.95</v>
      </c>
      <c r="U345" s="105" t="s">
        <v>226</v>
      </c>
      <c r="V345" s="117">
        <f t="shared" si="61"/>
        <v>1702.8050279329605</v>
      </c>
      <c r="W345" s="118"/>
    </row>
    <row r="346" spans="1:23" s="171" customFormat="1" ht="9" customHeight="1">
      <c r="A346" s="321">
        <v>245</v>
      </c>
      <c r="B346" s="129" t="s">
        <v>59</v>
      </c>
      <c r="C346" s="312" t="s">
        <v>992</v>
      </c>
      <c r="D346" s="312"/>
      <c r="E346" s="321">
        <v>1970</v>
      </c>
      <c r="F346" s="321"/>
      <c r="G346" s="321" t="s">
        <v>88</v>
      </c>
      <c r="H346" s="321">
        <v>4</v>
      </c>
      <c r="I346" s="321">
        <v>1</v>
      </c>
      <c r="J346" s="324">
        <v>2711.3</v>
      </c>
      <c r="K346" s="324">
        <v>1386.1</v>
      </c>
      <c r="L346" s="324">
        <v>1386.1</v>
      </c>
      <c r="M346" s="103">
        <v>212</v>
      </c>
      <c r="N346" s="324">
        <f>'Приложение 2'!E349</f>
        <v>3171266.41</v>
      </c>
      <c r="O346" s="122">
        <v>0</v>
      </c>
      <c r="P346" s="122">
        <v>0</v>
      </c>
      <c r="Q346" s="122">
        <v>0</v>
      </c>
      <c r="R346" s="324">
        <f t="shared" si="64"/>
        <v>3171266.41</v>
      </c>
      <c r="S346" s="324">
        <f t="shared" si="63"/>
        <v>2287.9059303080589</v>
      </c>
      <c r="T346" s="324">
        <v>4180</v>
      </c>
      <c r="U346" s="105" t="s">
        <v>226</v>
      </c>
      <c r="V346" s="117">
        <f t="shared" si="61"/>
        <v>1892.0940696919411</v>
      </c>
      <c r="W346" s="118"/>
    </row>
    <row r="347" spans="1:23" s="171" customFormat="1" ht="9" customHeight="1">
      <c r="A347" s="321">
        <v>246</v>
      </c>
      <c r="B347" s="129" t="s">
        <v>49</v>
      </c>
      <c r="C347" s="312" t="s">
        <v>992</v>
      </c>
      <c r="D347" s="312"/>
      <c r="E347" s="321">
        <v>1971</v>
      </c>
      <c r="F347" s="321"/>
      <c r="G347" s="321" t="s">
        <v>88</v>
      </c>
      <c r="H347" s="321">
        <v>5</v>
      </c>
      <c r="I347" s="321">
        <v>4</v>
      </c>
      <c r="J347" s="324">
        <v>3479.9</v>
      </c>
      <c r="K347" s="324">
        <v>3211.5</v>
      </c>
      <c r="L347" s="324">
        <v>3211.5</v>
      </c>
      <c r="M347" s="103">
        <v>127</v>
      </c>
      <c r="N347" s="324">
        <f>'Приложение 2'!E350</f>
        <v>3050453.33</v>
      </c>
      <c r="O347" s="324">
        <v>0</v>
      </c>
      <c r="P347" s="324">
        <v>0</v>
      </c>
      <c r="Q347" s="324">
        <v>0</v>
      </c>
      <c r="R347" s="324">
        <f t="shared" si="64"/>
        <v>3050453.33</v>
      </c>
      <c r="S347" s="324">
        <f t="shared" si="63"/>
        <v>949.85313093569982</v>
      </c>
      <c r="T347" s="324">
        <v>4180</v>
      </c>
      <c r="U347" s="105" t="s">
        <v>226</v>
      </c>
      <c r="V347" s="117">
        <f t="shared" si="61"/>
        <v>3230.1468690643001</v>
      </c>
      <c r="W347" s="118"/>
    </row>
    <row r="348" spans="1:23" s="171" customFormat="1" ht="9" customHeight="1">
      <c r="A348" s="321">
        <v>247</v>
      </c>
      <c r="B348" s="129" t="s">
        <v>56</v>
      </c>
      <c r="C348" s="312" t="s">
        <v>993</v>
      </c>
      <c r="D348" s="312"/>
      <c r="E348" s="321">
        <v>1964</v>
      </c>
      <c r="F348" s="321"/>
      <c r="G348" s="321" t="s">
        <v>88</v>
      </c>
      <c r="H348" s="321">
        <v>2</v>
      </c>
      <c r="I348" s="321">
        <v>3</v>
      </c>
      <c r="J348" s="324">
        <v>543</v>
      </c>
      <c r="K348" s="324">
        <v>480.7</v>
      </c>
      <c r="L348" s="324">
        <v>480.7</v>
      </c>
      <c r="M348" s="103">
        <v>15</v>
      </c>
      <c r="N348" s="324">
        <f>'Приложение 2'!E351</f>
        <v>1651139.81</v>
      </c>
      <c r="O348" s="324">
        <v>0</v>
      </c>
      <c r="P348" s="324">
        <v>0</v>
      </c>
      <c r="Q348" s="324">
        <v>0</v>
      </c>
      <c r="R348" s="324">
        <f t="shared" si="64"/>
        <v>1651139.81</v>
      </c>
      <c r="S348" s="324">
        <f t="shared" si="63"/>
        <v>3434.8654254212611</v>
      </c>
      <c r="T348" s="324">
        <v>4503.95</v>
      </c>
      <c r="U348" s="105" t="s">
        <v>226</v>
      </c>
      <c r="V348" s="117">
        <f t="shared" si="61"/>
        <v>1069.0845745787387</v>
      </c>
      <c r="W348" s="118"/>
    </row>
    <row r="349" spans="1:23" s="171" customFormat="1" ht="9" customHeight="1">
      <c r="A349" s="321">
        <v>248</v>
      </c>
      <c r="B349" s="129" t="s">
        <v>50</v>
      </c>
      <c r="C349" s="312" t="s">
        <v>993</v>
      </c>
      <c r="D349" s="312"/>
      <c r="E349" s="321">
        <v>1953</v>
      </c>
      <c r="F349" s="321"/>
      <c r="G349" s="321" t="s">
        <v>88</v>
      </c>
      <c r="H349" s="321">
        <v>2</v>
      </c>
      <c r="I349" s="321">
        <v>2</v>
      </c>
      <c r="J349" s="324">
        <v>411.73</v>
      </c>
      <c r="K349" s="324">
        <v>378.8</v>
      </c>
      <c r="L349" s="324">
        <v>378.8</v>
      </c>
      <c r="M349" s="103">
        <v>21</v>
      </c>
      <c r="N349" s="324">
        <f>'Приложение 2'!E352</f>
        <v>1238251.32</v>
      </c>
      <c r="O349" s="324">
        <v>0</v>
      </c>
      <c r="P349" s="324">
        <v>0</v>
      </c>
      <c r="Q349" s="324">
        <v>0</v>
      </c>
      <c r="R349" s="324">
        <f t="shared" si="64"/>
        <v>1238251.32</v>
      </c>
      <c r="S349" s="324">
        <f t="shared" si="63"/>
        <v>3268.8788806758184</v>
      </c>
      <c r="T349" s="324">
        <v>4503.95</v>
      </c>
      <c r="U349" s="105" t="s">
        <v>226</v>
      </c>
      <c r="V349" s="117">
        <f t="shared" si="61"/>
        <v>1235.0711193241814</v>
      </c>
      <c r="W349" s="118"/>
    </row>
    <row r="350" spans="1:23" s="171" customFormat="1" ht="9" customHeight="1">
      <c r="A350" s="321">
        <v>249</v>
      </c>
      <c r="B350" s="129" t="s">
        <v>51</v>
      </c>
      <c r="C350" s="312" t="s">
        <v>992</v>
      </c>
      <c r="D350" s="312"/>
      <c r="E350" s="321">
        <v>1971</v>
      </c>
      <c r="F350" s="321"/>
      <c r="G350" s="321" t="s">
        <v>90</v>
      </c>
      <c r="H350" s="321">
        <v>2</v>
      </c>
      <c r="I350" s="321">
        <v>2</v>
      </c>
      <c r="J350" s="324">
        <v>691.1</v>
      </c>
      <c r="K350" s="324">
        <v>634</v>
      </c>
      <c r="L350" s="324">
        <v>634</v>
      </c>
      <c r="M350" s="103">
        <v>25</v>
      </c>
      <c r="N350" s="324">
        <f>'Приложение 2'!E353</f>
        <v>1641356.28</v>
      </c>
      <c r="O350" s="324">
        <v>0</v>
      </c>
      <c r="P350" s="324">
        <v>0</v>
      </c>
      <c r="Q350" s="324">
        <v>0</v>
      </c>
      <c r="R350" s="324">
        <f t="shared" si="64"/>
        <v>1641356.28</v>
      </c>
      <c r="S350" s="324">
        <f t="shared" si="63"/>
        <v>2588.8900315457413</v>
      </c>
      <c r="T350" s="324">
        <v>4180</v>
      </c>
      <c r="U350" s="105" t="s">
        <v>226</v>
      </c>
      <c r="V350" s="117">
        <f t="shared" si="61"/>
        <v>1591.1099684542587</v>
      </c>
      <c r="W350" s="118"/>
    </row>
    <row r="351" spans="1:23" s="171" customFormat="1" ht="9" customHeight="1">
      <c r="A351" s="321">
        <v>250</v>
      </c>
      <c r="B351" s="129" t="s">
        <v>52</v>
      </c>
      <c r="C351" s="312" t="s">
        <v>992</v>
      </c>
      <c r="D351" s="312"/>
      <c r="E351" s="321">
        <v>1973</v>
      </c>
      <c r="F351" s="321"/>
      <c r="G351" s="321" t="s">
        <v>88</v>
      </c>
      <c r="H351" s="321">
        <v>5</v>
      </c>
      <c r="I351" s="321">
        <v>2</v>
      </c>
      <c r="J351" s="324">
        <v>1895.3</v>
      </c>
      <c r="K351" s="324">
        <v>1652.1</v>
      </c>
      <c r="L351" s="324">
        <v>1652.1</v>
      </c>
      <c r="M351" s="103">
        <v>87</v>
      </c>
      <c r="N351" s="324">
        <f>'Приложение 2'!E354</f>
        <v>1892023.06</v>
      </c>
      <c r="O351" s="324">
        <v>0</v>
      </c>
      <c r="P351" s="324">
        <v>0</v>
      </c>
      <c r="Q351" s="324">
        <v>0</v>
      </c>
      <c r="R351" s="324">
        <f t="shared" si="64"/>
        <v>1892023.06</v>
      </c>
      <c r="S351" s="324">
        <f t="shared" si="63"/>
        <v>1145.2230857696266</v>
      </c>
      <c r="T351" s="324">
        <v>4180</v>
      </c>
      <c r="U351" s="105" t="s">
        <v>226</v>
      </c>
      <c r="V351" s="117">
        <f t="shared" si="61"/>
        <v>3034.7769142303732</v>
      </c>
      <c r="W351" s="118"/>
    </row>
    <row r="352" spans="1:23" s="171" customFormat="1" ht="9" customHeight="1">
      <c r="A352" s="321">
        <v>251</v>
      </c>
      <c r="B352" s="129" t="s">
        <v>53</v>
      </c>
      <c r="C352" s="312" t="s">
        <v>992</v>
      </c>
      <c r="D352" s="312"/>
      <c r="E352" s="321">
        <v>1971</v>
      </c>
      <c r="F352" s="321"/>
      <c r="G352" s="321" t="s">
        <v>90</v>
      </c>
      <c r="H352" s="321">
        <v>5</v>
      </c>
      <c r="I352" s="321">
        <v>4</v>
      </c>
      <c r="J352" s="324">
        <v>2885.1</v>
      </c>
      <c r="K352" s="324">
        <v>2504.6</v>
      </c>
      <c r="L352" s="324">
        <v>2504.6</v>
      </c>
      <c r="M352" s="103">
        <v>104</v>
      </c>
      <c r="N352" s="324">
        <f>'Приложение 2'!E355</f>
        <v>2531240.13</v>
      </c>
      <c r="O352" s="324">
        <v>0</v>
      </c>
      <c r="P352" s="324">
        <v>0</v>
      </c>
      <c r="Q352" s="324">
        <v>0</v>
      </c>
      <c r="R352" s="324">
        <f t="shared" si="64"/>
        <v>2531240.13</v>
      </c>
      <c r="S352" s="324">
        <f t="shared" si="63"/>
        <v>1010.6364808751896</v>
      </c>
      <c r="T352" s="324">
        <v>4180</v>
      </c>
      <c r="U352" s="105" t="s">
        <v>226</v>
      </c>
      <c r="V352" s="117">
        <f t="shared" si="61"/>
        <v>3169.3635191248104</v>
      </c>
      <c r="W352" s="118"/>
    </row>
    <row r="353" spans="1:23" s="171" customFormat="1" ht="9" customHeight="1">
      <c r="A353" s="321">
        <v>252</v>
      </c>
      <c r="B353" s="129" t="s">
        <v>54</v>
      </c>
      <c r="C353" s="312" t="s">
        <v>992</v>
      </c>
      <c r="D353" s="312"/>
      <c r="E353" s="321">
        <v>1970</v>
      </c>
      <c r="F353" s="321"/>
      <c r="G353" s="321" t="s">
        <v>90</v>
      </c>
      <c r="H353" s="321">
        <v>5</v>
      </c>
      <c r="I353" s="321">
        <v>4</v>
      </c>
      <c r="J353" s="324">
        <v>2866.7</v>
      </c>
      <c r="K353" s="324">
        <v>2605.6</v>
      </c>
      <c r="L353" s="324">
        <v>2605.6</v>
      </c>
      <c r="M353" s="103">
        <v>111</v>
      </c>
      <c r="N353" s="324">
        <f>'Приложение 2'!E356</f>
        <v>2534340.3199999998</v>
      </c>
      <c r="O353" s="324">
        <v>0</v>
      </c>
      <c r="P353" s="324">
        <v>0</v>
      </c>
      <c r="Q353" s="324">
        <v>0</v>
      </c>
      <c r="R353" s="324">
        <f t="shared" si="64"/>
        <v>2534340.3199999998</v>
      </c>
      <c r="S353" s="324">
        <f t="shared" si="63"/>
        <v>972.65133558489401</v>
      </c>
      <c r="T353" s="324">
        <v>4180</v>
      </c>
      <c r="U353" s="105" t="s">
        <v>226</v>
      </c>
      <c r="V353" s="117">
        <f t="shared" si="61"/>
        <v>3207.3486644151062</v>
      </c>
      <c r="W353" s="118"/>
    </row>
    <row r="354" spans="1:23" s="171" customFormat="1" ht="9" customHeight="1">
      <c r="A354" s="321">
        <v>253</v>
      </c>
      <c r="B354" s="129" t="s">
        <v>55</v>
      </c>
      <c r="C354" s="312" t="s">
        <v>993</v>
      </c>
      <c r="D354" s="312"/>
      <c r="E354" s="321">
        <v>1964</v>
      </c>
      <c r="F354" s="321"/>
      <c r="G354" s="321" t="s">
        <v>88</v>
      </c>
      <c r="H354" s="321">
        <v>4</v>
      </c>
      <c r="I354" s="321">
        <v>2</v>
      </c>
      <c r="J354" s="324">
        <v>1354.6</v>
      </c>
      <c r="K354" s="324">
        <v>1221.2</v>
      </c>
      <c r="L354" s="324">
        <v>1221.2</v>
      </c>
      <c r="M354" s="103">
        <v>54</v>
      </c>
      <c r="N354" s="324">
        <f>'Приложение 2'!E357</f>
        <v>1590567.17</v>
      </c>
      <c r="O354" s="324">
        <v>0</v>
      </c>
      <c r="P354" s="324">
        <v>0</v>
      </c>
      <c r="Q354" s="324">
        <v>0</v>
      </c>
      <c r="R354" s="324">
        <f t="shared" si="64"/>
        <v>1590567.17</v>
      </c>
      <c r="S354" s="324">
        <f t="shared" si="63"/>
        <v>1302.4624713396659</v>
      </c>
      <c r="T354" s="324">
        <v>4503.95</v>
      </c>
      <c r="U354" s="105" t="s">
        <v>226</v>
      </c>
      <c r="V354" s="117">
        <f t="shared" si="61"/>
        <v>3201.4875286603337</v>
      </c>
      <c r="W354" s="118"/>
    </row>
    <row r="355" spans="1:23" s="171" customFormat="1" ht="9" customHeight="1">
      <c r="A355" s="321">
        <v>254</v>
      </c>
      <c r="B355" s="129" t="s">
        <v>58</v>
      </c>
      <c r="C355" s="312" t="s">
        <v>992</v>
      </c>
      <c r="D355" s="312"/>
      <c r="E355" s="321">
        <v>1975</v>
      </c>
      <c r="F355" s="321"/>
      <c r="G355" s="321" t="s">
        <v>88</v>
      </c>
      <c r="H355" s="321">
        <v>2</v>
      </c>
      <c r="I355" s="321">
        <v>1</v>
      </c>
      <c r="J355" s="324">
        <v>783.2</v>
      </c>
      <c r="K355" s="324">
        <v>519</v>
      </c>
      <c r="L355" s="324">
        <v>519</v>
      </c>
      <c r="M355" s="103">
        <v>55</v>
      </c>
      <c r="N355" s="324">
        <f>'Приложение 2'!E358</f>
        <v>1253453.5</v>
      </c>
      <c r="O355" s="324">
        <v>0</v>
      </c>
      <c r="P355" s="324">
        <v>0</v>
      </c>
      <c r="Q355" s="324">
        <v>0</v>
      </c>
      <c r="R355" s="324">
        <f t="shared" si="64"/>
        <v>1253453.5</v>
      </c>
      <c r="S355" s="324">
        <f t="shared" si="63"/>
        <v>2415.131984585742</v>
      </c>
      <c r="T355" s="324">
        <f>IF('Приложение 2'!J358="скатная",3605.25,4180)</f>
        <v>4180</v>
      </c>
      <c r="U355" s="105" t="s">
        <v>226</v>
      </c>
      <c r="V355" s="117">
        <f t="shared" si="61"/>
        <v>1764.868015414258</v>
      </c>
      <c r="W355" s="118"/>
    </row>
    <row r="356" spans="1:23" s="171" customFormat="1" ht="9" customHeight="1">
      <c r="A356" s="321">
        <v>255</v>
      </c>
      <c r="B356" s="129" t="s">
        <v>57</v>
      </c>
      <c r="C356" s="312" t="s">
        <v>992</v>
      </c>
      <c r="D356" s="312"/>
      <c r="E356" s="321">
        <v>1979</v>
      </c>
      <c r="F356" s="321"/>
      <c r="G356" s="321" t="s">
        <v>88</v>
      </c>
      <c r="H356" s="321">
        <v>5</v>
      </c>
      <c r="I356" s="321">
        <v>1</v>
      </c>
      <c r="J356" s="324">
        <v>2181.9</v>
      </c>
      <c r="K356" s="324">
        <v>846.1</v>
      </c>
      <c r="L356" s="324">
        <v>846.1</v>
      </c>
      <c r="M356" s="103">
        <v>131</v>
      </c>
      <c r="N356" s="324">
        <f>'Приложение 2'!E359</f>
        <v>1869179.81</v>
      </c>
      <c r="O356" s="324">
        <v>0</v>
      </c>
      <c r="P356" s="324">
        <v>0</v>
      </c>
      <c r="Q356" s="324">
        <v>0</v>
      </c>
      <c r="R356" s="324">
        <f t="shared" si="64"/>
        <v>1869179.81</v>
      </c>
      <c r="S356" s="324">
        <f t="shared" si="63"/>
        <v>2209.1712681716108</v>
      </c>
      <c r="T356" s="324">
        <v>4180</v>
      </c>
      <c r="U356" s="105" t="s">
        <v>226</v>
      </c>
      <c r="V356" s="117">
        <f t="shared" si="61"/>
        <v>1970.8287318283892</v>
      </c>
      <c r="W356" s="118"/>
    </row>
    <row r="357" spans="1:23" s="171" customFormat="1" ht="22.5" customHeight="1">
      <c r="A357" s="711" t="s">
        <v>44</v>
      </c>
      <c r="B357" s="711"/>
      <c r="C357" s="312"/>
      <c r="D357" s="312"/>
      <c r="E357" s="114" t="s">
        <v>388</v>
      </c>
      <c r="F357" s="114" t="s">
        <v>388</v>
      </c>
      <c r="G357" s="114" t="s">
        <v>388</v>
      </c>
      <c r="H357" s="114" t="s">
        <v>388</v>
      </c>
      <c r="I357" s="114" t="s">
        <v>388</v>
      </c>
      <c r="J357" s="324">
        <f t="shared" ref="J357:Q357" si="65">SUM(J343:J356)</f>
        <v>21712.73</v>
      </c>
      <c r="K357" s="324">
        <f t="shared" si="65"/>
        <v>17169.900000000001</v>
      </c>
      <c r="L357" s="324">
        <f t="shared" si="65"/>
        <v>17103</v>
      </c>
      <c r="M357" s="103">
        <f t="shared" si="65"/>
        <v>1011</v>
      </c>
      <c r="N357" s="324">
        <f t="shared" si="65"/>
        <v>27434757.069999997</v>
      </c>
      <c r="O357" s="324">
        <f t="shared" si="65"/>
        <v>0</v>
      </c>
      <c r="P357" s="324">
        <f t="shared" si="65"/>
        <v>0</v>
      </c>
      <c r="Q357" s="324">
        <f t="shared" si="65"/>
        <v>0</v>
      </c>
      <c r="R357" s="324">
        <f t="shared" si="64"/>
        <v>27434757.069999997</v>
      </c>
      <c r="S357" s="324">
        <f>N357/K357</f>
        <v>1597.8402361108681</v>
      </c>
      <c r="T357" s="324"/>
      <c r="U357" s="105"/>
      <c r="V357" s="117">
        <f t="shared" si="61"/>
        <v>-1597.8402361108681</v>
      </c>
      <c r="W357" s="118"/>
    </row>
    <row r="358" spans="1:23" ht="9" customHeight="1">
      <c r="E358" s="326"/>
      <c r="F358" s="326"/>
      <c r="G358" s="326"/>
      <c r="H358" s="326"/>
      <c r="I358" s="326"/>
    </row>
    <row r="359" spans="1:23" ht="27.75" customHeight="1">
      <c r="E359" s="326"/>
      <c r="F359" s="326"/>
      <c r="G359" s="326"/>
      <c r="H359" s="326"/>
      <c r="I359" s="326"/>
    </row>
  </sheetData>
  <sheetProtection selectLockedCells="1" selectUnlockedCells="1"/>
  <autoFilter ref="A11:X357"/>
  <mergeCells count="115"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359"/>
  <sheetViews>
    <sheetView view="pageBreakPreview" topLeftCell="A53" zoomScale="140" zoomScaleNormal="170" zoomScaleSheetLayoutView="140" workbookViewId="0">
      <selection activeCell="B97" sqref="B97"/>
    </sheetView>
  </sheetViews>
  <sheetFormatPr defaultRowHeight="12.75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customWidth="1"/>
    <col min="24" max="24" width="17" style="9" customWidth="1"/>
    <col min="25" max="25" width="9.33203125" style="9" customWidth="1"/>
    <col min="26" max="26" width="15.33203125" style="9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773" t="s">
        <v>107</v>
      </c>
      <c r="N1" s="773"/>
      <c r="O1" s="773"/>
      <c r="P1" s="773"/>
      <c r="Q1" s="773"/>
      <c r="R1" s="773"/>
      <c r="S1" s="773"/>
      <c r="T1" s="773"/>
      <c r="U1" s="773"/>
      <c r="V1" s="773"/>
    </row>
    <row r="2" spans="1:27" ht="6" hidden="1" customHeight="1">
      <c r="E2" s="10"/>
      <c r="F2" s="10"/>
      <c r="L2" s="12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ht="47.25" hidden="1" customHeight="1">
      <c r="E3" s="10"/>
      <c r="F3" s="10"/>
      <c r="L3" s="12"/>
      <c r="M3" s="5"/>
      <c r="N3" s="5"/>
      <c r="O3" s="774" t="s">
        <v>460</v>
      </c>
      <c r="P3" s="774"/>
      <c r="Q3" s="774"/>
      <c r="R3" s="774"/>
      <c r="S3" s="774"/>
      <c r="T3" s="774"/>
      <c r="U3" s="774"/>
      <c r="V3" s="774"/>
    </row>
    <row r="4" spans="1:27" ht="2.25" hidden="1" customHeight="1">
      <c r="E4" s="10"/>
      <c r="F4" s="10"/>
      <c r="L4" s="12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778" t="s">
        <v>64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</row>
    <row r="7" spans="1:27" ht="45.75" customHeight="1">
      <c r="A7" s="369"/>
      <c r="B7" s="360"/>
      <c r="C7" s="369"/>
      <c r="D7" s="369"/>
      <c r="E7" s="360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782" t="s">
        <v>1153</v>
      </c>
      <c r="T7" s="782"/>
      <c r="U7" s="782"/>
      <c r="V7" s="782"/>
    </row>
    <row r="8" spans="1:27" ht="46.5" customHeight="1">
      <c r="A8" s="369"/>
      <c r="B8" s="369"/>
      <c r="C8" s="369"/>
      <c r="D8" s="369"/>
      <c r="E8" s="360"/>
      <c r="F8" s="369"/>
      <c r="G8" s="82"/>
      <c r="H8" s="369"/>
      <c r="I8" s="369"/>
      <c r="J8" s="369"/>
      <c r="K8" s="369"/>
      <c r="L8" s="369"/>
      <c r="M8" s="369"/>
      <c r="N8" s="369"/>
      <c r="O8" s="5"/>
      <c r="P8" s="782" t="s">
        <v>1040</v>
      </c>
      <c r="Q8" s="782"/>
      <c r="R8" s="782"/>
      <c r="S8" s="782"/>
      <c r="T8" s="782"/>
      <c r="U8" s="782"/>
      <c r="V8" s="782"/>
    </row>
    <row r="9" spans="1:27" ht="27.75" customHeight="1">
      <c r="A9" s="781" t="s">
        <v>1179</v>
      </c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</row>
    <row r="10" spans="1:27" ht="21" customHeight="1">
      <c r="A10" s="765" t="s">
        <v>458</v>
      </c>
      <c r="B10" s="765" t="s">
        <v>66</v>
      </c>
      <c r="C10" s="56"/>
      <c r="D10" s="57"/>
      <c r="E10" s="771" t="s">
        <v>91</v>
      </c>
      <c r="F10" s="765" t="s">
        <v>461</v>
      </c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 t="s">
        <v>92</v>
      </c>
      <c r="T10" s="765"/>
      <c r="U10" s="765"/>
      <c r="V10" s="765"/>
    </row>
    <row r="11" spans="1:27" ht="78" customHeight="1">
      <c r="A11" s="765"/>
      <c r="B11" s="765"/>
      <c r="C11" s="56"/>
      <c r="D11" s="57"/>
      <c r="E11" s="771"/>
      <c r="F11" s="396" t="s">
        <v>93</v>
      </c>
      <c r="G11" s="765" t="s">
        <v>94</v>
      </c>
      <c r="H11" s="765"/>
      <c r="I11" s="765" t="s">
        <v>95</v>
      </c>
      <c r="J11" s="765"/>
      <c r="K11" s="765"/>
      <c r="L11" s="765"/>
      <c r="M11" s="765" t="s">
        <v>96</v>
      </c>
      <c r="N11" s="765"/>
      <c r="O11" s="765" t="s">
        <v>97</v>
      </c>
      <c r="P11" s="765"/>
      <c r="Q11" s="765" t="s">
        <v>98</v>
      </c>
      <c r="R11" s="765"/>
      <c r="S11" s="28" t="s">
        <v>60</v>
      </c>
      <c r="T11" s="28" t="s">
        <v>61</v>
      </c>
      <c r="U11" s="390" t="s">
        <v>62</v>
      </c>
      <c r="V11" s="390" t="s">
        <v>63</v>
      </c>
    </row>
    <row r="12" spans="1:27" ht="15" customHeight="1">
      <c r="A12" s="765"/>
      <c r="B12" s="765"/>
      <c r="C12" s="56"/>
      <c r="D12" s="57"/>
      <c r="E12" s="396" t="s">
        <v>374</v>
      </c>
      <c r="F12" s="396" t="s">
        <v>71</v>
      </c>
      <c r="G12" s="16" t="s">
        <v>99</v>
      </c>
      <c r="H12" s="390" t="s">
        <v>71</v>
      </c>
      <c r="I12" s="396" t="s">
        <v>462</v>
      </c>
      <c r="J12" s="396"/>
      <c r="K12" s="396"/>
      <c r="L12" s="396" t="s">
        <v>71</v>
      </c>
      <c r="M12" s="390" t="s">
        <v>462</v>
      </c>
      <c r="N12" s="390" t="s">
        <v>71</v>
      </c>
      <c r="O12" s="390" t="s">
        <v>462</v>
      </c>
      <c r="P12" s="390" t="s">
        <v>71</v>
      </c>
      <c r="Q12" s="14" t="s">
        <v>463</v>
      </c>
      <c r="R12" s="390" t="s">
        <v>71</v>
      </c>
      <c r="S12" s="390" t="s">
        <v>71</v>
      </c>
      <c r="T12" s="390" t="s">
        <v>71</v>
      </c>
      <c r="U12" s="390" t="s">
        <v>71</v>
      </c>
      <c r="V12" s="390" t="s">
        <v>71</v>
      </c>
      <c r="W12" s="36"/>
      <c r="X12" s="36"/>
      <c r="AA12" s="36"/>
    </row>
    <row r="13" spans="1:27" ht="9" customHeight="1">
      <c r="A13" s="390" t="s">
        <v>72</v>
      </c>
      <c r="B13" s="390" t="s">
        <v>73</v>
      </c>
      <c r="C13" s="56"/>
      <c r="D13" s="57"/>
      <c r="E13" s="390" t="s">
        <v>74</v>
      </c>
      <c r="F13" s="396" t="s">
        <v>75</v>
      </c>
      <c r="G13" s="16" t="s">
        <v>76</v>
      </c>
      <c r="H13" s="390" t="s">
        <v>77</v>
      </c>
      <c r="I13" s="396" t="s">
        <v>78</v>
      </c>
      <c r="J13" s="396"/>
      <c r="K13" s="396"/>
      <c r="L13" s="396" t="s">
        <v>79</v>
      </c>
      <c r="M13" s="390" t="s">
        <v>80</v>
      </c>
      <c r="N13" s="390" t="s">
        <v>81</v>
      </c>
      <c r="O13" s="390" t="s">
        <v>82</v>
      </c>
      <c r="P13" s="390" t="s">
        <v>83</v>
      </c>
      <c r="Q13" s="390" t="s">
        <v>84</v>
      </c>
      <c r="R13" s="390" t="s">
        <v>85</v>
      </c>
      <c r="S13" s="390" t="s">
        <v>86</v>
      </c>
      <c r="T13" s="390" t="s">
        <v>87</v>
      </c>
      <c r="U13" s="390">
        <v>17</v>
      </c>
      <c r="V13" s="390">
        <v>18</v>
      </c>
    </row>
    <row r="14" spans="1:27" ht="12" customHeight="1">
      <c r="A14" s="779" t="s">
        <v>1009</v>
      </c>
      <c r="B14" s="780"/>
      <c r="C14" s="56"/>
      <c r="D14" s="56"/>
      <c r="E14" s="396">
        <f>E16+'Приложение 2.1'!G13</f>
        <v>2330042129.6099997</v>
      </c>
      <c r="F14" s="396" t="s">
        <v>388</v>
      </c>
      <c r="G14" s="8">
        <f>G16+'Приложение 2.1'!T13</f>
        <v>46</v>
      </c>
      <c r="H14" s="396" t="s">
        <v>388</v>
      </c>
      <c r="I14" s="396">
        <f>I16+'Приложение 2.1'!W13</f>
        <v>592994.01</v>
      </c>
      <c r="J14" s="396" t="e">
        <f>J16+#REF!+#REF!</f>
        <v>#VALUE!</v>
      </c>
      <c r="K14" s="396" t="e">
        <f>K16+#REF!+#REF!</f>
        <v>#REF!</v>
      </c>
      <c r="L14" s="396" t="s">
        <v>388</v>
      </c>
      <c r="M14" s="396">
        <f>M16+'Приложение 2.1'!Y13</f>
        <v>2023.2199999999998</v>
      </c>
      <c r="N14" s="396" t="s">
        <v>388</v>
      </c>
      <c r="O14" s="396">
        <f>O16+'Приложение 2.1'!AA13</f>
        <v>34641.07</v>
      </c>
      <c r="P14" s="396" t="s">
        <v>388</v>
      </c>
      <c r="Q14" s="396">
        <f>Q16+'Приложение 2.1'!AC13</f>
        <v>0</v>
      </c>
      <c r="R14" s="396" t="s">
        <v>388</v>
      </c>
      <c r="S14" s="396" t="s">
        <v>388</v>
      </c>
      <c r="T14" s="396" t="s">
        <v>388</v>
      </c>
      <c r="U14" s="396" t="s">
        <v>388</v>
      </c>
      <c r="V14" s="396" t="s">
        <v>388</v>
      </c>
      <c r="W14" s="36"/>
      <c r="X14" s="36"/>
      <c r="AA14" s="36"/>
    </row>
    <row r="15" spans="1:27" ht="11.25" customHeight="1">
      <c r="A15" s="765" t="s">
        <v>1015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AA15" s="36"/>
    </row>
    <row r="16" spans="1:27" ht="12" customHeight="1">
      <c r="A16" s="761" t="s">
        <v>1010</v>
      </c>
      <c r="B16" s="761"/>
      <c r="C16" s="396"/>
      <c r="D16" s="56"/>
      <c r="E16" s="396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396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396">
        <f t="shared" si="0"/>
        <v>2603164.6800000002</v>
      </c>
      <c r="I16" s="396">
        <f t="shared" si="0"/>
        <v>162715.26999999999</v>
      </c>
      <c r="J16" s="396" t="e">
        <f t="shared" si="0"/>
        <v>#VALUE!</v>
      </c>
      <c r="K16" s="396">
        <f t="shared" si="0"/>
        <v>26135548.800000042</v>
      </c>
      <c r="L16" s="396">
        <f t="shared" si="0"/>
        <v>497443374.43999994</v>
      </c>
      <c r="M16" s="396">
        <f t="shared" si="0"/>
        <v>990.1</v>
      </c>
      <c r="N16" s="396">
        <f t="shared" si="0"/>
        <v>755106</v>
      </c>
      <c r="O16" s="396">
        <f t="shared" si="0"/>
        <v>20028.599999999999</v>
      </c>
      <c r="P16" s="396">
        <f t="shared" si="0"/>
        <v>24554538.399999999</v>
      </c>
      <c r="Q16" s="396">
        <f t="shared" si="0"/>
        <v>0</v>
      </c>
      <c r="R16" s="396">
        <f t="shared" si="0"/>
        <v>0</v>
      </c>
      <c r="S16" s="396">
        <f t="shared" si="0"/>
        <v>570000</v>
      </c>
      <c r="T16" s="396">
        <f t="shared" si="0"/>
        <v>3606258</v>
      </c>
      <c r="U16" s="396">
        <f t="shared" si="0"/>
        <v>2756184.07</v>
      </c>
      <c r="V16" s="396">
        <f t="shared" si="0"/>
        <v>0</v>
      </c>
      <c r="W16" s="36"/>
      <c r="X16" s="36"/>
      <c r="AA16" s="36"/>
    </row>
    <row r="17" spans="1:26" ht="10.5" customHeight="1">
      <c r="A17" s="760" t="s">
        <v>216</v>
      </c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</row>
    <row r="18" spans="1:26" ht="21" customHeight="1">
      <c r="A18" s="761" t="s">
        <v>108</v>
      </c>
      <c r="B18" s="761"/>
      <c r="C18" s="56"/>
      <c r="D18" s="56"/>
      <c r="E18" s="396">
        <f>SUM(E19:E133)</f>
        <v>317278213.48000002</v>
      </c>
      <c r="F18" s="396">
        <f t="shared" ref="F18:V18" si="1">SUM(F19:F133)</f>
        <v>39116078.219999999</v>
      </c>
      <c r="G18" s="8">
        <f t="shared" si="1"/>
        <v>1</v>
      </c>
      <c r="H18" s="396">
        <f t="shared" si="1"/>
        <v>2603164.6800000002</v>
      </c>
      <c r="I18" s="396">
        <f t="shared" si="1"/>
        <v>83581.50999999998</v>
      </c>
      <c r="J18" s="396">
        <f t="shared" si="1"/>
        <v>33135967.699999999</v>
      </c>
      <c r="K18" s="396">
        <f t="shared" si="1"/>
        <v>25951263.130000032</v>
      </c>
      <c r="L18" s="396">
        <f t="shared" si="1"/>
        <v>250557459.00999999</v>
      </c>
      <c r="M18" s="396">
        <f t="shared" si="1"/>
        <v>0</v>
      </c>
      <c r="N18" s="396">
        <f t="shared" si="1"/>
        <v>0</v>
      </c>
      <c r="O18" s="396">
        <f t="shared" si="1"/>
        <v>17426.599999999999</v>
      </c>
      <c r="P18" s="396">
        <f t="shared" si="1"/>
        <v>22227427.729999997</v>
      </c>
      <c r="Q18" s="396">
        <f t="shared" si="1"/>
        <v>0</v>
      </c>
      <c r="R18" s="396">
        <f t="shared" si="1"/>
        <v>0</v>
      </c>
      <c r="S18" s="396">
        <f t="shared" si="1"/>
        <v>570000</v>
      </c>
      <c r="T18" s="396">
        <f t="shared" si="1"/>
        <v>0</v>
      </c>
      <c r="U18" s="396">
        <f t="shared" si="1"/>
        <v>2204083.84</v>
      </c>
      <c r="V18" s="396">
        <f t="shared" si="1"/>
        <v>0</v>
      </c>
      <c r="X18" s="88" t="s">
        <v>1070</v>
      </c>
      <c r="Y18" s="88" t="s">
        <v>1071</v>
      </c>
      <c r="Z18" s="88" t="s">
        <v>1072</v>
      </c>
    </row>
    <row r="19" spans="1:26" ht="9" customHeight="1">
      <c r="A19" s="390">
        <v>1</v>
      </c>
      <c r="B19" s="37" t="s">
        <v>111</v>
      </c>
      <c r="C19" s="37" t="s">
        <v>992</v>
      </c>
      <c r="D19" s="37"/>
      <c r="E19" s="396">
        <f>F19+H19+L19+N19+P19+R19+S19+T19+U19+V19</f>
        <v>2179864.48</v>
      </c>
      <c r="F19" s="396">
        <v>0</v>
      </c>
      <c r="G19" s="16">
        <v>0</v>
      </c>
      <c r="H19" s="396">
        <v>0</v>
      </c>
      <c r="I19" s="18">
        <v>911.34</v>
      </c>
      <c r="J19" s="57" t="s">
        <v>109</v>
      </c>
      <c r="K19" s="390">
        <f>IF(J19="плоская",2022.07,3438.05)</f>
        <v>2022.07</v>
      </c>
      <c r="L19" s="396">
        <v>2179864.48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0</v>
      </c>
      <c r="V19" s="396">
        <v>0</v>
      </c>
      <c r="X19" s="291">
        <f>'Приложение 1'!T16</f>
        <v>4180</v>
      </c>
      <c r="Y19" s="291">
        <f>L19/I19</f>
        <v>2391.9332850527794</v>
      </c>
      <c r="Z19" s="18">
        <f>X19-Y19</f>
        <v>1788.0667149472206</v>
      </c>
    </row>
    <row r="20" spans="1:26" ht="9" customHeight="1">
      <c r="A20" s="390">
        <v>2</v>
      </c>
      <c r="B20" s="37" t="s">
        <v>112</v>
      </c>
      <c r="C20" s="37" t="s">
        <v>992</v>
      </c>
      <c r="D20" s="37"/>
      <c r="E20" s="396">
        <f t="shared" ref="E20:E67" si="2">F20+H20+L20+N20+P20+R20+S20+T20+U20+V20</f>
        <v>1698892.44</v>
      </c>
      <c r="F20" s="396">
        <v>0</v>
      </c>
      <c r="G20" s="16">
        <v>0</v>
      </c>
      <c r="H20" s="396">
        <v>0</v>
      </c>
      <c r="I20" s="18">
        <v>675.65</v>
      </c>
      <c r="J20" s="57" t="s">
        <v>109</v>
      </c>
      <c r="K20" s="390">
        <f t="shared" ref="K20:K60" si="3">IF(J20="плоская",2022.07,3438.05)</f>
        <v>2022.07</v>
      </c>
      <c r="L20" s="396">
        <v>1698892.44</v>
      </c>
      <c r="M20" s="396">
        <v>0</v>
      </c>
      <c r="N20" s="396">
        <v>0</v>
      </c>
      <c r="O20" s="396">
        <v>0</v>
      </c>
      <c r="P20" s="396">
        <v>0</v>
      </c>
      <c r="Q20" s="396">
        <v>0</v>
      </c>
      <c r="R20" s="396">
        <v>0</v>
      </c>
      <c r="S20" s="396">
        <v>0</v>
      </c>
      <c r="T20" s="396">
        <v>0</v>
      </c>
      <c r="U20" s="396">
        <v>0</v>
      </c>
      <c r="V20" s="396">
        <v>0</v>
      </c>
      <c r="X20" s="291">
        <f>'Приложение 1'!T17</f>
        <v>4180</v>
      </c>
      <c r="Y20" s="291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>
      <c r="A21" s="390">
        <v>3</v>
      </c>
      <c r="B21" s="37" t="s">
        <v>113</v>
      </c>
      <c r="C21" s="37" t="s">
        <v>993</v>
      </c>
      <c r="D21" s="37"/>
      <c r="E21" s="396">
        <f t="shared" si="2"/>
        <v>10834027.82</v>
      </c>
      <c r="F21" s="396">
        <v>0</v>
      </c>
      <c r="G21" s="16">
        <v>0</v>
      </c>
      <c r="H21" s="396">
        <v>0</v>
      </c>
      <c r="I21" s="18">
        <v>3870</v>
      </c>
      <c r="J21" s="57" t="s">
        <v>110</v>
      </c>
      <c r="K21" s="390">
        <f t="shared" si="3"/>
        <v>3438.05</v>
      </c>
      <c r="L21" s="396">
        <v>10834027.82</v>
      </c>
      <c r="M21" s="396">
        <v>0</v>
      </c>
      <c r="N21" s="396">
        <v>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0</v>
      </c>
      <c r="V21" s="396">
        <v>0</v>
      </c>
      <c r="X21" s="291">
        <f>'Приложение 1'!T18</f>
        <v>4503.95</v>
      </c>
      <c r="Y21" s="291">
        <f t="shared" si="4"/>
        <v>2799.4903927648579</v>
      </c>
      <c r="Z21" s="18">
        <f t="shared" si="5"/>
        <v>1704.4596072351419</v>
      </c>
    </row>
    <row r="22" spans="1:26" ht="10.5" customHeight="1">
      <c r="A22" s="390">
        <v>4</v>
      </c>
      <c r="B22" s="37" t="s">
        <v>114</v>
      </c>
      <c r="C22" s="37" t="s">
        <v>992</v>
      </c>
      <c r="D22" s="37"/>
      <c r="E22" s="396">
        <f t="shared" si="2"/>
        <v>2274921.98</v>
      </c>
      <c r="F22" s="396">
        <v>0</v>
      </c>
      <c r="G22" s="16">
        <v>0</v>
      </c>
      <c r="H22" s="396">
        <v>0</v>
      </c>
      <c r="I22" s="18">
        <v>980</v>
      </c>
      <c r="J22" s="80" t="s">
        <v>109</v>
      </c>
      <c r="K22" s="390">
        <f t="shared" si="3"/>
        <v>2022.07</v>
      </c>
      <c r="L22" s="396">
        <v>2274921.98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0</v>
      </c>
      <c r="V22" s="396">
        <v>0</v>
      </c>
      <c r="X22" s="291">
        <f>'Приложение 1'!T19</f>
        <v>4180</v>
      </c>
      <c r="Y22" s="291">
        <f t="shared" si="4"/>
        <v>2321.3489591836733</v>
      </c>
      <c r="Z22" s="18">
        <f t="shared" si="5"/>
        <v>1858.6510408163267</v>
      </c>
    </row>
    <row r="23" spans="1:26" ht="9" customHeight="1">
      <c r="A23" s="390">
        <v>5</v>
      </c>
      <c r="B23" s="37" t="s">
        <v>115</v>
      </c>
      <c r="C23" s="37" t="s">
        <v>993</v>
      </c>
      <c r="D23" s="37"/>
      <c r="E23" s="396">
        <f t="shared" si="2"/>
        <v>1581030.27</v>
      </c>
      <c r="F23" s="396">
        <v>0</v>
      </c>
      <c r="G23" s="16">
        <v>0</v>
      </c>
      <c r="H23" s="396">
        <v>0</v>
      </c>
      <c r="I23" s="18">
        <v>512</v>
      </c>
      <c r="J23" s="57" t="s">
        <v>110</v>
      </c>
      <c r="K23" s="390">
        <f t="shared" si="3"/>
        <v>3438.05</v>
      </c>
      <c r="L23" s="396">
        <v>1581030.27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0</v>
      </c>
      <c r="U23" s="396">
        <v>0</v>
      </c>
      <c r="V23" s="396">
        <v>0</v>
      </c>
      <c r="X23" s="291">
        <f>'Приложение 1'!T20</f>
        <v>4503.95</v>
      </c>
      <c r="Y23" s="291">
        <f t="shared" si="4"/>
        <v>3087.94974609375</v>
      </c>
      <c r="Z23" s="18">
        <f t="shared" si="5"/>
        <v>1416.0002539062498</v>
      </c>
    </row>
    <row r="24" spans="1:26" ht="9" customHeight="1">
      <c r="A24" s="390">
        <v>6</v>
      </c>
      <c r="B24" s="37" t="s">
        <v>116</v>
      </c>
      <c r="C24" s="37" t="s">
        <v>992</v>
      </c>
      <c r="D24" s="37"/>
      <c r="E24" s="396">
        <f t="shared" si="2"/>
        <v>1000478.42</v>
      </c>
      <c r="F24" s="396">
        <v>0</v>
      </c>
      <c r="G24" s="16">
        <v>0</v>
      </c>
      <c r="H24" s="396">
        <v>0</v>
      </c>
      <c r="I24" s="18">
        <v>310</v>
      </c>
      <c r="J24" s="57" t="s">
        <v>109</v>
      </c>
      <c r="K24" s="390">
        <f t="shared" si="3"/>
        <v>2022.07</v>
      </c>
      <c r="L24" s="396">
        <v>1000478.42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0</v>
      </c>
      <c r="V24" s="396">
        <v>0</v>
      </c>
      <c r="X24" s="291">
        <f>'Приложение 1'!T21</f>
        <v>4180</v>
      </c>
      <c r="Y24" s="291">
        <f t="shared" si="4"/>
        <v>3227.349741935484</v>
      </c>
      <c r="Z24" s="18">
        <f t="shared" si="5"/>
        <v>952.65025806451604</v>
      </c>
    </row>
    <row r="25" spans="1:26" ht="9" customHeight="1">
      <c r="A25" s="390">
        <v>7</v>
      </c>
      <c r="B25" s="37" t="s">
        <v>117</v>
      </c>
      <c r="C25" s="37" t="s">
        <v>992</v>
      </c>
      <c r="D25" s="37"/>
      <c r="E25" s="396">
        <f t="shared" si="2"/>
        <v>2934226.36</v>
      </c>
      <c r="F25" s="396">
        <v>0</v>
      </c>
      <c r="G25" s="16">
        <v>0</v>
      </c>
      <c r="H25" s="396">
        <v>0</v>
      </c>
      <c r="I25" s="18">
        <v>1240.8</v>
      </c>
      <c r="J25" s="57" t="s">
        <v>109</v>
      </c>
      <c r="K25" s="390">
        <f t="shared" si="3"/>
        <v>2022.07</v>
      </c>
      <c r="L25" s="396">
        <v>2934226.36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X25" s="291">
        <f>'Приложение 1'!T22</f>
        <v>4180</v>
      </c>
      <c r="Y25" s="291">
        <f t="shared" si="4"/>
        <v>2364.7859123146359</v>
      </c>
      <c r="Z25" s="18">
        <f t="shared" si="5"/>
        <v>1815.2140876853641</v>
      </c>
    </row>
    <row r="26" spans="1:26" ht="9" customHeight="1">
      <c r="A26" s="390">
        <v>8</v>
      </c>
      <c r="B26" s="37" t="s">
        <v>118</v>
      </c>
      <c r="C26" s="37" t="s">
        <v>992</v>
      </c>
      <c r="D26" s="37"/>
      <c r="E26" s="396">
        <f t="shared" si="2"/>
        <v>2979045.82</v>
      </c>
      <c r="F26" s="396">
        <v>0</v>
      </c>
      <c r="G26" s="16">
        <v>0</v>
      </c>
      <c r="H26" s="396">
        <v>0</v>
      </c>
      <c r="I26" s="18">
        <v>1240.8</v>
      </c>
      <c r="J26" s="80" t="s">
        <v>109</v>
      </c>
      <c r="K26" s="390">
        <f t="shared" si="3"/>
        <v>2022.07</v>
      </c>
      <c r="L26" s="396">
        <v>2979045.82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396">
        <v>0</v>
      </c>
      <c r="X26" s="291">
        <f>'Приложение 1'!T23</f>
        <v>4180</v>
      </c>
      <c r="Y26" s="291">
        <f t="shared" si="4"/>
        <v>2400.9073339780784</v>
      </c>
      <c r="Z26" s="18">
        <f t="shared" si="5"/>
        <v>1779.0926660219216</v>
      </c>
    </row>
    <row r="27" spans="1:26" ht="9" customHeight="1">
      <c r="A27" s="390">
        <v>9</v>
      </c>
      <c r="B27" s="37" t="s">
        <v>409</v>
      </c>
      <c r="C27" s="37" t="s">
        <v>994</v>
      </c>
      <c r="D27" s="37"/>
      <c r="E27" s="396">
        <f t="shared" si="2"/>
        <v>2603164.6800000002</v>
      </c>
      <c r="F27" s="396">
        <v>0</v>
      </c>
      <c r="G27" s="16">
        <v>1</v>
      </c>
      <c r="H27" s="396">
        <v>2603164.6800000002</v>
      </c>
      <c r="I27" s="18">
        <v>0</v>
      </c>
      <c r="J27" s="80"/>
      <c r="K27" s="390"/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</v>
      </c>
      <c r="V27" s="396">
        <v>0</v>
      </c>
      <c r="X27" s="291">
        <f>'Приложение 1'!T24</f>
        <v>693.96772592526054</v>
      </c>
      <c r="Y27" s="291" t="e">
        <f t="shared" si="4"/>
        <v>#DIV/0!</v>
      </c>
      <c r="Z27" s="18" t="e">
        <f t="shared" si="5"/>
        <v>#DIV/0!</v>
      </c>
    </row>
    <row r="28" spans="1:26" ht="9" customHeight="1">
      <c r="A28" s="390">
        <v>10</v>
      </c>
      <c r="B28" s="37" t="s">
        <v>119</v>
      </c>
      <c r="C28" s="37" t="s">
        <v>992</v>
      </c>
      <c r="D28" s="37"/>
      <c r="E28" s="396">
        <f t="shared" si="2"/>
        <v>2260048.5099999998</v>
      </c>
      <c r="F28" s="396">
        <v>0</v>
      </c>
      <c r="G28" s="16">
        <v>0</v>
      </c>
      <c r="H28" s="396">
        <v>0</v>
      </c>
      <c r="I28" s="18">
        <v>892.42</v>
      </c>
      <c r="J28" s="57" t="s">
        <v>109</v>
      </c>
      <c r="K28" s="390">
        <f t="shared" si="3"/>
        <v>2022.07</v>
      </c>
      <c r="L28" s="396">
        <v>2260048.5099999998</v>
      </c>
      <c r="M28" s="396">
        <v>0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X28" s="291">
        <f>'Приложение 1'!T25</f>
        <v>4180</v>
      </c>
      <c r="Y28" s="291">
        <f t="shared" si="4"/>
        <v>2532.4942403800901</v>
      </c>
      <c r="Z28" s="18">
        <f t="shared" si="5"/>
        <v>1647.5057596199099</v>
      </c>
    </row>
    <row r="29" spans="1:26" ht="9" customHeight="1">
      <c r="A29" s="390">
        <v>11</v>
      </c>
      <c r="B29" s="37" t="s">
        <v>120</v>
      </c>
      <c r="C29" s="37" t="s">
        <v>995</v>
      </c>
      <c r="D29" s="37"/>
      <c r="E29" s="396">
        <f>F29+H29+L29+N29+P29+R29+S29+T29+U29+V29</f>
        <v>4502034.7</v>
      </c>
      <c r="F29" s="396">
        <v>4432617.3</v>
      </c>
      <c r="G29" s="16">
        <v>0</v>
      </c>
      <c r="H29" s="396">
        <v>0</v>
      </c>
      <c r="I29" s="396">
        <v>0</v>
      </c>
      <c r="J29" s="57" t="s">
        <v>408</v>
      </c>
      <c r="K29" s="390">
        <f>(190+270+260)*1.045</f>
        <v>752.4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69417.399999999994</v>
      </c>
      <c r="V29" s="396">
        <v>0</v>
      </c>
      <c r="X29" s="291">
        <f>'Приложение 1'!T26</f>
        <v>4984.6499999999996</v>
      </c>
      <c r="Y29" s="291" t="e">
        <f t="shared" si="4"/>
        <v>#DIV/0!</v>
      </c>
      <c r="Z29" s="18" t="e">
        <f t="shared" si="5"/>
        <v>#DIV/0!</v>
      </c>
    </row>
    <row r="30" spans="1:26" ht="9" customHeight="1">
      <c r="A30" s="390">
        <v>12</v>
      </c>
      <c r="B30" s="37" t="s">
        <v>121</v>
      </c>
      <c r="C30" s="37" t="s">
        <v>993</v>
      </c>
      <c r="D30" s="37"/>
      <c r="E30" s="396">
        <f t="shared" si="2"/>
        <v>838771.23</v>
      </c>
      <c r="F30" s="396">
        <v>0</v>
      </c>
      <c r="G30" s="16">
        <v>0</v>
      </c>
      <c r="H30" s="396">
        <v>0</v>
      </c>
      <c r="I30" s="18">
        <v>262.10000000000002</v>
      </c>
      <c r="J30" s="57" t="s">
        <v>110</v>
      </c>
      <c r="K30" s="390">
        <f t="shared" si="3"/>
        <v>3438.05</v>
      </c>
      <c r="L30" s="396">
        <v>838771.23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X30" s="291">
        <f>'Приложение 1'!T27</f>
        <v>4503.95</v>
      </c>
      <c r="Y30" s="291">
        <f t="shared" si="4"/>
        <v>3200.1954597481872</v>
      </c>
      <c r="Z30" s="18">
        <f t="shared" si="5"/>
        <v>1303.7545402518126</v>
      </c>
    </row>
    <row r="31" spans="1:26" ht="9" customHeight="1">
      <c r="A31" s="390">
        <v>13</v>
      </c>
      <c r="B31" s="37" t="s">
        <v>122</v>
      </c>
      <c r="C31" s="37" t="s">
        <v>993</v>
      </c>
      <c r="D31" s="37"/>
      <c r="E31" s="396">
        <f t="shared" si="2"/>
        <v>1285344.3999999999</v>
      </c>
      <c r="F31" s="396">
        <v>0</v>
      </c>
      <c r="G31" s="16">
        <v>0</v>
      </c>
      <c r="H31" s="396">
        <v>0</v>
      </c>
      <c r="I31" s="18">
        <v>424.3</v>
      </c>
      <c r="J31" s="57" t="s">
        <v>110</v>
      </c>
      <c r="K31" s="390">
        <f t="shared" si="3"/>
        <v>3438.05</v>
      </c>
      <c r="L31" s="396">
        <v>1285344.3999999999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0</v>
      </c>
      <c r="V31" s="396">
        <v>0</v>
      </c>
      <c r="X31" s="291">
        <f>'Приложение 1'!T28</f>
        <v>4503.95</v>
      </c>
      <c r="Y31" s="291">
        <f t="shared" si="4"/>
        <v>3029.329248173462</v>
      </c>
      <c r="Z31" s="18">
        <f t="shared" si="5"/>
        <v>1474.6207518265378</v>
      </c>
    </row>
    <row r="32" spans="1:26" ht="9" customHeight="1">
      <c r="A32" s="390">
        <v>14</v>
      </c>
      <c r="B32" s="37" t="s">
        <v>123</v>
      </c>
      <c r="C32" s="37" t="s">
        <v>993</v>
      </c>
      <c r="D32" s="37"/>
      <c r="E32" s="396">
        <f t="shared" si="2"/>
        <v>2235658.4300000002</v>
      </c>
      <c r="F32" s="396">
        <v>0</v>
      </c>
      <c r="G32" s="16">
        <v>0</v>
      </c>
      <c r="H32" s="396">
        <v>0</v>
      </c>
      <c r="I32" s="18">
        <v>811.2</v>
      </c>
      <c r="J32" s="57" t="s">
        <v>110</v>
      </c>
      <c r="K32" s="390">
        <f t="shared" si="3"/>
        <v>3438.05</v>
      </c>
      <c r="L32" s="396">
        <v>2235658.4300000002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396">
        <v>0</v>
      </c>
      <c r="V32" s="396">
        <v>0</v>
      </c>
      <c r="X32" s="291">
        <f>'Приложение 1'!T29</f>
        <v>4503.95</v>
      </c>
      <c r="Y32" s="291">
        <f t="shared" si="4"/>
        <v>2755.989188856016</v>
      </c>
      <c r="Z32" s="18">
        <f t="shared" si="5"/>
        <v>1747.9608111439838</v>
      </c>
    </row>
    <row r="33" spans="1:26" ht="9" customHeight="1">
      <c r="A33" s="390">
        <v>15</v>
      </c>
      <c r="B33" s="37" t="s">
        <v>124</v>
      </c>
      <c r="C33" s="37" t="s">
        <v>995</v>
      </c>
      <c r="D33" s="37"/>
      <c r="E33" s="396">
        <f>F33+H33+L33+N33+P33+R33+S33+T33+U33+V33</f>
        <v>6606016.3999999994</v>
      </c>
      <c r="F33" s="396">
        <v>6210171.2699999996</v>
      </c>
      <c r="G33" s="16">
        <v>0</v>
      </c>
      <c r="H33" s="396">
        <v>0</v>
      </c>
      <c r="I33" s="18">
        <v>0</v>
      </c>
      <c r="J33" s="80" t="s">
        <v>417</v>
      </c>
      <c r="K33" s="390">
        <f>(271.7+198.55+1107.7+209+177.65)*'Приложение 1'!K30</f>
        <v>7434930.4699999997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395845.13</v>
      </c>
      <c r="V33" s="396">
        <v>0</v>
      </c>
      <c r="X33" s="291">
        <f>'Приложение 1'!T30</f>
        <v>4984.6499999999996</v>
      </c>
      <c r="Y33" s="291" t="e">
        <f t="shared" si="4"/>
        <v>#DIV/0!</v>
      </c>
      <c r="Z33" s="18" t="e">
        <f t="shared" si="5"/>
        <v>#DIV/0!</v>
      </c>
    </row>
    <row r="34" spans="1:26" ht="9" customHeight="1">
      <c r="A34" s="390">
        <v>16</v>
      </c>
      <c r="B34" s="37" t="s">
        <v>126</v>
      </c>
      <c r="C34" s="37" t="s">
        <v>993</v>
      </c>
      <c r="D34" s="37"/>
      <c r="E34" s="396">
        <f t="shared" si="2"/>
        <v>2934840.13</v>
      </c>
      <c r="F34" s="396">
        <v>0</v>
      </c>
      <c r="G34" s="16">
        <v>0</v>
      </c>
      <c r="H34" s="396">
        <v>0</v>
      </c>
      <c r="I34" s="18">
        <v>765.3</v>
      </c>
      <c r="J34" s="57" t="s">
        <v>110</v>
      </c>
      <c r="K34" s="390">
        <f t="shared" si="3"/>
        <v>3438.05</v>
      </c>
      <c r="L34" s="396">
        <v>2934840.13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X34" s="291">
        <f>'Приложение 1'!T31</f>
        <v>4503.95</v>
      </c>
      <c r="Y34" s="291">
        <f t="shared" si="4"/>
        <v>3834.8884489742586</v>
      </c>
      <c r="Z34" s="18">
        <f t="shared" si="5"/>
        <v>669.06155102574121</v>
      </c>
    </row>
    <row r="35" spans="1:26" ht="9" customHeight="1">
      <c r="A35" s="390">
        <v>17</v>
      </c>
      <c r="B35" s="37" t="s">
        <v>127</v>
      </c>
      <c r="C35" s="37" t="s">
        <v>993</v>
      </c>
      <c r="D35" s="37"/>
      <c r="E35" s="396">
        <f t="shared" si="2"/>
        <v>1840661.3</v>
      </c>
      <c r="F35" s="396">
        <v>0</v>
      </c>
      <c r="G35" s="16">
        <v>0</v>
      </c>
      <c r="H35" s="396">
        <v>0</v>
      </c>
      <c r="I35" s="18">
        <v>435</v>
      </c>
      <c r="J35" s="57" t="s">
        <v>110</v>
      </c>
      <c r="K35" s="390">
        <f t="shared" si="3"/>
        <v>3438.05</v>
      </c>
      <c r="L35" s="396">
        <v>1840661.3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X35" s="291">
        <f>'Приложение 1'!T32</f>
        <v>4503.95</v>
      </c>
      <c r="Y35" s="291">
        <f t="shared" si="4"/>
        <v>4231.4052873563223</v>
      </c>
      <c r="Z35" s="18">
        <f t="shared" si="5"/>
        <v>272.54471264367749</v>
      </c>
    </row>
    <row r="36" spans="1:26" ht="9" customHeight="1">
      <c r="A36" s="390">
        <v>18</v>
      </c>
      <c r="B36" s="37" t="s">
        <v>128</v>
      </c>
      <c r="C36" s="37" t="s">
        <v>993</v>
      </c>
      <c r="D36" s="37"/>
      <c r="E36" s="396">
        <f t="shared" si="2"/>
        <v>2481689.17</v>
      </c>
      <c r="F36" s="396">
        <v>0</v>
      </c>
      <c r="G36" s="16">
        <v>0</v>
      </c>
      <c r="H36" s="396">
        <v>0</v>
      </c>
      <c r="I36" s="18">
        <v>744</v>
      </c>
      <c r="J36" s="57" t="s">
        <v>110</v>
      </c>
      <c r="K36" s="390">
        <f t="shared" si="3"/>
        <v>3438.05</v>
      </c>
      <c r="L36" s="396">
        <v>2481689.17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X36" s="291">
        <f>'Приложение 1'!T33</f>
        <v>4503.95</v>
      </c>
      <c r="Y36" s="291">
        <f t="shared" si="4"/>
        <v>3335.6037231182795</v>
      </c>
      <c r="Z36" s="18">
        <f t="shared" si="5"/>
        <v>1168.3462768817203</v>
      </c>
    </row>
    <row r="37" spans="1:26" ht="9" customHeight="1">
      <c r="A37" s="390">
        <v>19</v>
      </c>
      <c r="B37" s="37" t="s">
        <v>129</v>
      </c>
      <c r="C37" s="37" t="s">
        <v>996</v>
      </c>
      <c r="D37" s="37"/>
      <c r="E37" s="396">
        <f t="shared" si="2"/>
        <v>16873685.969999999</v>
      </c>
      <c r="F37" s="396">
        <v>0</v>
      </c>
      <c r="G37" s="16">
        <v>0</v>
      </c>
      <c r="H37" s="396">
        <v>0</v>
      </c>
      <c r="I37" s="18">
        <v>0</v>
      </c>
      <c r="J37" s="57">
        <f>K37*'Приложение 1'!K34</f>
        <v>33135967.699999999</v>
      </c>
      <c r="K37" s="396">
        <f>(200+1060+170+260+190+270)*1.045</f>
        <v>2246.75</v>
      </c>
      <c r="L37" s="396">
        <f>I37*K37</f>
        <v>0</v>
      </c>
      <c r="M37" s="396">
        <v>0</v>
      </c>
      <c r="N37" s="396">
        <v>0</v>
      </c>
      <c r="O37" s="396">
        <v>7689.2</v>
      </c>
      <c r="P37" s="396">
        <v>16873685.969999999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X37" s="291">
        <f>'Приложение 1'!T34</f>
        <v>2194.5</v>
      </c>
      <c r="Y37" s="291">
        <f>P37/O37</f>
        <v>2194.4657402590647</v>
      </c>
      <c r="Z37" s="18">
        <f t="shared" si="5"/>
        <v>3.4259740935340233E-2</v>
      </c>
    </row>
    <row r="38" spans="1:26" ht="9" customHeight="1">
      <c r="A38" s="390">
        <v>20</v>
      </c>
      <c r="B38" s="37" t="s">
        <v>130</v>
      </c>
      <c r="C38" s="37" t="s">
        <v>993</v>
      </c>
      <c r="D38" s="37"/>
      <c r="E38" s="396">
        <f t="shared" si="2"/>
        <v>1926039.32</v>
      </c>
      <c r="F38" s="396">
        <v>0</v>
      </c>
      <c r="G38" s="16">
        <v>0</v>
      </c>
      <c r="H38" s="396">
        <v>0</v>
      </c>
      <c r="I38" s="18">
        <v>573.24</v>
      </c>
      <c r="J38" s="57" t="s">
        <v>110</v>
      </c>
      <c r="K38" s="390">
        <f t="shared" si="3"/>
        <v>3438.05</v>
      </c>
      <c r="L38" s="396">
        <v>1926039.32</v>
      </c>
      <c r="M38" s="396">
        <v>0</v>
      </c>
      <c r="N38" s="396">
        <v>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</v>
      </c>
      <c r="U38" s="396">
        <v>0</v>
      </c>
      <c r="V38" s="396">
        <v>0</v>
      </c>
      <c r="X38" s="291">
        <f>'Приложение 1'!T35</f>
        <v>4503.95</v>
      </c>
      <c r="Y38" s="291">
        <f t="shared" si="4"/>
        <v>3359.9178703509874</v>
      </c>
      <c r="Z38" s="18">
        <f t="shared" si="5"/>
        <v>1144.0321296490124</v>
      </c>
    </row>
    <row r="39" spans="1:26" ht="9" customHeight="1">
      <c r="A39" s="390">
        <v>21</v>
      </c>
      <c r="B39" s="37" t="s">
        <v>131</v>
      </c>
      <c r="C39" s="37" t="s">
        <v>993</v>
      </c>
      <c r="D39" s="37"/>
      <c r="E39" s="396">
        <f t="shared" si="2"/>
        <v>1947900.92</v>
      </c>
      <c r="F39" s="396">
        <v>0</v>
      </c>
      <c r="G39" s="16">
        <v>0</v>
      </c>
      <c r="H39" s="396">
        <v>0</v>
      </c>
      <c r="I39" s="18">
        <v>593.70000000000005</v>
      </c>
      <c r="J39" s="57" t="s">
        <v>110</v>
      </c>
      <c r="K39" s="390">
        <f t="shared" si="3"/>
        <v>3438.05</v>
      </c>
      <c r="L39" s="396">
        <v>1947900.92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0</v>
      </c>
      <c r="V39" s="396">
        <v>0</v>
      </c>
      <c r="X39" s="291">
        <f>'Приложение 1'!T36</f>
        <v>4503.95</v>
      </c>
      <c r="Y39" s="291">
        <f t="shared" si="4"/>
        <v>3280.9515243388914</v>
      </c>
      <c r="Z39" s="18">
        <f t="shared" si="5"/>
        <v>1222.9984756611084</v>
      </c>
    </row>
    <row r="40" spans="1:26" ht="9" customHeight="1">
      <c r="A40" s="390">
        <v>22</v>
      </c>
      <c r="B40" s="37" t="s">
        <v>132</v>
      </c>
      <c r="C40" s="37" t="s">
        <v>996</v>
      </c>
      <c r="D40" s="37"/>
      <c r="E40" s="396">
        <f t="shared" si="2"/>
        <v>4249241.76</v>
      </c>
      <c r="F40" s="396">
        <v>0</v>
      </c>
      <c r="G40" s="16">
        <v>0</v>
      </c>
      <c r="H40" s="396">
        <v>0</v>
      </c>
      <c r="I40" s="18">
        <v>0</v>
      </c>
      <c r="J40" s="57"/>
      <c r="K40" s="390">
        <v>0</v>
      </c>
      <c r="L40" s="396">
        <v>0</v>
      </c>
      <c r="M40" s="396">
        <v>0</v>
      </c>
      <c r="N40" s="396">
        <v>0</v>
      </c>
      <c r="O40" s="396">
        <v>1993</v>
      </c>
      <c r="P40" s="396">
        <v>4249241.76</v>
      </c>
      <c r="Q40" s="396">
        <v>0</v>
      </c>
      <c r="R40" s="396">
        <v>0</v>
      </c>
      <c r="S40" s="396">
        <v>0</v>
      </c>
      <c r="T40" s="396">
        <v>0</v>
      </c>
      <c r="U40" s="396">
        <v>0</v>
      </c>
      <c r="V40" s="396">
        <v>0</v>
      </c>
      <c r="X40" s="291">
        <f>'Приложение 1'!T37</f>
        <v>3929.2</v>
      </c>
      <c r="Y40" s="291">
        <f>P40/O40</f>
        <v>2132.0831710988459</v>
      </c>
      <c r="Z40" s="18">
        <f t="shared" si="5"/>
        <v>1797.1168289011539</v>
      </c>
    </row>
    <row r="41" spans="1:26" ht="9" customHeight="1">
      <c r="A41" s="390">
        <v>23</v>
      </c>
      <c r="B41" s="37" t="s">
        <v>133</v>
      </c>
      <c r="C41" s="37" t="s">
        <v>992</v>
      </c>
      <c r="D41" s="37"/>
      <c r="E41" s="396">
        <f t="shared" si="2"/>
        <v>2493769.92</v>
      </c>
      <c r="F41" s="396">
        <v>0</v>
      </c>
      <c r="G41" s="16">
        <v>0</v>
      </c>
      <c r="H41" s="396">
        <v>0</v>
      </c>
      <c r="I41" s="18">
        <v>924.3</v>
      </c>
      <c r="J41" s="57" t="s">
        <v>109</v>
      </c>
      <c r="K41" s="390">
        <f t="shared" si="3"/>
        <v>2022.07</v>
      </c>
      <c r="L41" s="396">
        <v>2493769.92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0</v>
      </c>
      <c r="V41" s="396">
        <v>0</v>
      </c>
      <c r="X41" s="291">
        <f>'Приложение 1'!T38</f>
        <v>4180</v>
      </c>
      <c r="Y41" s="291">
        <f t="shared" si="4"/>
        <v>2698.0092177864331</v>
      </c>
      <c r="Z41" s="18">
        <f t="shared" si="5"/>
        <v>1481.9907822135669</v>
      </c>
    </row>
    <row r="42" spans="1:26" ht="9" customHeight="1">
      <c r="A42" s="390">
        <v>24</v>
      </c>
      <c r="B42" s="37" t="s">
        <v>134</v>
      </c>
      <c r="C42" s="37" t="s">
        <v>993</v>
      </c>
      <c r="D42" s="37"/>
      <c r="E42" s="396">
        <f t="shared" si="2"/>
        <v>2413625.36</v>
      </c>
      <c r="F42" s="396">
        <v>0</v>
      </c>
      <c r="G42" s="16">
        <v>0</v>
      </c>
      <c r="H42" s="396">
        <v>0</v>
      </c>
      <c r="I42" s="18">
        <v>839</v>
      </c>
      <c r="J42" s="57" t="s">
        <v>110</v>
      </c>
      <c r="K42" s="390">
        <f t="shared" si="3"/>
        <v>3438.05</v>
      </c>
      <c r="L42" s="396">
        <v>2413625.36</v>
      </c>
      <c r="M42" s="396">
        <v>0</v>
      </c>
      <c r="N42" s="396">
        <v>0</v>
      </c>
      <c r="O42" s="396">
        <v>0</v>
      </c>
      <c r="P42" s="396">
        <v>0</v>
      </c>
      <c r="Q42" s="396">
        <v>0</v>
      </c>
      <c r="R42" s="396">
        <v>0</v>
      </c>
      <c r="S42" s="396">
        <v>0</v>
      </c>
      <c r="T42" s="396">
        <v>0</v>
      </c>
      <c r="U42" s="396">
        <v>0</v>
      </c>
      <c r="V42" s="396">
        <v>0</v>
      </c>
      <c r="X42" s="291">
        <f>'Приложение 1'!T39</f>
        <v>4503.95</v>
      </c>
      <c r="Y42" s="291">
        <f t="shared" si="4"/>
        <v>2876.7882717520856</v>
      </c>
      <c r="Z42" s="18">
        <f t="shared" si="5"/>
        <v>1627.1617282479142</v>
      </c>
    </row>
    <row r="43" spans="1:26" ht="9" customHeight="1">
      <c r="A43" s="390">
        <v>25</v>
      </c>
      <c r="B43" s="37" t="s">
        <v>135</v>
      </c>
      <c r="C43" s="37" t="s">
        <v>993</v>
      </c>
      <c r="D43" s="37"/>
      <c r="E43" s="396">
        <f t="shared" si="2"/>
        <v>1676476.44</v>
      </c>
      <c r="F43" s="396">
        <v>0</v>
      </c>
      <c r="G43" s="16">
        <v>0</v>
      </c>
      <c r="H43" s="396">
        <v>0</v>
      </c>
      <c r="I43" s="18">
        <v>471</v>
      </c>
      <c r="J43" s="57" t="s">
        <v>110</v>
      </c>
      <c r="K43" s="390">
        <f t="shared" si="3"/>
        <v>3438.05</v>
      </c>
      <c r="L43" s="396">
        <v>1676476.44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X43" s="291">
        <f>'Приложение 1'!T40</f>
        <v>4503.95</v>
      </c>
      <c r="Y43" s="291">
        <f t="shared" si="4"/>
        <v>3559.3979617834393</v>
      </c>
      <c r="Z43" s="18">
        <f t="shared" si="5"/>
        <v>944.5520382165605</v>
      </c>
    </row>
    <row r="44" spans="1:26" ht="9" customHeight="1">
      <c r="A44" s="390">
        <v>26</v>
      </c>
      <c r="B44" s="37" t="s">
        <v>136</v>
      </c>
      <c r="C44" s="37" t="s">
        <v>992</v>
      </c>
      <c r="D44" s="37"/>
      <c r="E44" s="396">
        <f t="shared" si="2"/>
        <v>3253567.42</v>
      </c>
      <c r="F44" s="396">
        <v>0</v>
      </c>
      <c r="G44" s="16">
        <v>0</v>
      </c>
      <c r="H44" s="396">
        <v>0</v>
      </c>
      <c r="I44" s="18">
        <v>931</v>
      </c>
      <c r="J44" s="80" t="s">
        <v>109</v>
      </c>
      <c r="K44" s="390">
        <f t="shared" si="3"/>
        <v>2022.07</v>
      </c>
      <c r="L44" s="396">
        <v>3253567.42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X44" s="291">
        <f>'Приложение 1'!T41</f>
        <v>4180</v>
      </c>
      <c r="Y44" s="291">
        <f t="shared" si="4"/>
        <v>3494.7018474758324</v>
      </c>
      <c r="Z44" s="18">
        <f t="shared" si="5"/>
        <v>685.29815252416756</v>
      </c>
    </row>
    <row r="45" spans="1:26" ht="9" customHeight="1">
      <c r="A45" s="390">
        <v>27</v>
      </c>
      <c r="B45" s="37" t="s">
        <v>137</v>
      </c>
      <c r="C45" s="37" t="s">
        <v>995</v>
      </c>
      <c r="D45" s="37"/>
      <c r="E45" s="396">
        <f t="shared" si="2"/>
        <v>4482770.3499999996</v>
      </c>
      <c r="F45" s="396">
        <v>4482770.3499999996</v>
      </c>
      <c r="G45" s="16">
        <v>0</v>
      </c>
      <c r="H45" s="396">
        <v>0</v>
      </c>
      <c r="I45" s="18">
        <v>0</v>
      </c>
      <c r="J45" s="80" t="s">
        <v>417</v>
      </c>
      <c r="K45" s="390">
        <f>(271.7+198.55+1107.7+209+177.65)*'Приложение 1'!K42</f>
        <v>5140768.82</v>
      </c>
      <c r="L45" s="396">
        <f>I45*K45</f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0</v>
      </c>
      <c r="V45" s="396">
        <v>0</v>
      </c>
      <c r="X45" s="291">
        <f>'Приложение 1'!T42</f>
        <v>4984.6499999999996</v>
      </c>
      <c r="Y45" s="291" t="e">
        <f t="shared" si="4"/>
        <v>#DIV/0!</v>
      </c>
      <c r="Z45" s="18" t="e">
        <f t="shared" si="5"/>
        <v>#DIV/0!</v>
      </c>
    </row>
    <row r="46" spans="1:26" ht="9" customHeight="1">
      <c r="A46" s="390">
        <v>28</v>
      </c>
      <c r="B46" s="37" t="s">
        <v>138</v>
      </c>
      <c r="C46" s="37" t="s">
        <v>993</v>
      </c>
      <c r="D46" s="37"/>
      <c r="E46" s="396">
        <f t="shared" si="2"/>
        <v>1282926.6499999999</v>
      </c>
      <c r="F46" s="396">
        <v>0</v>
      </c>
      <c r="G46" s="16">
        <v>0</v>
      </c>
      <c r="H46" s="396">
        <v>0</v>
      </c>
      <c r="I46" s="18">
        <v>386</v>
      </c>
      <c r="J46" s="57" t="s">
        <v>110</v>
      </c>
      <c r="K46" s="390">
        <f t="shared" si="3"/>
        <v>3438.05</v>
      </c>
      <c r="L46" s="396">
        <v>1282926.6499999999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X46" s="291">
        <f>'Приложение 1'!T43</f>
        <v>4503.95</v>
      </c>
      <c r="Y46" s="291">
        <f t="shared" si="4"/>
        <v>3323.6441709844557</v>
      </c>
      <c r="Z46" s="18">
        <f t="shared" si="5"/>
        <v>1180.3058290155441</v>
      </c>
    </row>
    <row r="47" spans="1:26" ht="9" customHeight="1">
      <c r="A47" s="390">
        <v>29</v>
      </c>
      <c r="B47" s="37" t="s">
        <v>139</v>
      </c>
      <c r="C47" s="37" t="s">
        <v>993</v>
      </c>
      <c r="D47" s="37"/>
      <c r="E47" s="396">
        <f t="shared" si="2"/>
        <v>3355977.56</v>
      </c>
      <c r="F47" s="396">
        <v>0</v>
      </c>
      <c r="G47" s="16">
        <v>0</v>
      </c>
      <c r="H47" s="396">
        <v>0</v>
      </c>
      <c r="I47" s="18">
        <v>1002.5</v>
      </c>
      <c r="J47" s="57" t="s">
        <v>110</v>
      </c>
      <c r="K47" s="390">
        <f t="shared" si="3"/>
        <v>3438.05</v>
      </c>
      <c r="L47" s="396">
        <v>3355977.56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</v>
      </c>
      <c r="V47" s="396">
        <v>0</v>
      </c>
      <c r="X47" s="291">
        <f>'Приложение 1'!T44</f>
        <v>4503.95</v>
      </c>
      <c r="Y47" s="291">
        <f t="shared" si="4"/>
        <v>3347.6085386533668</v>
      </c>
      <c r="Z47" s="18">
        <f t="shared" si="5"/>
        <v>1156.341461346633</v>
      </c>
    </row>
    <row r="48" spans="1:26" ht="9" customHeight="1">
      <c r="A48" s="390">
        <v>30</v>
      </c>
      <c r="B48" s="37" t="s">
        <v>140</v>
      </c>
      <c r="C48" s="37" t="s">
        <v>993</v>
      </c>
      <c r="D48" s="37"/>
      <c r="E48" s="396">
        <f t="shared" si="2"/>
        <v>1843490.35</v>
      </c>
      <c r="F48" s="396">
        <v>0</v>
      </c>
      <c r="G48" s="16">
        <v>0</v>
      </c>
      <c r="H48" s="396">
        <v>0</v>
      </c>
      <c r="I48" s="18">
        <v>508.7</v>
      </c>
      <c r="J48" s="57" t="s">
        <v>110</v>
      </c>
      <c r="K48" s="390">
        <f t="shared" si="3"/>
        <v>3438.05</v>
      </c>
      <c r="L48" s="396">
        <v>1843490.35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X48" s="291">
        <f>'Приложение 1'!T45</f>
        <v>4503.95</v>
      </c>
      <c r="Y48" s="291">
        <f t="shared" si="4"/>
        <v>3623.924415175939</v>
      </c>
      <c r="Z48" s="18">
        <f t="shared" si="5"/>
        <v>880.02558482406084</v>
      </c>
    </row>
    <row r="49" spans="1:26" ht="9" customHeight="1">
      <c r="A49" s="390">
        <v>31</v>
      </c>
      <c r="B49" s="37" t="s">
        <v>141</v>
      </c>
      <c r="C49" s="37" t="s">
        <v>992</v>
      </c>
      <c r="D49" s="37"/>
      <c r="E49" s="396">
        <f t="shared" si="2"/>
        <v>1825435.67</v>
      </c>
      <c r="F49" s="396">
        <v>0</v>
      </c>
      <c r="G49" s="16">
        <v>0</v>
      </c>
      <c r="H49" s="396">
        <v>0</v>
      </c>
      <c r="I49" s="18">
        <v>628</v>
      </c>
      <c r="J49" s="57" t="s">
        <v>109</v>
      </c>
      <c r="K49" s="390">
        <f t="shared" si="3"/>
        <v>2022.07</v>
      </c>
      <c r="L49" s="396">
        <v>1825435.67</v>
      </c>
      <c r="M49" s="396">
        <v>0</v>
      </c>
      <c r="N49" s="396">
        <v>0</v>
      </c>
      <c r="O49" s="396">
        <v>0</v>
      </c>
      <c r="P49" s="396">
        <v>0</v>
      </c>
      <c r="Q49" s="396">
        <v>0</v>
      </c>
      <c r="R49" s="396">
        <v>0</v>
      </c>
      <c r="S49" s="396">
        <v>0</v>
      </c>
      <c r="T49" s="396">
        <v>0</v>
      </c>
      <c r="U49" s="396">
        <v>0</v>
      </c>
      <c r="V49" s="396">
        <v>0</v>
      </c>
      <c r="X49" s="291">
        <f>'Приложение 1'!T46</f>
        <v>4180</v>
      </c>
      <c r="Y49" s="291">
        <f t="shared" si="4"/>
        <v>2906.744697452229</v>
      </c>
      <c r="Z49" s="18">
        <f t="shared" si="5"/>
        <v>1273.255302547771</v>
      </c>
    </row>
    <row r="50" spans="1:26" ht="9" customHeight="1">
      <c r="A50" s="390">
        <v>32</v>
      </c>
      <c r="B50" s="37" t="s">
        <v>142</v>
      </c>
      <c r="C50" s="37" t="s">
        <v>992</v>
      </c>
      <c r="D50" s="37"/>
      <c r="E50" s="396">
        <f t="shared" si="2"/>
        <v>1411234.78</v>
      </c>
      <c r="F50" s="396">
        <v>0</v>
      </c>
      <c r="G50" s="16">
        <v>0</v>
      </c>
      <c r="H50" s="396">
        <v>0</v>
      </c>
      <c r="I50" s="18">
        <v>463</v>
      </c>
      <c r="J50" s="57" t="s">
        <v>109</v>
      </c>
      <c r="K50" s="390">
        <f t="shared" si="3"/>
        <v>2022.07</v>
      </c>
      <c r="L50" s="396">
        <v>1411234.78</v>
      </c>
      <c r="M50" s="396">
        <v>0</v>
      </c>
      <c r="N50" s="396">
        <v>0</v>
      </c>
      <c r="O50" s="396">
        <v>0</v>
      </c>
      <c r="P50" s="396">
        <v>0</v>
      </c>
      <c r="Q50" s="396">
        <v>0</v>
      </c>
      <c r="R50" s="396">
        <v>0</v>
      </c>
      <c r="S50" s="396">
        <v>0</v>
      </c>
      <c r="T50" s="396">
        <v>0</v>
      </c>
      <c r="U50" s="396">
        <v>0</v>
      </c>
      <c r="V50" s="396">
        <v>0</v>
      </c>
      <c r="X50" s="291">
        <f>'Приложение 1'!T47</f>
        <v>4180</v>
      </c>
      <c r="Y50" s="291">
        <f t="shared" si="4"/>
        <v>3048.0232829373649</v>
      </c>
      <c r="Z50" s="18">
        <f t="shared" si="5"/>
        <v>1131.9767170626351</v>
      </c>
    </row>
    <row r="51" spans="1:26" ht="9" customHeight="1">
      <c r="A51" s="390">
        <v>33</v>
      </c>
      <c r="B51" s="37" t="s">
        <v>143</v>
      </c>
      <c r="C51" s="37" t="s">
        <v>992</v>
      </c>
      <c r="D51" s="37"/>
      <c r="E51" s="396">
        <f t="shared" si="2"/>
        <v>2584113.1800000002</v>
      </c>
      <c r="F51" s="396">
        <v>0</v>
      </c>
      <c r="G51" s="16">
        <v>0</v>
      </c>
      <c r="H51" s="396">
        <v>0</v>
      </c>
      <c r="I51" s="18">
        <v>940</v>
      </c>
      <c r="J51" s="57" t="s">
        <v>109</v>
      </c>
      <c r="K51" s="390">
        <f t="shared" si="3"/>
        <v>2022.07</v>
      </c>
      <c r="L51" s="396">
        <v>2584113.1800000002</v>
      </c>
      <c r="M51" s="396">
        <v>0</v>
      </c>
      <c r="N51" s="396">
        <v>0</v>
      </c>
      <c r="O51" s="396">
        <v>0</v>
      </c>
      <c r="P51" s="396">
        <v>0</v>
      </c>
      <c r="Q51" s="396">
        <v>0</v>
      </c>
      <c r="R51" s="396">
        <v>0</v>
      </c>
      <c r="S51" s="396">
        <v>0</v>
      </c>
      <c r="T51" s="396">
        <v>0</v>
      </c>
      <c r="U51" s="396">
        <v>0</v>
      </c>
      <c r="V51" s="396">
        <v>0</v>
      </c>
      <c r="X51" s="291">
        <f>'Приложение 1'!T48</f>
        <v>4180</v>
      </c>
      <c r="Y51" s="291">
        <f t="shared" si="4"/>
        <v>2749.0565744680853</v>
      </c>
      <c r="Z51" s="18">
        <f t="shared" si="5"/>
        <v>1430.9434255319147</v>
      </c>
    </row>
    <row r="52" spans="1:26" ht="9" customHeight="1">
      <c r="A52" s="390">
        <v>34</v>
      </c>
      <c r="B52" s="37" t="s">
        <v>144</v>
      </c>
      <c r="C52" s="37" t="s">
        <v>992</v>
      </c>
      <c r="D52" s="37"/>
      <c r="E52" s="396">
        <f t="shared" si="2"/>
        <v>2435117.0699999998</v>
      </c>
      <c r="F52" s="396">
        <v>0</v>
      </c>
      <c r="G52" s="16">
        <v>0</v>
      </c>
      <c r="H52" s="396">
        <v>0</v>
      </c>
      <c r="I52" s="396">
        <v>864</v>
      </c>
      <c r="J52" s="57" t="s">
        <v>109</v>
      </c>
      <c r="K52" s="390">
        <f t="shared" si="3"/>
        <v>2022.07</v>
      </c>
      <c r="L52" s="396">
        <v>2435117.0699999998</v>
      </c>
      <c r="M52" s="396">
        <v>0</v>
      </c>
      <c r="N52" s="396">
        <v>0</v>
      </c>
      <c r="O52" s="396">
        <v>0</v>
      </c>
      <c r="P52" s="396">
        <v>0</v>
      </c>
      <c r="Q52" s="396">
        <v>0</v>
      </c>
      <c r="R52" s="396">
        <v>0</v>
      </c>
      <c r="S52" s="396">
        <v>0</v>
      </c>
      <c r="T52" s="396">
        <v>0</v>
      </c>
      <c r="U52" s="396">
        <v>0</v>
      </c>
      <c r="V52" s="396">
        <v>0</v>
      </c>
      <c r="X52" s="291">
        <f>'Приложение 1'!T49</f>
        <v>4180</v>
      </c>
      <c r="Y52" s="291">
        <f t="shared" si="4"/>
        <v>2818.4225347222218</v>
      </c>
      <c r="Z52" s="18">
        <f t="shared" si="5"/>
        <v>1361.5774652777782</v>
      </c>
    </row>
    <row r="53" spans="1:26" ht="9" customHeight="1">
      <c r="A53" s="390">
        <v>35</v>
      </c>
      <c r="B53" s="37" t="s">
        <v>145</v>
      </c>
      <c r="C53" s="37" t="s">
        <v>992</v>
      </c>
      <c r="D53" s="37"/>
      <c r="E53" s="396">
        <f t="shared" si="2"/>
        <v>2950917.31</v>
      </c>
      <c r="F53" s="396">
        <v>0</v>
      </c>
      <c r="G53" s="16">
        <v>0</v>
      </c>
      <c r="H53" s="396">
        <v>0</v>
      </c>
      <c r="I53" s="396">
        <v>898.57</v>
      </c>
      <c r="J53" s="57" t="s">
        <v>109</v>
      </c>
      <c r="K53" s="390">
        <f t="shared" si="3"/>
        <v>2022.07</v>
      </c>
      <c r="L53" s="396">
        <v>2950917.31</v>
      </c>
      <c r="M53" s="396">
        <v>0</v>
      </c>
      <c r="N53" s="396">
        <v>0</v>
      </c>
      <c r="O53" s="396">
        <v>0</v>
      </c>
      <c r="P53" s="396">
        <v>0</v>
      </c>
      <c r="Q53" s="396">
        <v>0</v>
      </c>
      <c r="R53" s="396">
        <v>0</v>
      </c>
      <c r="S53" s="396">
        <v>0</v>
      </c>
      <c r="T53" s="396">
        <v>0</v>
      </c>
      <c r="U53" s="396">
        <v>0</v>
      </c>
      <c r="V53" s="396">
        <v>0</v>
      </c>
      <c r="X53" s="291">
        <f>'Приложение 1'!T50</f>
        <v>4180</v>
      </c>
      <c r="Y53" s="291">
        <f t="shared" si="4"/>
        <v>3284.0149459697072</v>
      </c>
      <c r="Z53" s="18">
        <f t="shared" si="5"/>
        <v>895.98505403029276</v>
      </c>
    </row>
    <row r="54" spans="1:26" ht="9" customHeight="1">
      <c r="A54" s="390">
        <v>36</v>
      </c>
      <c r="B54" s="37" t="s">
        <v>146</v>
      </c>
      <c r="C54" s="37" t="s">
        <v>993</v>
      </c>
      <c r="D54" s="37"/>
      <c r="E54" s="396">
        <f t="shared" si="2"/>
        <v>2075612.19</v>
      </c>
      <c r="F54" s="396">
        <v>0</v>
      </c>
      <c r="G54" s="16">
        <v>0</v>
      </c>
      <c r="H54" s="396">
        <v>0</v>
      </c>
      <c r="I54" s="396">
        <v>846.2</v>
      </c>
      <c r="J54" s="57" t="s">
        <v>110</v>
      </c>
      <c r="K54" s="390">
        <f t="shared" si="3"/>
        <v>3438.05</v>
      </c>
      <c r="L54" s="396">
        <v>2075612.19</v>
      </c>
      <c r="M54" s="396">
        <v>0</v>
      </c>
      <c r="N54" s="396">
        <v>0</v>
      </c>
      <c r="O54" s="396">
        <v>0</v>
      </c>
      <c r="P54" s="396">
        <v>0</v>
      </c>
      <c r="Q54" s="396">
        <v>0</v>
      </c>
      <c r="R54" s="396">
        <v>0</v>
      </c>
      <c r="S54" s="396">
        <v>0</v>
      </c>
      <c r="T54" s="396">
        <v>0</v>
      </c>
      <c r="U54" s="396">
        <v>0</v>
      </c>
      <c r="V54" s="396">
        <v>0</v>
      </c>
      <c r="X54" s="291">
        <f>'Приложение 1'!T51</f>
        <v>4503.95</v>
      </c>
      <c r="Y54" s="291">
        <f t="shared" si="4"/>
        <v>2452.8624320491608</v>
      </c>
      <c r="Z54" s="18">
        <f t="shared" si="5"/>
        <v>2051.087567950839</v>
      </c>
    </row>
    <row r="55" spans="1:26" ht="9" customHeight="1">
      <c r="A55" s="390">
        <v>37</v>
      </c>
      <c r="B55" s="37" t="s">
        <v>147</v>
      </c>
      <c r="C55" s="37" t="s">
        <v>992</v>
      </c>
      <c r="D55" s="37"/>
      <c r="E55" s="396">
        <f t="shared" si="2"/>
        <v>1775203.61</v>
      </c>
      <c r="F55" s="396">
        <v>0</v>
      </c>
      <c r="G55" s="16">
        <v>0</v>
      </c>
      <c r="H55" s="396">
        <v>0</v>
      </c>
      <c r="I55" s="396">
        <v>852</v>
      </c>
      <c r="J55" s="57" t="s">
        <v>109</v>
      </c>
      <c r="K55" s="390">
        <f t="shared" si="3"/>
        <v>2022.07</v>
      </c>
      <c r="L55" s="396">
        <v>1775203.61</v>
      </c>
      <c r="M55" s="396">
        <v>0</v>
      </c>
      <c r="N55" s="396">
        <v>0</v>
      </c>
      <c r="O55" s="396">
        <v>0</v>
      </c>
      <c r="P55" s="396">
        <v>0</v>
      </c>
      <c r="Q55" s="396">
        <v>0</v>
      </c>
      <c r="R55" s="396">
        <v>0</v>
      </c>
      <c r="S55" s="396">
        <v>0</v>
      </c>
      <c r="T55" s="396">
        <v>0</v>
      </c>
      <c r="U55" s="396">
        <v>0</v>
      </c>
      <c r="V55" s="396">
        <v>0</v>
      </c>
      <c r="X55" s="291">
        <f>'Приложение 1'!T52</f>
        <v>4180</v>
      </c>
      <c r="Y55" s="291">
        <f t="shared" si="4"/>
        <v>2083.5723122065729</v>
      </c>
      <c r="Z55" s="18">
        <f t="shared" si="5"/>
        <v>2096.4276877934271</v>
      </c>
    </row>
    <row r="56" spans="1:26" ht="9" customHeight="1">
      <c r="A56" s="390">
        <v>38</v>
      </c>
      <c r="B56" s="37" t="s">
        <v>148</v>
      </c>
      <c r="C56" s="37" t="s">
        <v>993</v>
      </c>
      <c r="D56" s="37"/>
      <c r="E56" s="396">
        <f t="shared" si="2"/>
        <v>3298574.61</v>
      </c>
      <c r="F56" s="396">
        <v>0</v>
      </c>
      <c r="G56" s="16">
        <v>0</v>
      </c>
      <c r="H56" s="396">
        <v>0</v>
      </c>
      <c r="I56" s="396">
        <v>1057.5</v>
      </c>
      <c r="J56" s="57" t="s">
        <v>110</v>
      </c>
      <c r="K56" s="390">
        <f t="shared" si="3"/>
        <v>3438.05</v>
      </c>
      <c r="L56" s="396">
        <v>3298574.61</v>
      </c>
      <c r="M56" s="396">
        <v>0</v>
      </c>
      <c r="N56" s="396">
        <v>0</v>
      </c>
      <c r="O56" s="396">
        <v>0</v>
      </c>
      <c r="P56" s="396">
        <v>0</v>
      </c>
      <c r="Q56" s="396">
        <v>0</v>
      </c>
      <c r="R56" s="396">
        <v>0</v>
      </c>
      <c r="S56" s="396">
        <v>0</v>
      </c>
      <c r="T56" s="396">
        <v>0</v>
      </c>
      <c r="U56" s="396">
        <v>0</v>
      </c>
      <c r="V56" s="396">
        <v>0</v>
      </c>
      <c r="X56" s="291">
        <f>'Приложение 1'!T53</f>
        <v>4503.95</v>
      </c>
      <c r="Y56" s="291">
        <f t="shared" si="4"/>
        <v>3119.219489361702</v>
      </c>
      <c r="Z56" s="18">
        <f t="shared" si="5"/>
        <v>1384.7305106382978</v>
      </c>
    </row>
    <row r="57" spans="1:26" ht="9" customHeight="1">
      <c r="A57" s="390">
        <v>39</v>
      </c>
      <c r="B57" s="37" t="s">
        <v>210</v>
      </c>
      <c r="C57" s="37" t="s">
        <v>992</v>
      </c>
      <c r="D57" s="37"/>
      <c r="E57" s="396">
        <f t="shared" si="2"/>
        <v>2902118.73</v>
      </c>
      <c r="F57" s="396">
        <v>0</v>
      </c>
      <c r="G57" s="16">
        <v>0</v>
      </c>
      <c r="H57" s="396">
        <v>0</v>
      </c>
      <c r="I57" s="396">
        <v>954</v>
      </c>
      <c r="J57" s="57" t="s">
        <v>110</v>
      </c>
      <c r="K57" s="390">
        <f t="shared" si="3"/>
        <v>3438.05</v>
      </c>
      <c r="L57" s="396">
        <v>2902118.73</v>
      </c>
      <c r="M57" s="396">
        <v>0</v>
      </c>
      <c r="N57" s="396">
        <v>0</v>
      </c>
      <c r="O57" s="396">
        <v>0</v>
      </c>
      <c r="P57" s="396">
        <v>0</v>
      </c>
      <c r="Q57" s="396">
        <v>0</v>
      </c>
      <c r="R57" s="396">
        <v>0</v>
      </c>
      <c r="S57" s="396">
        <v>0</v>
      </c>
      <c r="T57" s="396">
        <v>0</v>
      </c>
      <c r="U57" s="396">
        <v>0</v>
      </c>
      <c r="V57" s="396">
        <v>0</v>
      </c>
      <c r="X57" s="291">
        <f>'Приложение 1'!T54</f>
        <v>4180</v>
      </c>
      <c r="Y57" s="291">
        <f t="shared" si="4"/>
        <v>3042.0531761006291</v>
      </c>
      <c r="Z57" s="18">
        <f t="shared" si="5"/>
        <v>1137.9468238993709</v>
      </c>
    </row>
    <row r="58" spans="1:26" ht="9" customHeight="1">
      <c r="A58" s="390">
        <v>40</v>
      </c>
      <c r="B58" s="37" t="s">
        <v>149</v>
      </c>
      <c r="C58" s="37" t="s">
        <v>992</v>
      </c>
      <c r="D58" s="37"/>
      <c r="E58" s="396">
        <f t="shared" si="2"/>
        <v>4897921.6100000003</v>
      </c>
      <c r="F58" s="396">
        <v>0</v>
      </c>
      <c r="G58" s="16">
        <v>0</v>
      </c>
      <c r="H58" s="396">
        <v>0</v>
      </c>
      <c r="I58" s="396">
        <v>1651.7</v>
      </c>
      <c r="J58" s="57" t="s">
        <v>109</v>
      </c>
      <c r="K58" s="390">
        <f t="shared" si="3"/>
        <v>2022.07</v>
      </c>
      <c r="L58" s="396">
        <v>4897921.6100000003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6">
        <v>0</v>
      </c>
      <c r="S58" s="396">
        <v>0</v>
      </c>
      <c r="T58" s="396">
        <v>0</v>
      </c>
      <c r="U58" s="396">
        <v>0</v>
      </c>
      <c r="V58" s="396">
        <v>0</v>
      </c>
      <c r="X58" s="291">
        <f>'Приложение 1'!T55</f>
        <v>4180</v>
      </c>
      <c r="Y58" s="291">
        <f t="shared" si="4"/>
        <v>2965.3820972331537</v>
      </c>
      <c r="Z58" s="18">
        <f t="shared" si="5"/>
        <v>1214.6179027668463</v>
      </c>
    </row>
    <row r="59" spans="1:26" ht="9" customHeight="1">
      <c r="A59" s="390">
        <v>41</v>
      </c>
      <c r="B59" s="37" t="s">
        <v>211</v>
      </c>
      <c r="C59" s="37" t="s">
        <v>992</v>
      </c>
      <c r="D59" s="37"/>
      <c r="E59" s="396">
        <f t="shared" si="2"/>
        <v>2307087.5499999998</v>
      </c>
      <c r="F59" s="396">
        <v>0</v>
      </c>
      <c r="G59" s="16">
        <v>0</v>
      </c>
      <c r="H59" s="396">
        <v>0</v>
      </c>
      <c r="I59" s="396">
        <v>929.4</v>
      </c>
      <c r="J59" s="81" t="s">
        <v>109</v>
      </c>
      <c r="K59" s="390">
        <f t="shared" si="3"/>
        <v>2022.07</v>
      </c>
      <c r="L59" s="396">
        <v>2307087.5499999998</v>
      </c>
      <c r="M59" s="396">
        <v>0</v>
      </c>
      <c r="N59" s="396">
        <v>0</v>
      </c>
      <c r="O59" s="396">
        <v>0</v>
      </c>
      <c r="P59" s="396">
        <v>0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X59" s="291">
        <f>'Приложение 1'!T56</f>
        <v>4180</v>
      </c>
      <c r="Y59" s="291">
        <f t="shared" si="4"/>
        <v>2482.3408112760922</v>
      </c>
      <c r="Z59" s="18">
        <f t="shared" si="5"/>
        <v>1697.6591887239078</v>
      </c>
    </row>
    <row r="60" spans="1:26" ht="9" customHeight="1">
      <c r="A60" s="390">
        <v>42</v>
      </c>
      <c r="B60" s="37" t="s">
        <v>150</v>
      </c>
      <c r="C60" s="37" t="s">
        <v>992</v>
      </c>
      <c r="D60" s="37"/>
      <c r="E60" s="396">
        <f t="shared" si="2"/>
        <v>5834564.6200000001</v>
      </c>
      <c r="F60" s="396">
        <v>0</v>
      </c>
      <c r="G60" s="16">
        <v>0</v>
      </c>
      <c r="H60" s="396">
        <v>0</v>
      </c>
      <c r="I60" s="396">
        <v>1701</v>
      </c>
      <c r="J60" s="57" t="s">
        <v>109</v>
      </c>
      <c r="K60" s="390">
        <f t="shared" si="3"/>
        <v>2022.07</v>
      </c>
      <c r="L60" s="396">
        <v>5834564.6200000001</v>
      </c>
      <c r="M60" s="396">
        <v>0</v>
      </c>
      <c r="N60" s="396">
        <v>0</v>
      </c>
      <c r="O60" s="396">
        <v>0</v>
      </c>
      <c r="P60" s="396">
        <v>0</v>
      </c>
      <c r="Q60" s="396">
        <v>0</v>
      </c>
      <c r="R60" s="396">
        <v>0</v>
      </c>
      <c r="S60" s="396">
        <v>0</v>
      </c>
      <c r="T60" s="396">
        <v>0</v>
      </c>
      <c r="U60" s="396">
        <v>0</v>
      </c>
      <c r="V60" s="396">
        <v>0</v>
      </c>
      <c r="X60" s="291">
        <f>'Приложение 1'!T57</f>
        <v>4180</v>
      </c>
      <c r="Y60" s="291">
        <f t="shared" si="4"/>
        <v>3430.079141681364</v>
      </c>
      <c r="Z60" s="18">
        <f t="shared" si="5"/>
        <v>749.92085831863596</v>
      </c>
    </row>
    <row r="61" spans="1:26" ht="9" customHeight="1">
      <c r="A61" s="390">
        <v>43</v>
      </c>
      <c r="B61" s="37" t="s">
        <v>212</v>
      </c>
      <c r="C61" s="37" t="s">
        <v>992</v>
      </c>
      <c r="D61" s="37"/>
      <c r="E61" s="396">
        <f t="shared" si="2"/>
        <v>4239724.47</v>
      </c>
      <c r="F61" s="396">
        <v>0</v>
      </c>
      <c r="G61" s="16">
        <v>0</v>
      </c>
      <c r="H61" s="396">
        <v>0</v>
      </c>
      <c r="I61" s="396">
        <v>1361</v>
      </c>
      <c r="J61" s="81" t="s">
        <v>109</v>
      </c>
      <c r="K61" s="390">
        <f t="shared" ref="K61:K117" si="6">IF(J61="плоская",2022.07,3438.05)</f>
        <v>2022.07</v>
      </c>
      <c r="L61" s="396">
        <v>4239724.47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0</v>
      </c>
      <c r="V61" s="396">
        <v>0</v>
      </c>
      <c r="X61" s="291">
        <f>'Приложение 1'!T58</f>
        <v>4503.95</v>
      </c>
      <c r="Y61" s="291">
        <f t="shared" si="4"/>
        <v>3115.1539088905215</v>
      </c>
      <c r="Z61" s="18">
        <f t="shared" si="5"/>
        <v>1388.7960911094783</v>
      </c>
    </row>
    <row r="62" spans="1:26" ht="9" customHeight="1">
      <c r="A62" s="390">
        <v>44</v>
      </c>
      <c r="B62" s="37" t="s">
        <v>213</v>
      </c>
      <c r="C62" s="37" t="s">
        <v>993</v>
      </c>
      <c r="D62" s="37"/>
      <c r="E62" s="396">
        <f t="shared" si="2"/>
        <v>2182726.66</v>
      </c>
      <c r="F62" s="396">
        <v>0</v>
      </c>
      <c r="G62" s="16">
        <v>0</v>
      </c>
      <c r="H62" s="396">
        <v>0</v>
      </c>
      <c r="I62" s="396">
        <v>702.6</v>
      </c>
      <c r="J62" s="81" t="s">
        <v>110</v>
      </c>
      <c r="K62" s="390">
        <f t="shared" si="6"/>
        <v>3438.05</v>
      </c>
      <c r="L62" s="396">
        <v>2182726.66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0</v>
      </c>
      <c r="V62" s="396">
        <v>0</v>
      </c>
      <c r="X62" s="291">
        <f>'Приложение 1'!T59</f>
        <v>4503.95</v>
      </c>
      <c r="Y62" s="291">
        <f t="shared" si="4"/>
        <v>3106.6419869057786</v>
      </c>
      <c r="Z62" s="18">
        <f t="shared" si="5"/>
        <v>1397.3080130942212</v>
      </c>
    </row>
    <row r="63" spans="1:26" ht="9" customHeight="1">
      <c r="A63" s="390">
        <v>45</v>
      </c>
      <c r="B63" s="37" t="s">
        <v>214</v>
      </c>
      <c r="C63" s="37" t="s">
        <v>992</v>
      </c>
      <c r="D63" s="37"/>
      <c r="E63" s="396">
        <f t="shared" si="2"/>
        <v>1862776.16</v>
      </c>
      <c r="F63" s="396">
        <v>0</v>
      </c>
      <c r="G63" s="16">
        <v>0</v>
      </c>
      <c r="H63" s="396">
        <v>0</v>
      </c>
      <c r="I63" s="396">
        <v>924</v>
      </c>
      <c r="J63" s="81" t="s">
        <v>109</v>
      </c>
      <c r="K63" s="390">
        <f t="shared" si="6"/>
        <v>2022.07</v>
      </c>
      <c r="L63" s="396">
        <v>1862776.16</v>
      </c>
      <c r="M63" s="396">
        <v>0</v>
      </c>
      <c r="N63" s="396">
        <v>0</v>
      </c>
      <c r="O63" s="396">
        <v>0</v>
      </c>
      <c r="P63" s="396">
        <v>0</v>
      </c>
      <c r="Q63" s="396">
        <v>0</v>
      </c>
      <c r="R63" s="396">
        <v>0</v>
      </c>
      <c r="S63" s="396">
        <v>0</v>
      </c>
      <c r="T63" s="396">
        <v>0</v>
      </c>
      <c r="U63" s="396">
        <v>0</v>
      </c>
      <c r="V63" s="396">
        <v>0</v>
      </c>
      <c r="X63" s="291">
        <f>'Приложение 1'!T60</f>
        <v>4180</v>
      </c>
      <c r="Y63" s="291">
        <f t="shared" si="4"/>
        <v>2015.9915151515152</v>
      </c>
      <c r="Z63" s="18">
        <f t="shared" si="5"/>
        <v>2164.0084848484848</v>
      </c>
    </row>
    <row r="64" spans="1:26" ht="9" customHeight="1">
      <c r="A64" s="390">
        <v>46</v>
      </c>
      <c r="B64" s="37" t="s">
        <v>151</v>
      </c>
      <c r="C64" s="37" t="s">
        <v>992</v>
      </c>
      <c r="D64" s="37"/>
      <c r="E64" s="396">
        <f t="shared" si="2"/>
        <v>1857863.91</v>
      </c>
      <c r="F64" s="396">
        <v>0</v>
      </c>
      <c r="G64" s="16">
        <v>0</v>
      </c>
      <c r="H64" s="396">
        <v>0</v>
      </c>
      <c r="I64" s="396">
        <v>791.5</v>
      </c>
      <c r="J64" s="57" t="s">
        <v>109</v>
      </c>
      <c r="K64" s="390">
        <f t="shared" si="6"/>
        <v>2022.07</v>
      </c>
      <c r="L64" s="396">
        <v>1857863.91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X64" s="291">
        <f>'Приложение 1'!T61</f>
        <v>4180</v>
      </c>
      <c r="Y64" s="291">
        <f t="shared" si="4"/>
        <v>2347.2696272899557</v>
      </c>
      <c r="Z64" s="18">
        <f t="shared" si="5"/>
        <v>1832.7303727100443</v>
      </c>
    </row>
    <row r="65" spans="1:26" ht="9" customHeight="1">
      <c r="A65" s="390">
        <v>47</v>
      </c>
      <c r="B65" s="37" t="s">
        <v>152</v>
      </c>
      <c r="C65" s="37" t="s">
        <v>993</v>
      </c>
      <c r="D65" s="37"/>
      <c r="E65" s="396">
        <f t="shared" si="2"/>
        <v>2286811.6</v>
      </c>
      <c r="F65" s="396">
        <v>0</v>
      </c>
      <c r="G65" s="16">
        <v>0</v>
      </c>
      <c r="H65" s="396">
        <v>0</v>
      </c>
      <c r="I65" s="396">
        <v>857.6</v>
      </c>
      <c r="J65" s="57" t="s">
        <v>110</v>
      </c>
      <c r="K65" s="390">
        <f t="shared" si="6"/>
        <v>3438.05</v>
      </c>
      <c r="L65" s="396">
        <v>2286811.6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X65" s="291">
        <f>'Приложение 1'!T62</f>
        <v>4503.95</v>
      </c>
      <c r="Y65" s="291">
        <f t="shared" si="4"/>
        <v>2666.5247201492539</v>
      </c>
      <c r="Z65" s="18">
        <f t="shared" si="5"/>
        <v>1837.4252798507459</v>
      </c>
    </row>
    <row r="66" spans="1:26" ht="9" customHeight="1">
      <c r="A66" s="390">
        <v>48</v>
      </c>
      <c r="B66" s="37" t="s">
        <v>153</v>
      </c>
      <c r="C66" s="37" t="s">
        <v>993</v>
      </c>
      <c r="D66" s="37"/>
      <c r="E66" s="396">
        <f t="shared" si="2"/>
        <v>1647360.66</v>
      </c>
      <c r="F66" s="396">
        <v>0</v>
      </c>
      <c r="G66" s="16">
        <v>0</v>
      </c>
      <c r="H66" s="396">
        <v>0</v>
      </c>
      <c r="I66" s="396">
        <v>538</v>
      </c>
      <c r="J66" s="57" t="s">
        <v>110</v>
      </c>
      <c r="K66" s="390">
        <f t="shared" si="6"/>
        <v>3438.05</v>
      </c>
      <c r="L66" s="396">
        <v>1647360.66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0</v>
      </c>
      <c r="V66" s="396">
        <v>0</v>
      </c>
      <c r="X66" s="291">
        <f>'Приложение 1'!T63</f>
        <v>4503.95</v>
      </c>
      <c r="Y66" s="291">
        <f t="shared" si="4"/>
        <v>3062.0086617100369</v>
      </c>
      <c r="Z66" s="18">
        <f t="shared" si="5"/>
        <v>1441.9413382899629</v>
      </c>
    </row>
    <row r="67" spans="1:26" ht="9" customHeight="1">
      <c r="A67" s="390">
        <v>49</v>
      </c>
      <c r="B67" s="37" t="s">
        <v>154</v>
      </c>
      <c r="C67" s="37" t="s">
        <v>992</v>
      </c>
      <c r="D67" s="37"/>
      <c r="E67" s="396">
        <f t="shared" si="2"/>
        <v>5274301.0999999996</v>
      </c>
      <c r="F67" s="396">
        <v>0</v>
      </c>
      <c r="G67" s="16">
        <v>0</v>
      </c>
      <c r="H67" s="396">
        <v>0</v>
      </c>
      <c r="I67" s="396">
        <v>1861.6</v>
      </c>
      <c r="J67" s="57" t="s">
        <v>109</v>
      </c>
      <c r="K67" s="390">
        <f t="shared" si="6"/>
        <v>2022.07</v>
      </c>
      <c r="L67" s="396">
        <v>5274301.0999999996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0</v>
      </c>
      <c r="V67" s="396">
        <v>0</v>
      </c>
      <c r="X67" s="291">
        <f>'Приложение 1'!T64</f>
        <v>4180</v>
      </c>
      <c r="Y67" s="291">
        <f t="shared" si="4"/>
        <v>2833.2085840137515</v>
      </c>
      <c r="Z67" s="18">
        <f t="shared" si="5"/>
        <v>1346.7914159862485</v>
      </c>
    </row>
    <row r="68" spans="1:26" ht="9" customHeight="1">
      <c r="A68" s="390">
        <v>50</v>
      </c>
      <c r="B68" s="37" t="s">
        <v>155</v>
      </c>
      <c r="C68" s="37" t="s">
        <v>992</v>
      </c>
      <c r="D68" s="37"/>
      <c r="E68" s="396">
        <f t="shared" ref="E68:E124" si="7">F68+H68+L68+N68+P68+R68+S68+T68+U68+V68</f>
        <v>4586954.66</v>
      </c>
      <c r="F68" s="396">
        <v>0</v>
      </c>
      <c r="G68" s="16">
        <v>0</v>
      </c>
      <c r="H68" s="396">
        <v>0</v>
      </c>
      <c r="I68" s="396">
        <v>1240</v>
      </c>
      <c r="J68" s="57" t="s">
        <v>109</v>
      </c>
      <c r="K68" s="390">
        <f t="shared" si="6"/>
        <v>2022.07</v>
      </c>
      <c r="L68" s="396">
        <v>4586954.66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0</v>
      </c>
      <c r="V68" s="396">
        <v>0</v>
      </c>
      <c r="X68" s="291">
        <f>'Приложение 1'!T65</f>
        <v>4180</v>
      </c>
      <c r="Y68" s="291">
        <f t="shared" si="4"/>
        <v>3699.1569838709679</v>
      </c>
      <c r="Z68" s="18">
        <f t="shared" si="5"/>
        <v>480.84301612903209</v>
      </c>
    </row>
    <row r="69" spans="1:26" ht="9" customHeight="1">
      <c r="A69" s="390">
        <v>51</v>
      </c>
      <c r="B69" s="37" t="s">
        <v>156</v>
      </c>
      <c r="C69" s="37" t="s">
        <v>992</v>
      </c>
      <c r="D69" s="37"/>
      <c r="E69" s="396">
        <f t="shared" si="7"/>
        <v>2976904.46</v>
      </c>
      <c r="F69" s="396">
        <v>0</v>
      </c>
      <c r="G69" s="16">
        <v>0</v>
      </c>
      <c r="H69" s="396">
        <v>0</v>
      </c>
      <c r="I69" s="396">
        <v>862.97</v>
      </c>
      <c r="J69" s="57" t="s">
        <v>109</v>
      </c>
      <c r="K69" s="390">
        <f t="shared" si="6"/>
        <v>2022.07</v>
      </c>
      <c r="L69" s="396">
        <v>2976904.46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0</v>
      </c>
      <c r="V69" s="396">
        <v>0</v>
      </c>
      <c r="X69" s="291">
        <f>'Приложение 1'!T66</f>
        <v>4180</v>
      </c>
      <c r="Y69" s="291">
        <f t="shared" si="4"/>
        <v>3449.603647867249</v>
      </c>
      <c r="Z69" s="18">
        <f t="shared" si="5"/>
        <v>730.39635213275096</v>
      </c>
    </row>
    <row r="70" spans="1:26" ht="9" customHeight="1">
      <c r="A70" s="390">
        <v>52</v>
      </c>
      <c r="B70" s="37" t="s">
        <v>157</v>
      </c>
      <c r="C70" s="37" t="s">
        <v>992</v>
      </c>
      <c r="D70" s="37"/>
      <c r="E70" s="396">
        <f t="shared" si="7"/>
        <v>1204026.3600000001</v>
      </c>
      <c r="F70" s="396">
        <v>0</v>
      </c>
      <c r="G70" s="16">
        <v>0</v>
      </c>
      <c r="H70" s="396">
        <v>0</v>
      </c>
      <c r="I70" s="396">
        <v>497</v>
      </c>
      <c r="J70" s="57" t="s">
        <v>109</v>
      </c>
      <c r="K70" s="390">
        <f t="shared" si="6"/>
        <v>2022.07</v>
      </c>
      <c r="L70" s="396">
        <v>1204026.3600000001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0</v>
      </c>
      <c r="V70" s="396">
        <v>0</v>
      </c>
      <c r="X70" s="291">
        <f>'Приложение 1'!T67</f>
        <v>4180</v>
      </c>
      <c r="Y70" s="291">
        <f t="shared" si="4"/>
        <v>2422.5882494969819</v>
      </c>
      <c r="Z70" s="18">
        <f t="shared" si="5"/>
        <v>1757.4117505030181</v>
      </c>
    </row>
    <row r="71" spans="1:26" ht="9" customHeight="1">
      <c r="A71" s="390">
        <v>53</v>
      </c>
      <c r="B71" s="37" t="s">
        <v>158</v>
      </c>
      <c r="C71" s="37" t="s">
        <v>993</v>
      </c>
      <c r="D71" s="37"/>
      <c r="E71" s="396">
        <f t="shared" si="7"/>
        <v>1894629.02</v>
      </c>
      <c r="F71" s="396">
        <v>0</v>
      </c>
      <c r="G71" s="16">
        <v>0</v>
      </c>
      <c r="H71" s="396">
        <v>0</v>
      </c>
      <c r="I71" s="396">
        <v>549.29999999999995</v>
      </c>
      <c r="J71" s="57" t="s">
        <v>110</v>
      </c>
      <c r="K71" s="390">
        <f t="shared" si="6"/>
        <v>3438.05</v>
      </c>
      <c r="L71" s="396">
        <v>1894629.02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0</v>
      </c>
      <c r="V71" s="396">
        <v>0</v>
      </c>
      <c r="X71" s="291">
        <f>'Приложение 1'!T68</f>
        <v>4503.95</v>
      </c>
      <c r="Y71" s="291">
        <f t="shared" si="4"/>
        <v>3449.1698889495724</v>
      </c>
      <c r="Z71" s="18">
        <f t="shared" si="5"/>
        <v>1054.7801110504274</v>
      </c>
    </row>
    <row r="72" spans="1:26" ht="9" customHeight="1">
      <c r="A72" s="390">
        <v>54</v>
      </c>
      <c r="B72" s="37" t="s">
        <v>159</v>
      </c>
      <c r="C72" s="37" t="s">
        <v>992</v>
      </c>
      <c r="D72" s="37"/>
      <c r="E72" s="396">
        <f t="shared" si="7"/>
        <v>1200062.53</v>
      </c>
      <c r="F72" s="396">
        <v>0</v>
      </c>
      <c r="G72" s="16">
        <v>0</v>
      </c>
      <c r="H72" s="396">
        <v>0</v>
      </c>
      <c r="I72" s="396">
        <v>439</v>
      </c>
      <c r="J72" s="57" t="s">
        <v>109</v>
      </c>
      <c r="K72" s="390">
        <f t="shared" si="6"/>
        <v>2022.07</v>
      </c>
      <c r="L72" s="396">
        <v>1200062.53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0</v>
      </c>
      <c r="V72" s="396">
        <v>0</v>
      </c>
      <c r="X72" s="291">
        <f>'Приложение 1'!T69</f>
        <v>4180</v>
      </c>
      <c r="Y72" s="291">
        <f t="shared" si="4"/>
        <v>2733.6276309794989</v>
      </c>
      <c r="Z72" s="18">
        <f t="shared" si="5"/>
        <v>1446.3723690205011</v>
      </c>
    </row>
    <row r="73" spans="1:26" ht="9" customHeight="1">
      <c r="A73" s="390">
        <v>55</v>
      </c>
      <c r="B73" s="37" t="s">
        <v>160</v>
      </c>
      <c r="C73" s="37" t="s">
        <v>992</v>
      </c>
      <c r="D73" s="37"/>
      <c r="E73" s="396">
        <f t="shared" si="7"/>
        <v>3061197.6</v>
      </c>
      <c r="F73" s="396">
        <v>0</v>
      </c>
      <c r="G73" s="16">
        <v>0</v>
      </c>
      <c r="H73" s="396">
        <v>0</v>
      </c>
      <c r="I73" s="396">
        <v>1265</v>
      </c>
      <c r="J73" s="57" t="s">
        <v>109</v>
      </c>
      <c r="K73" s="390">
        <f t="shared" si="6"/>
        <v>2022.07</v>
      </c>
      <c r="L73" s="396">
        <v>3061197.6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</v>
      </c>
      <c r="V73" s="396">
        <v>0</v>
      </c>
      <c r="X73" s="291">
        <f>'Приложение 1'!T70</f>
        <v>4180</v>
      </c>
      <c r="Y73" s="291">
        <f t="shared" si="4"/>
        <v>2419.9190513833992</v>
      </c>
      <c r="Z73" s="18">
        <f t="shared" si="5"/>
        <v>1760.0809486166008</v>
      </c>
    </row>
    <row r="74" spans="1:26" ht="9" customHeight="1">
      <c r="A74" s="390">
        <v>56</v>
      </c>
      <c r="B74" s="37" t="s">
        <v>161</v>
      </c>
      <c r="C74" s="37" t="s">
        <v>992</v>
      </c>
      <c r="D74" s="37"/>
      <c r="E74" s="396">
        <f>F74+H74+L74+N74+P74+R74+S74+T74+U74+V74</f>
        <v>1966795.3299999998</v>
      </c>
      <c r="F74" s="396">
        <v>1773745.7399999998</v>
      </c>
      <c r="G74" s="16">
        <v>0</v>
      </c>
      <c r="H74" s="396">
        <v>0</v>
      </c>
      <c r="I74" s="396">
        <v>0</v>
      </c>
      <c r="J74" s="57" t="s">
        <v>109</v>
      </c>
      <c r="K74" s="390">
        <f t="shared" si="6"/>
        <v>2022.07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193049.59000000003</v>
      </c>
      <c r="V74" s="396">
        <v>0</v>
      </c>
      <c r="X74" s="291">
        <f>'Приложение 1'!T71</f>
        <v>5307.56</v>
      </c>
      <c r="Y74" s="291" t="e">
        <f t="shared" si="4"/>
        <v>#DIV/0!</v>
      </c>
      <c r="Z74" s="18" t="e">
        <f t="shared" si="5"/>
        <v>#DIV/0!</v>
      </c>
    </row>
    <row r="75" spans="1:26" ht="9" customHeight="1">
      <c r="A75" s="390">
        <v>57</v>
      </c>
      <c r="B75" s="37" t="s">
        <v>416</v>
      </c>
      <c r="C75" s="37" t="s">
        <v>992</v>
      </c>
      <c r="D75" s="37"/>
      <c r="E75" s="396">
        <f t="shared" si="7"/>
        <v>2624889.88</v>
      </c>
      <c r="F75" s="396">
        <v>0</v>
      </c>
      <c r="G75" s="16">
        <v>0</v>
      </c>
      <c r="H75" s="396">
        <v>0</v>
      </c>
      <c r="I75" s="396">
        <v>970.42</v>
      </c>
      <c r="J75" s="57" t="s">
        <v>109</v>
      </c>
      <c r="K75" s="54">
        <f>3672155+13230.35+39414.15</f>
        <v>3724799.5</v>
      </c>
      <c r="L75" s="396">
        <v>2624889.88</v>
      </c>
      <c r="M75" s="396">
        <v>0</v>
      </c>
      <c r="N75" s="396">
        <v>0</v>
      </c>
      <c r="O75" s="396">
        <v>0</v>
      </c>
      <c r="P75" s="396">
        <v>0</v>
      </c>
      <c r="Q75" s="396">
        <v>0</v>
      </c>
      <c r="R75" s="396">
        <v>0</v>
      </c>
      <c r="S75" s="396">
        <v>0</v>
      </c>
      <c r="T75" s="396">
        <v>0</v>
      </c>
      <c r="U75" s="396">
        <v>0</v>
      </c>
      <c r="V75" s="396">
        <v>0</v>
      </c>
      <c r="X75" s="291">
        <f>'Приложение 1'!T72</f>
        <v>4180</v>
      </c>
      <c r="Y75" s="291">
        <f t="shared" si="4"/>
        <v>2704.9008470559138</v>
      </c>
      <c r="Z75" s="18">
        <f t="shared" si="5"/>
        <v>1475.0991529440862</v>
      </c>
    </row>
    <row r="76" spans="1:26" ht="9" customHeight="1">
      <c r="A76" s="390">
        <v>58</v>
      </c>
      <c r="B76" s="37" t="s">
        <v>415</v>
      </c>
      <c r="C76" s="37" t="s">
        <v>992</v>
      </c>
      <c r="D76" s="37"/>
      <c r="E76" s="396">
        <f t="shared" si="7"/>
        <v>2747312.93</v>
      </c>
      <c r="F76" s="396">
        <v>0</v>
      </c>
      <c r="G76" s="16">
        <v>0</v>
      </c>
      <c r="H76" s="396">
        <v>0</v>
      </c>
      <c r="I76" s="396">
        <v>969.03</v>
      </c>
      <c r="J76" s="57" t="s">
        <v>109</v>
      </c>
      <c r="K76" s="54">
        <f>3672155+13039.4+39414.15</f>
        <v>3724608.55</v>
      </c>
      <c r="L76" s="396">
        <v>2747312.93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0</v>
      </c>
      <c r="S76" s="396">
        <v>0</v>
      </c>
      <c r="T76" s="396">
        <v>0</v>
      </c>
      <c r="U76" s="396">
        <v>0</v>
      </c>
      <c r="V76" s="396">
        <v>0</v>
      </c>
      <c r="X76" s="291">
        <f>'Приложение 1'!T73</f>
        <v>4180</v>
      </c>
      <c r="Y76" s="291">
        <f t="shared" si="4"/>
        <v>2835.1164876216426</v>
      </c>
      <c r="Z76" s="18">
        <f t="shared" si="5"/>
        <v>1344.8835123783574</v>
      </c>
    </row>
    <row r="77" spans="1:26" ht="9" customHeight="1">
      <c r="A77" s="390">
        <v>59</v>
      </c>
      <c r="B77" s="37" t="s">
        <v>414</v>
      </c>
      <c r="C77" s="37" t="s">
        <v>992</v>
      </c>
      <c r="D77" s="37"/>
      <c r="E77" s="396">
        <f t="shared" si="7"/>
        <v>2607514.44</v>
      </c>
      <c r="F77" s="396">
        <v>0</v>
      </c>
      <c r="G77" s="16">
        <v>0</v>
      </c>
      <c r="H77" s="396">
        <v>0</v>
      </c>
      <c r="I77" s="396">
        <v>965</v>
      </c>
      <c r="J77" s="57" t="s">
        <v>109</v>
      </c>
      <c r="K77" s="54">
        <f>3630307+13284.91+39414.15</f>
        <v>3683006.06</v>
      </c>
      <c r="L77" s="396">
        <v>2607514.44</v>
      </c>
      <c r="M77" s="396">
        <v>0</v>
      </c>
      <c r="N77" s="396">
        <v>0</v>
      </c>
      <c r="O77" s="396">
        <v>0</v>
      </c>
      <c r="P77" s="396">
        <v>0</v>
      </c>
      <c r="Q77" s="396">
        <v>0</v>
      </c>
      <c r="R77" s="396">
        <v>0</v>
      </c>
      <c r="S77" s="396">
        <v>0</v>
      </c>
      <c r="T77" s="396">
        <v>0</v>
      </c>
      <c r="U77" s="396">
        <v>0</v>
      </c>
      <c r="V77" s="396">
        <v>0</v>
      </c>
      <c r="X77" s="291">
        <f>'Приложение 1'!T74</f>
        <v>4180</v>
      </c>
      <c r="Y77" s="291">
        <f t="shared" si="4"/>
        <v>2702.0875025906735</v>
      </c>
      <c r="Z77" s="18">
        <f t="shared" si="5"/>
        <v>1477.9124974093265</v>
      </c>
    </row>
    <row r="78" spans="1:26" ht="9" customHeight="1">
      <c r="A78" s="390">
        <v>60</v>
      </c>
      <c r="B78" s="37" t="s">
        <v>162</v>
      </c>
      <c r="C78" s="37" t="s">
        <v>995</v>
      </c>
      <c r="D78" s="37"/>
      <c r="E78" s="396">
        <f t="shared" si="7"/>
        <v>3046446.62</v>
      </c>
      <c r="F78" s="396">
        <v>3026435.1</v>
      </c>
      <c r="G78" s="16">
        <v>0</v>
      </c>
      <c r="H78" s="396">
        <v>0</v>
      </c>
      <c r="I78" s="396">
        <v>0</v>
      </c>
      <c r="J78" s="57" t="s">
        <v>457</v>
      </c>
      <c r="K78" s="83">
        <f>(198.55+1107.7+271.7)*'Приложение 1'!K75</f>
        <v>1989794.95</v>
      </c>
      <c r="L78" s="396">
        <f>ROUND(K78*I78,2)</f>
        <v>0</v>
      </c>
      <c r="M78" s="396">
        <v>0</v>
      </c>
      <c r="N78" s="396">
        <v>0</v>
      </c>
      <c r="O78" s="396">
        <v>0</v>
      </c>
      <c r="P78" s="396">
        <v>0</v>
      </c>
      <c r="Q78" s="396">
        <v>0</v>
      </c>
      <c r="R78" s="396">
        <v>0</v>
      </c>
      <c r="S78" s="396">
        <v>0</v>
      </c>
      <c r="T78" s="396">
        <v>0</v>
      </c>
      <c r="U78" s="396">
        <v>20011.52</v>
      </c>
      <c r="V78" s="396">
        <v>0</v>
      </c>
      <c r="X78" s="291">
        <f>'Приложение 1'!T75</f>
        <v>4984.6499999999996</v>
      </c>
      <c r="Y78" s="291" t="e">
        <f t="shared" si="4"/>
        <v>#DIV/0!</v>
      </c>
      <c r="Z78" s="18" t="e">
        <f t="shared" si="5"/>
        <v>#DIV/0!</v>
      </c>
    </row>
    <row r="79" spans="1:26" ht="9" customHeight="1">
      <c r="A79" s="390">
        <v>61</v>
      </c>
      <c r="B79" s="37" t="s">
        <v>163</v>
      </c>
      <c r="C79" s="37" t="s">
        <v>993</v>
      </c>
      <c r="D79" s="37"/>
      <c r="E79" s="396">
        <f t="shared" si="7"/>
        <v>2454550.14</v>
      </c>
      <c r="F79" s="396">
        <v>0</v>
      </c>
      <c r="G79" s="16">
        <v>0</v>
      </c>
      <c r="H79" s="396">
        <v>0</v>
      </c>
      <c r="I79" s="396">
        <v>746.2</v>
      </c>
      <c r="J79" s="57" t="s">
        <v>110</v>
      </c>
      <c r="K79" s="390">
        <f t="shared" si="6"/>
        <v>3438.05</v>
      </c>
      <c r="L79" s="396">
        <v>2454550.14</v>
      </c>
      <c r="M79" s="396">
        <v>0</v>
      </c>
      <c r="N79" s="396">
        <v>0</v>
      </c>
      <c r="O79" s="396">
        <v>0</v>
      </c>
      <c r="P79" s="396">
        <v>0</v>
      </c>
      <c r="Q79" s="396">
        <v>0</v>
      </c>
      <c r="R79" s="396">
        <v>0</v>
      </c>
      <c r="S79" s="396">
        <v>0</v>
      </c>
      <c r="T79" s="396">
        <v>0</v>
      </c>
      <c r="U79" s="396">
        <v>0</v>
      </c>
      <c r="V79" s="396">
        <v>0</v>
      </c>
      <c r="X79" s="291">
        <f>'Приложение 1'!T76</f>
        <v>4503.95</v>
      </c>
      <c r="Y79" s="291">
        <f t="shared" si="4"/>
        <v>3289.3998123827391</v>
      </c>
      <c r="Z79" s="18">
        <f t="shared" si="5"/>
        <v>1214.5501876172607</v>
      </c>
    </row>
    <row r="80" spans="1:26" ht="9" customHeight="1">
      <c r="A80" s="390">
        <v>62</v>
      </c>
      <c r="B80" s="37" t="s">
        <v>164</v>
      </c>
      <c r="C80" s="37" t="s">
        <v>995</v>
      </c>
      <c r="D80" s="37"/>
      <c r="E80" s="396">
        <f>F80+H80+L80+N80+P80+R80+S80+T80+U80+V80</f>
        <v>3243961.2199999997</v>
      </c>
      <c r="F80" s="396">
        <v>3030285.67</v>
      </c>
      <c r="G80" s="16">
        <v>0</v>
      </c>
      <c r="H80" s="396">
        <v>0</v>
      </c>
      <c r="I80" s="396">
        <v>0</v>
      </c>
      <c r="J80" s="57"/>
      <c r="K80" s="390"/>
      <c r="L80" s="396">
        <f>I80*K80</f>
        <v>0</v>
      </c>
      <c r="M80" s="396">
        <v>0</v>
      </c>
      <c r="N80" s="396">
        <v>0</v>
      </c>
      <c r="O80" s="396">
        <v>0</v>
      </c>
      <c r="P80" s="396">
        <v>0</v>
      </c>
      <c r="Q80" s="396">
        <v>0</v>
      </c>
      <c r="R80" s="396">
        <v>0</v>
      </c>
      <c r="S80" s="396">
        <v>0</v>
      </c>
      <c r="T80" s="396">
        <v>0</v>
      </c>
      <c r="U80" s="396">
        <v>213675.55</v>
      </c>
      <c r="V80" s="396">
        <v>0</v>
      </c>
      <c r="X80" s="291">
        <f>'Приложение 1'!T77</f>
        <v>5307.5599999999995</v>
      </c>
      <c r="Y80" s="291" t="e">
        <f t="shared" si="4"/>
        <v>#DIV/0!</v>
      </c>
      <c r="Z80" s="18" t="e">
        <f t="shared" si="5"/>
        <v>#DIV/0!</v>
      </c>
    </row>
    <row r="81" spans="1:26" ht="9" customHeight="1">
      <c r="A81" s="390">
        <v>63</v>
      </c>
      <c r="B81" s="37" t="s">
        <v>165</v>
      </c>
      <c r="C81" s="37" t="s">
        <v>992</v>
      </c>
      <c r="D81" s="37"/>
      <c r="E81" s="396">
        <f t="shared" si="7"/>
        <v>2561975.35</v>
      </c>
      <c r="F81" s="396">
        <v>0</v>
      </c>
      <c r="G81" s="16">
        <v>0</v>
      </c>
      <c r="H81" s="396">
        <v>0</v>
      </c>
      <c r="I81" s="396">
        <v>928.7</v>
      </c>
      <c r="J81" s="57" t="s">
        <v>109</v>
      </c>
      <c r="K81" s="390">
        <f t="shared" si="6"/>
        <v>2022.07</v>
      </c>
      <c r="L81" s="396">
        <v>2561975.35</v>
      </c>
      <c r="M81" s="396">
        <v>0</v>
      </c>
      <c r="N81" s="396">
        <v>0</v>
      </c>
      <c r="O81" s="396">
        <v>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0</v>
      </c>
      <c r="V81" s="396">
        <v>0</v>
      </c>
      <c r="X81" s="291">
        <f>'Приложение 1'!T78</f>
        <v>4180</v>
      </c>
      <c r="Y81" s="291">
        <f t="shared" si="4"/>
        <v>2758.6684074512759</v>
      </c>
      <c r="Z81" s="18">
        <f t="shared" si="5"/>
        <v>1421.3315925487241</v>
      </c>
    </row>
    <row r="82" spans="1:26" ht="9" customHeight="1">
      <c r="A82" s="390">
        <v>64</v>
      </c>
      <c r="B82" s="37" t="s">
        <v>166</v>
      </c>
      <c r="C82" s="37" t="s">
        <v>992</v>
      </c>
      <c r="D82" s="37"/>
      <c r="E82" s="396">
        <f t="shared" si="7"/>
        <v>3028641.67</v>
      </c>
      <c r="F82" s="396">
        <v>0</v>
      </c>
      <c r="G82" s="16">
        <v>0</v>
      </c>
      <c r="H82" s="396">
        <v>0</v>
      </c>
      <c r="I82" s="396">
        <v>1219</v>
      </c>
      <c r="J82" s="57" t="s">
        <v>109</v>
      </c>
      <c r="K82" s="390">
        <f t="shared" si="6"/>
        <v>2022.07</v>
      </c>
      <c r="L82" s="396">
        <v>3028641.67</v>
      </c>
      <c r="M82" s="396">
        <v>0</v>
      </c>
      <c r="N82" s="396">
        <v>0</v>
      </c>
      <c r="O82" s="396">
        <v>0</v>
      </c>
      <c r="P82" s="396">
        <v>0</v>
      </c>
      <c r="Q82" s="396">
        <v>0</v>
      </c>
      <c r="R82" s="396">
        <v>0</v>
      </c>
      <c r="S82" s="396">
        <v>0</v>
      </c>
      <c r="T82" s="396">
        <v>0</v>
      </c>
      <c r="U82" s="396">
        <v>0</v>
      </c>
      <c r="V82" s="396">
        <v>0</v>
      </c>
      <c r="X82" s="291">
        <f>'Приложение 1'!T79</f>
        <v>4180</v>
      </c>
      <c r="Y82" s="291">
        <f t="shared" si="4"/>
        <v>2484.5296718621821</v>
      </c>
      <c r="Z82" s="18">
        <f t="shared" si="5"/>
        <v>1695.4703281378179</v>
      </c>
    </row>
    <row r="83" spans="1:26" ht="9" customHeight="1">
      <c r="A83" s="390">
        <v>65</v>
      </c>
      <c r="B83" s="37" t="s">
        <v>167</v>
      </c>
      <c r="C83" s="37" t="s">
        <v>992</v>
      </c>
      <c r="D83" s="37"/>
      <c r="E83" s="396">
        <f t="shared" si="7"/>
        <v>2320425.7799999998</v>
      </c>
      <c r="F83" s="396">
        <v>0</v>
      </c>
      <c r="G83" s="16">
        <v>0</v>
      </c>
      <c r="H83" s="396">
        <v>0</v>
      </c>
      <c r="I83" s="396">
        <v>829.16</v>
      </c>
      <c r="J83" s="57" t="s">
        <v>109</v>
      </c>
      <c r="K83" s="390">
        <f t="shared" si="6"/>
        <v>2022.07</v>
      </c>
      <c r="L83" s="396">
        <v>2320425.7799999998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</v>
      </c>
      <c r="V83" s="396">
        <v>0</v>
      </c>
      <c r="X83" s="291">
        <f>'Приложение 1'!T80</f>
        <v>4180</v>
      </c>
      <c r="Y83" s="291">
        <f t="shared" si="4"/>
        <v>2798.5259539775193</v>
      </c>
      <c r="Z83" s="18">
        <f t="shared" si="5"/>
        <v>1381.4740460224807</v>
      </c>
    </row>
    <row r="84" spans="1:26" ht="9" customHeight="1">
      <c r="A84" s="390">
        <v>66</v>
      </c>
      <c r="B84" s="37" t="s">
        <v>168</v>
      </c>
      <c r="C84" s="37" t="s">
        <v>993</v>
      </c>
      <c r="D84" s="37"/>
      <c r="E84" s="396">
        <f t="shared" si="7"/>
        <v>1581769.89</v>
      </c>
      <c r="F84" s="396">
        <v>0</v>
      </c>
      <c r="G84" s="16">
        <v>0</v>
      </c>
      <c r="H84" s="396">
        <v>0</v>
      </c>
      <c r="I84" s="396">
        <v>533.78</v>
      </c>
      <c r="J84" s="57" t="s">
        <v>110</v>
      </c>
      <c r="K84" s="390">
        <f t="shared" si="6"/>
        <v>3438.05</v>
      </c>
      <c r="L84" s="396">
        <v>1581769.89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</v>
      </c>
      <c r="V84" s="396">
        <v>0</v>
      </c>
      <c r="X84" s="291">
        <f>'Приложение 1'!T81</f>
        <v>4503.95</v>
      </c>
      <c r="Y84" s="291">
        <f t="shared" ref="Y84:Y147" si="8">L84/I84</f>
        <v>2963.3367492225261</v>
      </c>
      <c r="Z84" s="18">
        <f t="shared" ref="Z84:Z147" si="9">X84-Y84</f>
        <v>1540.6132507774737</v>
      </c>
    </row>
    <row r="85" spans="1:26" ht="9" customHeight="1">
      <c r="A85" s="390">
        <v>67</v>
      </c>
      <c r="B85" s="37" t="s">
        <v>169</v>
      </c>
      <c r="C85" s="37" t="s">
        <v>993</v>
      </c>
      <c r="D85" s="37"/>
      <c r="E85" s="396">
        <f t="shared" si="7"/>
        <v>2442918.9900000002</v>
      </c>
      <c r="F85" s="396">
        <v>0</v>
      </c>
      <c r="G85" s="16">
        <v>0</v>
      </c>
      <c r="H85" s="396">
        <v>0</v>
      </c>
      <c r="I85" s="396">
        <v>735</v>
      </c>
      <c r="J85" s="57" t="s">
        <v>110</v>
      </c>
      <c r="K85" s="390">
        <f t="shared" si="6"/>
        <v>3438.05</v>
      </c>
      <c r="L85" s="396">
        <v>2442918.9900000002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0</v>
      </c>
      <c r="V85" s="396">
        <v>0</v>
      </c>
      <c r="X85" s="291">
        <f>'Приложение 1'!T82</f>
        <v>4503.95</v>
      </c>
      <c r="Y85" s="291">
        <f t="shared" si="8"/>
        <v>3323.6993061224493</v>
      </c>
      <c r="Z85" s="18">
        <f t="shared" si="9"/>
        <v>1180.2506938775505</v>
      </c>
    </row>
    <row r="86" spans="1:26" ht="9" customHeight="1">
      <c r="A86" s="390">
        <v>68</v>
      </c>
      <c r="B86" s="37" t="s">
        <v>170</v>
      </c>
      <c r="C86" s="37" t="s">
        <v>992</v>
      </c>
      <c r="D86" s="37"/>
      <c r="E86" s="396">
        <f t="shared" si="7"/>
        <v>1364257.25</v>
      </c>
      <c r="F86" s="396">
        <v>0</v>
      </c>
      <c r="G86" s="16">
        <v>0</v>
      </c>
      <c r="H86" s="396">
        <v>0</v>
      </c>
      <c r="I86" s="396">
        <v>488.06</v>
      </c>
      <c r="J86" s="57" t="s">
        <v>109</v>
      </c>
      <c r="K86" s="390">
        <f t="shared" si="6"/>
        <v>2022.07</v>
      </c>
      <c r="L86" s="396">
        <v>1364257.25</v>
      </c>
      <c r="M86" s="396">
        <v>0</v>
      </c>
      <c r="N86" s="396">
        <v>0</v>
      </c>
      <c r="O86" s="396">
        <v>0</v>
      </c>
      <c r="P86" s="396">
        <v>0</v>
      </c>
      <c r="Q86" s="396">
        <v>0</v>
      </c>
      <c r="R86" s="396">
        <v>0</v>
      </c>
      <c r="S86" s="396">
        <v>0</v>
      </c>
      <c r="T86" s="396">
        <v>0</v>
      </c>
      <c r="U86" s="396">
        <v>0</v>
      </c>
      <c r="V86" s="396">
        <v>0</v>
      </c>
      <c r="X86" s="291">
        <f>'Приложение 1'!T83</f>
        <v>4180</v>
      </c>
      <c r="Y86" s="291">
        <f t="shared" si="8"/>
        <v>2795.2654386755726</v>
      </c>
      <c r="Z86" s="18">
        <f t="shared" si="9"/>
        <v>1384.7345613244274</v>
      </c>
    </row>
    <row r="87" spans="1:26" ht="9" customHeight="1">
      <c r="A87" s="390">
        <v>69</v>
      </c>
      <c r="B87" s="37" t="s">
        <v>171</v>
      </c>
      <c r="C87" s="37" t="s">
        <v>993</v>
      </c>
      <c r="D87" s="37"/>
      <c r="E87" s="396">
        <f t="shared" si="7"/>
        <v>3827798.52</v>
      </c>
      <c r="F87" s="396">
        <v>0</v>
      </c>
      <c r="G87" s="16">
        <v>0</v>
      </c>
      <c r="H87" s="396">
        <v>0</v>
      </c>
      <c r="I87" s="396">
        <v>1054</v>
      </c>
      <c r="J87" s="57" t="s">
        <v>110</v>
      </c>
      <c r="K87" s="390">
        <f t="shared" si="6"/>
        <v>3438.05</v>
      </c>
      <c r="L87" s="396">
        <v>3827798.52</v>
      </c>
      <c r="M87" s="396">
        <v>0</v>
      </c>
      <c r="N87" s="396">
        <v>0</v>
      </c>
      <c r="O87" s="396">
        <v>0</v>
      </c>
      <c r="P87" s="396">
        <v>0</v>
      </c>
      <c r="Q87" s="396">
        <v>0</v>
      </c>
      <c r="R87" s="396">
        <v>0</v>
      </c>
      <c r="S87" s="396">
        <v>0</v>
      </c>
      <c r="T87" s="396">
        <v>0</v>
      </c>
      <c r="U87" s="396">
        <v>0</v>
      </c>
      <c r="V87" s="396">
        <v>0</v>
      </c>
      <c r="X87" s="291">
        <f>'Приложение 1'!T84</f>
        <v>4503.95</v>
      </c>
      <c r="Y87" s="291">
        <f t="shared" si="8"/>
        <v>3631.6874003795065</v>
      </c>
      <c r="Z87" s="18">
        <f t="shared" si="9"/>
        <v>872.26259962049335</v>
      </c>
    </row>
    <row r="88" spans="1:26" ht="9" customHeight="1">
      <c r="A88" s="390">
        <v>70</v>
      </c>
      <c r="B88" s="37" t="s">
        <v>172</v>
      </c>
      <c r="C88" s="37" t="s">
        <v>993</v>
      </c>
      <c r="D88" s="38"/>
      <c r="E88" s="396">
        <f t="shared" si="7"/>
        <v>2020205.08</v>
      </c>
      <c r="F88" s="396">
        <v>0</v>
      </c>
      <c r="G88" s="16">
        <v>0</v>
      </c>
      <c r="H88" s="396">
        <v>0</v>
      </c>
      <c r="I88" s="396">
        <v>551.83000000000004</v>
      </c>
      <c r="J88" s="80" t="s">
        <v>110</v>
      </c>
      <c r="K88" s="390">
        <f t="shared" si="6"/>
        <v>3438.05</v>
      </c>
      <c r="L88" s="396">
        <v>2020205.08</v>
      </c>
      <c r="M88" s="396">
        <v>0</v>
      </c>
      <c r="N88" s="396">
        <v>0</v>
      </c>
      <c r="O88" s="396">
        <v>0</v>
      </c>
      <c r="P88" s="396">
        <v>0</v>
      </c>
      <c r="Q88" s="396">
        <v>0</v>
      </c>
      <c r="R88" s="396">
        <v>0</v>
      </c>
      <c r="S88" s="396">
        <v>0</v>
      </c>
      <c r="T88" s="396">
        <v>0</v>
      </c>
      <c r="U88" s="396">
        <v>0</v>
      </c>
      <c r="V88" s="396">
        <v>0</v>
      </c>
      <c r="X88" s="291">
        <f>'Приложение 1'!T85</f>
        <v>4503.95</v>
      </c>
      <c r="Y88" s="291">
        <f t="shared" si="8"/>
        <v>3660.9192686153342</v>
      </c>
      <c r="Z88" s="18">
        <f t="shared" si="9"/>
        <v>843.03073138466561</v>
      </c>
    </row>
    <row r="89" spans="1:26" ht="9" customHeight="1">
      <c r="A89" s="390">
        <v>71</v>
      </c>
      <c r="B89" s="37" t="s">
        <v>173</v>
      </c>
      <c r="C89" s="37" t="s">
        <v>995</v>
      </c>
      <c r="D89" s="38"/>
      <c r="E89" s="396">
        <f>F89+H89+L89+N89+P89+R89+S89+T89+U89+V89</f>
        <v>8338444.04</v>
      </c>
      <c r="F89" s="396">
        <v>8122894.1399999997</v>
      </c>
      <c r="G89" s="16">
        <v>0</v>
      </c>
      <c r="H89" s="396">
        <v>0</v>
      </c>
      <c r="I89" s="396">
        <v>0</v>
      </c>
      <c r="J89" s="57"/>
      <c r="K89" s="390"/>
      <c r="L89" s="396">
        <f>I89*K89</f>
        <v>0</v>
      </c>
      <c r="M89" s="396">
        <v>0</v>
      </c>
      <c r="N89" s="396">
        <v>0</v>
      </c>
      <c r="O89" s="396">
        <v>0</v>
      </c>
      <c r="P89" s="396">
        <v>0</v>
      </c>
      <c r="Q89" s="396">
        <v>0</v>
      </c>
      <c r="R89" s="396">
        <v>0</v>
      </c>
      <c r="S89" s="396">
        <v>0</v>
      </c>
      <c r="T89" s="396">
        <v>0</v>
      </c>
      <c r="U89" s="396">
        <v>215549.9</v>
      </c>
      <c r="V89" s="396">
        <v>0</v>
      </c>
      <c r="X89" s="291">
        <f>'Приложение 1'!T86</f>
        <v>5307.5599999999995</v>
      </c>
      <c r="Y89" s="291" t="e">
        <f t="shared" si="8"/>
        <v>#DIV/0!</v>
      </c>
      <c r="Z89" s="18" t="e">
        <f t="shared" si="9"/>
        <v>#DIV/0!</v>
      </c>
    </row>
    <row r="90" spans="1:26" ht="9" customHeight="1">
      <c r="A90" s="390">
        <v>72</v>
      </c>
      <c r="B90" s="37" t="s">
        <v>174</v>
      </c>
      <c r="C90" s="37" t="s">
        <v>993</v>
      </c>
      <c r="D90" s="38"/>
      <c r="E90" s="396">
        <f t="shared" si="7"/>
        <v>1827393.07</v>
      </c>
      <c r="F90" s="396">
        <v>0</v>
      </c>
      <c r="G90" s="16">
        <v>0</v>
      </c>
      <c r="H90" s="396">
        <v>0</v>
      </c>
      <c r="I90" s="396">
        <v>586.70000000000005</v>
      </c>
      <c r="J90" s="80" t="s">
        <v>110</v>
      </c>
      <c r="K90" s="390">
        <f t="shared" si="6"/>
        <v>3438.05</v>
      </c>
      <c r="L90" s="396">
        <v>1827393.07</v>
      </c>
      <c r="M90" s="396">
        <v>0</v>
      </c>
      <c r="N90" s="396">
        <v>0</v>
      </c>
      <c r="O90" s="396">
        <v>0</v>
      </c>
      <c r="P90" s="396">
        <v>0</v>
      </c>
      <c r="Q90" s="396">
        <v>0</v>
      </c>
      <c r="R90" s="396">
        <v>0</v>
      </c>
      <c r="S90" s="396">
        <v>0</v>
      </c>
      <c r="T90" s="396">
        <v>0</v>
      </c>
      <c r="U90" s="396">
        <v>0</v>
      </c>
      <c r="V90" s="396">
        <v>0</v>
      </c>
      <c r="X90" s="291">
        <f>'Приложение 1'!T87</f>
        <v>4503.95</v>
      </c>
      <c r="Y90" s="291">
        <f t="shared" si="8"/>
        <v>3114.6975796829724</v>
      </c>
      <c r="Z90" s="18">
        <f t="shared" si="9"/>
        <v>1389.2524203170274</v>
      </c>
    </row>
    <row r="91" spans="1:26" ht="9" customHeight="1">
      <c r="A91" s="390">
        <v>73</v>
      </c>
      <c r="B91" s="37" t="s">
        <v>175</v>
      </c>
      <c r="C91" s="37" t="s">
        <v>993</v>
      </c>
      <c r="D91" s="38"/>
      <c r="E91" s="396">
        <f t="shared" si="7"/>
        <v>2026962.71</v>
      </c>
      <c r="F91" s="396">
        <v>0</v>
      </c>
      <c r="G91" s="16">
        <v>0</v>
      </c>
      <c r="H91" s="396">
        <v>0</v>
      </c>
      <c r="I91" s="396">
        <v>575</v>
      </c>
      <c r="J91" s="80" t="s">
        <v>110</v>
      </c>
      <c r="K91" s="390">
        <f t="shared" si="6"/>
        <v>3438.05</v>
      </c>
      <c r="L91" s="396">
        <v>2026962.71</v>
      </c>
      <c r="M91" s="396">
        <v>0</v>
      </c>
      <c r="N91" s="396">
        <v>0</v>
      </c>
      <c r="O91" s="396">
        <v>0</v>
      </c>
      <c r="P91" s="396">
        <v>0</v>
      </c>
      <c r="Q91" s="396">
        <v>0</v>
      </c>
      <c r="R91" s="396">
        <v>0</v>
      </c>
      <c r="S91" s="396">
        <v>0</v>
      </c>
      <c r="T91" s="396">
        <v>0</v>
      </c>
      <c r="U91" s="396">
        <v>0</v>
      </c>
      <c r="V91" s="396">
        <v>0</v>
      </c>
      <c r="X91" s="291">
        <f>'Приложение 1'!T88</f>
        <v>4503.95</v>
      </c>
      <c r="Y91" s="291">
        <f t="shared" si="8"/>
        <v>3525.1525391304349</v>
      </c>
      <c r="Z91" s="18">
        <f t="shared" si="9"/>
        <v>978.79746086956493</v>
      </c>
    </row>
    <row r="92" spans="1:26" ht="9" customHeight="1">
      <c r="A92" s="390">
        <v>74</v>
      </c>
      <c r="B92" s="37" t="s">
        <v>176</v>
      </c>
      <c r="C92" s="37" t="s">
        <v>992</v>
      </c>
      <c r="D92" s="38"/>
      <c r="E92" s="396">
        <f t="shared" si="7"/>
        <v>2151018.02</v>
      </c>
      <c r="F92" s="396">
        <v>0</v>
      </c>
      <c r="G92" s="16">
        <v>0</v>
      </c>
      <c r="H92" s="396">
        <v>0</v>
      </c>
      <c r="I92" s="396">
        <v>730</v>
      </c>
      <c r="J92" s="80" t="s">
        <v>109</v>
      </c>
      <c r="K92" s="390">
        <f t="shared" si="6"/>
        <v>2022.07</v>
      </c>
      <c r="L92" s="396">
        <v>2151018.02</v>
      </c>
      <c r="M92" s="396">
        <v>0</v>
      </c>
      <c r="N92" s="396">
        <v>0</v>
      </c>
      <c r="O92" s="396">
        <v>0</v>
      </c>
      <c r="P92" s="396">
        <v>0</v>
      </c>
      <c r="Q92" s="396">
        <v>0</v>
      </c>
      <c r="R92" s="396">
        <v>0</v>
      </c>
      <c r="S92" s="396">
        <v>0</v>
      </c>
      <c r="T92" s="396">
        <v>0</v>
      </c>
      <c r="U92" s="396">
        <v>0</v>
      </c>
      <c r="V92" s="396">
        <v>0</v>
      </c>
      <c r="X92" s="291">
        <f>'Приложение 1'!T89</f>
        <v>4180</v>
      </c>
      <c r="Y92" s="291">
        <f t="shared" si="8"/>
        <v>2946.6000273972604</v>
      </c>
      <c r="Z92" s="18">
        <f t="shared" si="9"/>
        <v>1233.3999726027396</v>
      </c>
    </row>
    <row r="93" spans="1:26" ht="9" customHeight="1">
      <c r="A93" s="390">
        <v>75</v>
      </c>
      <c r="B93" s="37" t="s">
        <v>177</v>
      </c>
      <c r="C93" s="37" t="s">
        <v>992</v>
      </c>
      <c r="D93" s="38"/>
      <c r="E93" s="396">
        <f t="shared" si="7"/>
        <v>3115364.86</v>
      </c>
      <c r="F93" s="396">
        <v>0</v>
      </c>
      <c r="G93" s="16">
        <v>0</v>
      </c>
      <c r="H93" s="396">
        <v>0</v>
      </c>
      <c r="I93" s="396">
        <v>886</v>
      </c>
      <c r="J93" s="57" t="s">
        <v>109</v>
      </c>
      <c r="K93" s="390">
        <f t="shared" si="6"/>
        <v>2022.07</v>
      </c>
      <c r="L93" s="396">
        <v>3115364.86</v>
      </c>
      <c r="M93" s="396">
        <v>0</v>
      </c>
      <c r="N93" s="396">
        <v>0</v>
      </c>
      <c r="O93" s="396">
        <v>0</v>
      </c>
      <c r="P93" s="396">
        <v>0</v>
      </c>
      <c r="Q93" s="396">
        <v>0</v>
      </c>
      <c r="R93" s="396">
        <v>0</v>
      </c>
      <c r="S93" s="396">
        <v>0</v>
      </c>
      <c r="T93" s="396">
        <v>0</v>
      </c>
      <c r="U93" s="396">
        <v>0</v>
      </c>
      <c r="V93" s="396">
        <v>0</v>
      </c>
      <c r="X93" s="291">
        <f>'Приложение 1'!T90</f>
        <v>4180</v>
      </c>
      <c r="Y93" s="291">
        <f t="shared" si="8"/>
        <v>3516.2131602708801</v>
      </c>
      <c r="Z93" s="18">
        <f t="shared" si="9"/>
        <v>663.78683972911995</v>
      </c>
    </row>
    <row r="94" spans="1:26" ht="9" customHeight="1">
      <c r="A94" s="390">
        <v>76</v>
      </c>
      <c r="B94" s="37" t="s">
        <v>178</v>
      </c>
      <c r="C94" s="37" t="s">
        <v>992</v>
      </c>
      <c r="D94" s="38"/>
      <c r="E94" s="396">
        <f t="shared" si="7"/>
        <v>3010204.83</v>
      </c>
      <c r="F94" s="396">
        <v>0</v>
      </c>
      <c r="G94" s="16">
        <v>0</v>
      </c>
      <c r="H94" s="396">
        <v>0</v>
      </c>
      <c r="I94" s="396">
        <v>1068</v>
      </c>
      <c r="J94" s="80" t="s">
        <v>109</v>
      </c>
      <c r="K94" s="390">
        <f t="shared" si="6"/>
        <v>2022.07</v>
      </c>
      <c r="L94" s="396">
        <v>3010204.83</v>
      </c>
      <c r="M94" s="396">
        <v>0</v>
      </c>
      <c r="N94" s="396">
        <v>0</v>
      </c>
      <c r="O94" s="396">
        <v>0</v>
      </c>
      <c r="P94" s="396">
        <v>0</v>
      </c>
      <c r="Q94" s="396">
        <v>0</v>
      </c>
      <c r="R94" s="396">
        <v>0</v>
      </c>
      <c r="S94" s="396">
        <v>0</v>
      </c>
      <c r="T94" s="396">
        <v>0</v>
      </c>
      <c r="U94" s="396">
        <v>0</v>
      </c>
      <c r="V94" s="396">
        <v>0</v>
      </c>
      <c r="X94" s="291">
        <f>'Приложение 1'!T91</f>
        <v>4180</v>
      </c>
      <c r="Y94" s="291">
        <f t="shared" si="8"/>
        <v>2818.5438483146067</v>
      </c>
      <c r="Z94" s="18">
        <f t="shared" si="9"/>
        <v>1361.4561516853933</v>
      </c>
    </row>
    <row r="95" spans="1:26" ht="9" customHeight="1">
      <c r="A95" s="390">
        <v>77</v>
      </c>
      <c r="B95" s="37" t="s">
        <v>179</v>
      </c>
      <c r="C95" s="37" t="s">
        <v>993</v>
      </c>
      <c r="D95" s="38"/>
      <c r="E95" s="396">
        <f t="shared" si="7"/>
        <v>1760498</v>
      </c>
      <c r="F95" s="396">
        <v>0</v>
      </c>
      <c r="G95" s="16">
        <v>0</v>
      </c>
      <c r="H95" s="396">
        <v>0</v>
      </c>
      <c r="I95" s="396">
        <v>533.9</v>
      </c>
      <c r="J95" s="80" t="s">
        <v>110</v>
      </c>
      <c r="K95" s="390">
        <f t="shared" si="6"/>
        <v>3438.05</v>
      </c>
      <c r="L95" s="396">
        <v>1760498</v>
      </c>
      <c r="M95" s="396">
        <v>0</v>
      </c>
      <c r="N95" s="396">
        <v>0</v>
      </c>
      <c r="O95" s="396">
        <v>0</v>
      </c>
      <c r="P95" s="396">
        <v>0</v>
      </c>
      <c r="Q95" s="396">
        <v>0</v>
      </c>
      <c r="R95" s="396">
        <v>0</v>
      </c>
      <c r="S95" s="396">
        <v>0</v>
      </c>
      <c r="T95" s="396">
        <v>0</v>
      </c>
      <c r="U95" s="396">
        <v>0</v>
      </c>
      <c r="V95" s="396">
        <v>0</v>
      </c>
      <c r="X95" s="291">
        <f>'Приложение 1'!T92</f>
        <v>4503.95</v>
      </c>
      <c r="Y95" s="291">
        <f t="shared" si="8"/>
        <v>3297.430230380221</v>
      </c>
      <c r="Z95" s="18">
        <f t="shared" si="9"/>
        <v>1206.5197696197788</v>
      </c>
    </row>
    <row r="96" spans="1:26" ht="9" customHeight="1">
      <c r="A96" s="390">
        <v>78</v>
      </c>
      <c r="B96" s="37" t="s">
        <v>180</v>
      </c>
      <c r="C96" s="37" t="s">
        <v>992</v>
      </c>
      <c r="D96" s="38"/>
      <c r="E96" s="396">
        <f t="shared" si="7"/>
        <v>782580.19</v>
      </c>
      <c r="F96" s="396">
        <v>0</v>
      </c>
      <c r="G96" s="16">
        <v>0</v>
      </c>
      <c r="H96" s="396">
        <v>0</v>
      </c>
      <c r="I96" s="396">
        <v>233</v>
      </c>
      <c r="J96" s="80" t="s">
        <v>109</v>
      </c>
      <c r="K96" s="390">
        <f t="shared" si="6"/>
        <v>2022.07</v>
      </c>
      <c r="L96" s="396">
        <v>782580.19</v>
      </c>
      <c r="M96" s="396">
        <v>0</v>
      </c>
      <c r="N96" s="396">
        <v>0</v>
      </c>
      <c r="O96" s="396">
        <v>0</v>
      </c>
      <c r="P96" s="396">
        <v>0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X96" s="291">
        <f>'Приложение 1'!T93</f>
        <v>4180</v>
      </c>
      <c r="Y96" s="291">
        <f t="shared" si="8"/>
        <v>3358.7132618025748</v>
      </c>
      <c r="Z96" s="18">
        <f t="shared" si="9"/>
        <v>821.28673819742517</v>
      </c>
    </row>
    <row r="97" spans="1:26" ht="9" customHeight="1">
      <c r="A97" s="390">
        <v>79</v>
      </c>
      <c r="B97" s="37" t="s">
        <v>8</v>
      </c>
      <c r="C97" s="37" t="s">
        <v>992</v>
      </c>
      <c r="D97" s="38"/>
      <c r="E97" s="396">
        <f>F97+H97+L97+N97+P97+R97+S97+T97+U97+V97</f>
        <v>3084107.4</v>
      </c>
      <c r="F97" s="396">
        <v>0</v>
      </c>
      <c r="G97" s="16">
        <v>0</v>
      </c>
      <c r="H97" s="396">
        <v>0</v>
      </c>
      <c r="I97" s="396">
        <v>1507.6</v>
      </c>
      <c r="J97" s="80" t="s">
        <v>109</v>
      </c>
      <c r="K97" s="390">
        <f>IF(J97="плоская",2022.07,3438.05)</f>
        <v>2022.07</v>
      </c>
      <c r="L97" s="396">
        <v>3084107.4</v>
      </c>
      <c r="M97" s="396">
        <v>0</v>
      </c>
      <c r="N97" s="396">
        <v>0</v>
      </c>
      <c r="O97" s="396">
        <v>0</v>
      </c>
      <c r="P97" s="396">
        <v>0</v>
      </c>
      <c r="Q97" s="396">
        <v>0</v>
      </c>
      <c r="R97" s="396">
        <v>0</v>
      </c>
      <c r="S97" s="396">
        <v>0</v>
      </c>
      <c r="T97" s="396">
        <v>0</v>
      </c>
      <c r="U97" s="396">
        <v>0</v>
      </c>
      <c r="V97" s="396">
        <v>0</v>
      </c>
      <c r="X97" s="291">
        <f>'Приложение 1'!T94</f>
        <v>4180</v>
      </c>
      <c r="Y97" s="291">
        <f t="shared" si="8"/>
        <v>2045.7066861236403</v>
      </c>
      <c r="Z97" s="18">
        <f t="shared" si="9"/>
        <v>2134.2933138763597</v>
      </c>
    </row>
    <row r="98" spans="1:26" ht="9" customHeight="1">
      <c r="A98" s="390">
        <v>80</v>
      </c>
      <c r="B98" s="37" t="s">
        <v>181</v>
      </c>
      <c r="C98" s="37" t="s">
        <v>993</v>
      </c>
      <c r="D98" s="38"/>
      <c r="E98" s="396">
        <f t="shared" si="7"/>
        <v>2223789.4500000002</v>
      </c>
      <c r="F98" s="396">
        <v>0</v>
      </c>
      <c r="G98" s="16">
        <v>0</v>
      </c>
      <c r="H98" s="396">
        <v>0</v>
      </c>
      <c r="I98" s="396">
        <v>611</v>
      </c>
      <c r="J98" s="80" t="s">
        <v>110</v>
      </c>
      <c r="K98" s="390">
        <f t="shared" si="6"/>
        <v>3438.05</v>
      </c>
      <c r="L98" s="396">
        <v>2223789.4500000002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0</v>
      </c>
      <c r="V98" s="396">
        <v>0</v>
      </c>
      <c r="X98" s="291">
        <f>'Приложение 1'!T95</f>
        <v>4503.95</v>
      </c>
      <c r="Y98" s="291">
        <f t="shared" si="8"/>
        <v>3639.589934533552</v>
      </c>
      <c r="Z98" s="18">
        <f t="shared" si="9"/>
        <v>864.36006546644785</v>
      </c>
    </row>
    <row r="99" spans="1:26" ht="9" customHeight="1">
      <c r="A99" s="390">
        <v>81</v>
      </c>
      <c r="B99" s="37" t="s">
        <v>182</v>
      </c>
      <c r="C99" s="37" t="s">
        <v>995</v>
      </c>
      <c r="D99" s="38"/>
      <c r="E99" s="396">
        <f>F99+H99+L99+N99+P99+R99+S99+T99+U99+V99</f>
        <v>4919643.5200000005</v>
      </c>
      <c r="F99" s="396">
        <v>4273746.82</v>
      </c>
      <c r="G99" s="16">
        <v>0</v>
      </c>
      <c r="H99" s="396">
        <v>0</v>
      </c>
      <c r="I99" s="396">
        <v>0</v>
      </c>
      <c r="J99" s="80"/>
      <c r="K99" s="390"/>
      <c r="L99" s="396">
        <f>I99*K99</f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645896.69999999995</v>
      </c>
      <c r="V99" s="396">
        <v>0</v>
      </c>
      <c r="X99" s="291">
        <f>'Приложение 1'!T96</f>
        <v>5307.5599999999995</v>
      </c>
      <c r="Y99" s="291" t="e">
        <f t="shared" si="8"/>
        <v>#DIV/0!</v>
      </c>
      <c r="Z99" s="18" t="e">
        <f t="shared" si="9"/>
        <v>#DIV/0!</v>
      </c>
    </row>
    <row r="100" spans="1:26" ht="9" customHeight="1">
      <c r="A100" s="390">
        <v>82</v>
      </c>
      <c r="B100" s="37" t="s">
        <v>183</v>
      </c>
      <c r="C100" s="37" t="s">
        <v>992</v>
      </c>
      <c r="D100" s="38"/>
      <c r="E100" s="396">
        <f t="shared" si="7"/>
        <v>2271445.9900000002</v>
      </c>
      <c r="F100" s="396">
        <v>0</v>
      </c>
      <c r="G100" s="16">
        <v>0</v>
      </c>
      <c r="H100" s="396">
        <v>0</v>
      </c>
      <c r="I100" s="396">
        <v>622.16999999999996</v>
      </c>
      <c r="J100" s="80" t="s">
        <v>109</v>
      </c>
      <c r="K100" s="390">
        <f t="shared" si="6"/>
        <v>2022.07</v>
      </c>
      <c r="L100" s="396">
        <v>2271445.9900000002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0</v>
      </c>
      <c r="V100" s="396">
        <v>0</v>
      </c>
      <c r="X100" s="291">
        <f>'Приложение 1'!T97</f>
        <v>4180</v>
      </c>
      <c r="Y100" s="291">
        <f t="shared" si="8"/>
        <v>3650.8446083867761</v>
      </c>
      <c r="Z100" s="18">
        <f t="shared" si="9"/>
        <v>529.15539161322386</v>
      </c>
    </row>
    <row r="101" spans="1:26" ht="9" customHeight="1">
      <c r="A101" s="390">
        <v>83</v>
      </c>
      <c r="B101" s="37" t="s">
        <v>184</v>
      </c>
      <c r="C101" s="37" t="s">
        <v>992</v>
      </c>
      <c r="D101" s="38"/>
      <c r="E101" s="396">
        <f t="shared" si="7"/>
        <v>2838710.62</v>
      </c>
      <c r="F101" s="396">
        <v>0</v>
      </c>
      <c r="G101" s="16">
        <v>0</v>
      </c>
      <c r="H101" s="396">
        <v>0</v>
      </c>
      <c r="I101" s="396">
        <v>785</v>
      </c>
      <c r="J101" s="80" t="s">
        <v>109</v>
      </c>
      <c r="K101" s="390">
        <f t="shared" si="6"/>
        <v>2022.07</v>
      </c>
      <c r="L101" s="396">
        <v>2838710.62</v>
      </c>
      <c r="M101" s="396">
        <v>0</v>
      </c>
      <c r="N101" s="396">
        <v>0</v>
      </c>
      <c r="O101" s="396">
        <v>0</v>
      </c>
      <c r="P101" s="396">
        <v>0</v>
      </c>
      <c r="Q101" s="396">
        <v>0</v>
      </c>
      <c r="R101" s="396">
        <v>0</v>
      </c>
      <c r="S101" s="396">
        <v>0</v>
      </c>
      <c r="T101" s="396">
        <v>0</v>
      </c>
      <c r="U101" s="396">
        <v>0</v>
      </c>
      <c r="V101" s="396">
        <v>0</v>
      </c>
      <c r="X101" s="291">
        <f>'Приложение 1'!T98</f>
        <v>4180</v>
      </c>
      <c r="Y101" s="291">
        <f t="shared" si="8"/>
        <v>3616.191872611465</v>
      </c>
      <c r="Z101" s="18">
        <f t="shared" si="9"/>
        <v>563.80812738853501</v>
      </c>
    </row>
    <row r="102" spans="1:26" ht="9" customHeight="1">
      <c r="A102" s="390">
        <v>84</v>
      </c>
      <c r="B102" s="37" t="s">
        <v>391</v>
      </c>
      <c r="C102" s="37" t="s">
        <v>992</v>
      </c>
      <c r="D102" s="38"/>
      <c r="E102" s="396">
        <f t="shared" si="7"/>
        <v>3213295.51</v>
      </c>
      <c r="F102" s="396">
        <v>0</v>
      </c>
      <c r="G102" s="16">
        <v>0</v>
      </c>
      <c r="H102" s="396">
        <v>0</v>
      </c>
      <c r="I102" s="396">
        <v>916.5</v>
      </c>
      <c r="J102" s="80" t="s">
        <v>215</v>
      </c>
      <c r="K102" s="390">
        <f t="shared" si="6"/>
        <v>2022.07</v>
      </c>
      <c r="L102" s="396">
        <v>3213295.51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0</v>
      </c>
      <c r="V102" s="396">
        <v>0</v>
      </c>
      <c r="X102" s="291">
        <f>'Приложение 1'!T99</f>
        <v>4180</v>
      </c>
      <c r="Y102" s="291">
        <f t="shared" si="8"/>
        <v>3506.0507474086194</v>
      </c>
      <c r="Z102" s="18">
        <f t="shared" si="9"/>
        <v>673.94925259138063</v>
      </c>
    </row>
    <row r="103" spans="1:26" ht="9" customHeight="1">
      <c r="A103" s="390">
        <v>85</v>
      </c>
      <c r="B103" s="37" t="s">
        <v>185</v>
      </c>
      <c r="C103" s="37" t="s">
        <v>992</v>
      </c>
      <c r="D103" s="38"/>
      <c r="E103" s="396">
        <f t="shared" si="7"/>
        <v>1227007.33</v>
      </c>
      <c r="F103" s="396">
        <v>0</v>
      </c>
      <c r="G103" s="16">
        <v>0</v>
      </c>
      <c r="H103" s="396">
        <v>0</v>
      </c>
      <c r="I103" s="396">
        <v>342.34</v>
      </c>
      <c r="J103" s="80" t="s">
        <v>109</v>
      </c>
      <c r="K103" s="390">
        <f t="shared" si="6"/>
        <v>2022.07</v>
      </c>
      <c r="L103" s="396">
        <v>1227007.33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0</v>
      </c>
      <c r="V103" s="396">
        <v>0</v>
      </c>
      <c r="X103" s="291">
        <f>'Приложение 1'!T100</f>
        <v>4180</v>
      </c>
      <c r="Y103" s="291">
        <f t="shared" si="8"/>
        <v>3584.177513582988</v>
      </c>
      <c r="Z103" s="18">
        <f t="shared" si="9"/>
        <v>595.82248641701199</v>
      </c>
    </row>
    <row r="104" spans="1:26" ht="9" customHeight="1">
      <c r="A104" s="390">
        <v>86</v>
      </c>
      <c r="B104" s="37" t="s">
        <v>217</v>
      </c>
      <c r="C104" s="37" t="s">
        <v>995</v>
      </c>
      <c r="D104" s="38"/>
      <c r="E104" s="396">
        <f t="shared" si="7"/>
        <v>1117783.42</v>
      </c>
      <c r="F104" s="396">
        <v>924826.37</v>
      </c>
      <c r="G104" s="16">
        <v>0</v>
      </c>
      <c r="H104" s="396">
        <v>0</v>
      </c>
      <c r="I104" s="396">
        <v>0</v>
      </c>
      <c r="J104" s="80"/>
      <c r="K104" s="390"/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192957.05</v>
      </c>
      <c r="V104" s="396">
        <v>0</v>
      </c>
      <c r="X104" s="291">
        <f>'Приложение 1'!T101</f>
        <v>4984.6499999999996</v>
      </c>
      <c r="Y104" s="291" t="e">
        <f t="shared" si="8"/>
        <v>#DIV/0!</v>
      </c>
      <c r="Z104" s="18" t="e">
        <f t="shared" si="9"/>
        <v>#DIV/0!</v>
      </c>
    </row>
    <row r="105" spans="1:26" ht="9" customHeight="1">
      <c r="A105" s="390">
        <v>87</v>
      </c>
      <c r="B105" s="37" t="s">
        <v>186</v>
      </c>
      <c r="C105" s="37" t="s">
        <v>993</v>
      </c>
      <c r="D105" s="38"/>
      <c r="E105" s="396">
        <f t="shared" si="7"/>
        <v>6881704.5800000001</v>
      </c>
      <c r="F105" s="396">
        <v>0</v>
      </c>
      <c r="G105" s="16">
        <v>0</v>
      </c>
      <c r="H105" s="396">
        <v>0</v>
      </c>
      <c r="I105" s="396">
        <v>2067.66</v>
      </c>
      <c r="J105" s="80" t="s">
        <v>110</v>
      </c>
      <c r="K105" s="390">
        <f t="shared" si="6"/>
        <v>3438.05</v>
      </c>
      <c r="L105" s="396">
        <v>6881704.5800000001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</v>
      </c>
      <c r="V105" s="396">
        <v>0</v>
      </c>
      <c r="X105" s="291">
        <f>'Приложение 1'!T102</f>
        <v>4503.95</v>
      </c>
      <c r="Y105" s="291">
        <f t="shared" si="8"/>
        <v>3328.2573440507631</v>
      </c>
      <c r="Z105" s="18">
        <f t="shared" si="9"/>
        <v>1175.6926559492367</v>
      </c>
    </row>
    <row r="106" spans="1:26" ht="9" customHeight="1">
      <c r="A106" s="390">
        <v>88</v>
      </c>
      <c r="B106" s="37" t="s">
        <v>187</v>
      </c>
      <c r="C106" s="37" t="s">
        <v>993</v>
      </c>
      <c r="D106" s="38"/>
      <c r="E106" s="396">
        <f t="shared" si="7"/>
        <v>3022877.39</v>
      </c>
      <c r="F106" s="396">
        <v>0</v>
      </c>
      <c r="G106" s="16">
        <v>0</v>
      </c>
      <c r="H106" s="396">
        <v>0</v>
      </c>
      <c r="I106" s="396">
        <v>828.58</v>
      </c>
      <c r="J106" s="80" t="s">
        <v>110</v>
      </c>
      <c r="K106" s="390">
        <f t="shared" si="6"/>
        <v>3438.05</v>
      </c>
      <c r="L106" s="396">
        <v>3022877.39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0</v>
      </c>
      <c r="V106" s="396">
        <v>0</v>
      </c>
      <c r="X106" s="291">
        <f>'Приложение 1'!T103</f>
        <v>4503.95</v>
      </c>
      <c r="Y106" s="291">
        <f t="shared" si="8"/>
        <v>3648.2625576287141</v>
      </c>
      <c r="Z106" s="18">
        <f t="shared" si="9"/>
        <v>855.68744237128567</v>
      </c>
    </row>
    <row r="107" spans="1:26" ht="9" customHeight="1">
      <c r="A107" s="390">
        <v>89</v>
      </c>
      <c r="B107" s="37" t="s">
        <v>188</v>
      </c>
      <c r="C107" s="37" t="s">
        <v>993</v>
      </c>
      <c r="D107" s="38"/>
      <c r="E107" s="396">
        <f t="shared" si="7"/>
        <v>3409279.78</v>
      </c>
      <c r="F107" s="396">
        <v>0</v>
      </c>
      <c r="G107" s="16">
        <v>0</v>
      </c>
      <c r="H107" s="396">
        <v>0</v>
      </c>
      <c r="I107" s="396">
        <v>1099</v>
      </c>
      <c r="J107" s="80" t="s">
        <v>110</v>
      </c>
      <c r="K107" s="390">
        <f t="shared" si="6"/>
        <v>3438.05</v>
      </c>
      <c r="L107" s="396">
        <v>3409279.78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0</v>
      </c>
      <c r="V107" s="396">
        <v>0</v>
      </c>
      <c r="X107" s="291">
        <f>'Приложение 1'!T104</f>
        <v>4503.95</v>
      </c>
      <c r="Y107" s="291">
        <f t="shared" si="8"/>
        <v>3102.1654049135577</v>
      </c>
      <c r="Z107" s="18">
        <f t="shared" si="9"/>
        <v>1401.7845950864421</v>
      </c>
    </row>
    <row r="108" spans="1:26" ht="9" customHeight="1">
      <c r="A108" s="390">
        <v>90</v>
      </c>
      <c r="B108" s="37" t="s">
        <v>189</v>
      </c>
      <c r="C108" s="37" t="s">
        <v>992</v>
      </c>
      <c r="D108" s="38"/>
      <c r="E108" s="396">
        <f t="shared" si="7"/>
        <v>3520956.94</v>
      </c>
      <c r="F108" s="396">
        <v>0</v>
      </c>
      <c r="G108" s="16">
        <v>0</v>
      </c>
      <c r="H108" s="396">
        <v>0</v>
      </c>
      <c r="I108" s="396">
        <v>1031</v>
      </c>
      <c r="J108" s="80" t="s">
        <v>109</v>
      </c>
      <c r="K108" s="390">
        <f t="shared" si="6"/>
        <v>2022.07</v>
      </c>
      <c r="L108" s="396">
        <v>3520956.94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0</v>
      </c>
      <c r="V108" s="396">
        <v>0</v>
      </c>
      <c r="X108" s="291">
        <f>'Приложение 1'!T105</f>
        <v>4180</v>
      </c>
      <c r="Y108" s="291">
        <f t="shared" si="8"/>
        <v>3415.0891755577109</v>
      </c>
      <c r="Z108" s="18">
        <f t="shared" si="9"/>
        <v>764.91082444228914</v>
      </c>
    </row>
    <row r="109" spans="1:26" ht="9" customHeight="1">
      <c r="A109" s="390">
        <v>91</v>
      </c>
      <c r="B109" s="37" t="s">
        <v>190</v>
      </c>
      <c r="C109" s="37" t="s">
        <v>993</v>
      </c>
      <c r="D109" s="38"/>
      <c r="E109" s="396">
        <f t="shared" si="7"/>
        <v>4171971.74</v>
      </c>
      <c r="F109" s="396">
        <v>0</v>
      </c>
      <c r="G109" s="16">
        <v>0</v>
      </c>
      <c r="H109" s="396">
        <v>0</v>
      </c>
      <c r="I109" s="396">
        <v>1468</v>
      </c>
      <c r="J109" s="80" t="s">
        <v>110</v>
      </c>
      <c r="K109" s="390">
        <f t="shared" si="6"/>
        <v>3438.05</v>
      </c>
      <c r="L109" s="396">
        <v>4171971.74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0</v>
      </c>
      <c r="V109" s="396">
        <v>0</v>
      </c>
      <c r="X109" s="291">
        <f>'Приложение 1'!T106</f>
        <v>4503.95</v>
      </c>
      <c r="Y109" s="291">
        <f t="shared" si="8"/>
        <v>2841.9426021798367</v>
      </c>
      <c r="Z109" s="18">
        <f t="shared" si="9"/>
        <v>1662.0073978201631</v>
      </c>
    </row>
    <row r="110" spans="1:26" ht="9" customHeight="1">
      <c r="A110" s="390">
        <v>92</v>
      </c>
      <c r="B110" s="37" t="s">
        <v>191</v>
      </c>
      <c r="C110" s="37" t="s">
        <v>993</v>
      </c>
      <c r="D110" s="38"/>
      <c r="E110" s="396">
        <f t="shared" si="7"/>
        <v>2491750.42</v>
      </c>
      <c r="F110" s="396">
        <v>0</v>
      </c>
      <c r="G110" s="16">
        <v>0</v>
      </c>
      <c r="H110" s="396">
        <v>0</v>
      </c>
      <c r="I110" s="396">
        <v>720.1</v>
      </c>
      <c r="J110" s="80" t="s">
        <v>110</v>
      </c>
      <c r="K110" s="390">
        <f t="shared" si="6"/>
        <v>3438.05</v>
      </c>
      <c r="L110" s="396">
        <v>2491750.42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0</v>
      </c>
      <c r="V110" s="396">
        <v>0</v>
      </c>
      <c r="X110" s="291">
        <f>'Приложение 1'!T107</f>
        <v>4503.95</v>
      </c>
      <c r="Y110" s="291">
        <f t="shared" si="8"/>
        <v>3460.283877239272</v>
      </c>
      <c r="Z110" s="18">
        <f t="shared" si="9"/>
        <v>1043.6661227607278</v>
      </c>
    </row>
    <row r="111" spans="1:26" ht="9" customHeight="1">
      <c r="A111" s="390">
        <v>93</v>
      </c>
      <c r="B111" s="37" t="s">
        <v>324</v>
      </c>
      <c r="C111" s="37" t="s">
        <v>992</v>
      </c>
      <c r="D111" s="38"/>
      <c r="E111" s="396">
        <f>F111+H111+L111+N111+P111+R111+S111+T111+U111+V111</f>
        <v>5381896.7199999997</v>
      </c>
      <c r="F111" s="396">
        <v>0</v>
      </c>
      <c r="G111" s="16">
        <v>0</v>
      </c>
      <c r="H111" s="396">
        <v>0</v>
      </c>
      <c r="I111" s="396">
        <v>1928.22</v>
      </c>
      <c r="J111" s="80" t="s">
        <v>109</v>
      </c>
      <c r="K111" s="390">
        <f>IF(J111="плоская",2022.07,3438.05)</f>
        <v>2022.07</v>
      </c>
      <c r="L111" s="396">
        <v>5381896.7199999997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0</v>
      </c>
      <c r="V111" s="396">
        <v>0</v>
      </c>
      <c r="X111" s="291">
        <f>'Приложение 1'!T108</f>
        <v>4180</v>
      </c>
      <c r="Y111" s="291">
        <f t="shared" si="8"/>
        <v>2791.1217184761072</v>
      </c>
      <c r="Z111" s="18">
        <f t="shared" si="9"/>
        <v>1388.8782815238928</v>
      </c>
    </row>
    <row r="112" spans="1:26" ht="9" customHeight="1">
      <c r="A112" s="390">
        <v>94</v>
      </c>
      <c r="B112" s="37" t="s">
        <v>325</v>
      </c>
      <c r="C112" s="37" t="s">
        <v>992</v>
      </c>
      <c r="D112" s="38"/>
      <c r="E112" s="396">
        <f>F112+H112+L112+N112+P112+R112+S112+T112+U112+V112</f>
        <v>5868278.0800000001</v>
      </c>
      <c r="F112" s="396">
        <v>0</v>
      </c>
      <c r="G112" s="16">
        <v>0</v>
      </c>
      <c r="H112" s="396">
        <v>0</v>
      </c>
      <c r="I112" s="396">
        <v>1997</v>
      </c>
      <c r="J112" s="80" t="s">
        <v>109</v>
      </c>
      <c r="K112" s="390">
        <f>IF(J112="плоская",2022.07,3438.05)</f>
        <v>2022.07</v>
      </c>
      <c r="L112" s="396">
        <v>5868278.0800000001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0</v>
      </c>
      <c r="V112" s="396">
        <v>0</v>
      </c>
      <c r="X112" s="291">
        <f>'Приложение 1'!T109</f>
        <v>4180</v>
      </c>
      <c r="Y112" s="291">
        <f t="shared" si="8"/>
        <v>2938.5468602904357</v>
      </c>
      <c r="Z112" s="18">
        <f t="shared" si="9"/>
        <v>1241.4531397095643</v>
      </c>
    </row>
    <row r="113" spans="1:26" ht="9" customHeight="1">
      <c r="A113" s="390">
        <v>95</v>
      </c>
      <c r="B113" s="37" t="s">
        <v>7</v>
      </c>
      <c r="C113" s="37" t="s">
        <v>992</v>
      </c>
      <c r="D113" s="38"/>
      <c r="E113" s="396">
        <f>F113+H113+L113+N113+P113+R113+S113+T113+U113+V113</f>
        <v>3342271.24</v>
      </c>
      <c r="F113" s="396">
        <v>0</v>
      </c>
      <c r="G113" s="16">
        <v>0</v>
      </c>
      <c r="H113" s="396">
        <v>0</v>
      </c>
      <c r="I113" s="396">
        <v>1110.08</v>
      </c>
      <c r="J113" s="80" t="s">
        <v>109</v>
      </c>
      <c r="K113" s="390">
        <f>IF(J113="плоская",2022.07,3438.05)</f>
        <v>2022.07</v>
      </c>
      <c r="L113" s="396">
        <v>3342271.24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0</v>
      </c>
      <c r="V113" s="396">
        <v>0</v>
      </c>
      <c r="X113" s="291">
        <f>'Приложение 1'!T110</f>
        <v>4180</v>
      </c>
      <c r="Y113" s="291">
        <f t="shared" si="8"/>
        <v>3010.8381738253102</v>
      </c>
      <c r="Z113" s="18">
        <f t="shared" si="9"/>
        <v>1169.1618261746898</v>
      </c>
    </row>
    <row r="114" spans="1:26" ht="9" customHeight="1">
      <c r="A114" s="390">
        <v>96</v>
      </c>
      <c r="B114" s="37" t="s">
        <v>413</v>
      </c>
      <c r="C114" s="37" t="s">
        <v>993</v>
      </c>
      <c r="D114" s="38"/>
      <c r="E114" s="396">
        <f>F114+H114+L114+N114+P114+R114+S114+T114+U114+V114</f>
        <v>2680912.9900000002</v>
      </c>
      <c r="F114" s="396">
        <v>0</v>
      </c>
      <c r="G114" s="16">
        <v>0</v>
      </c>
      <c r="H114" s="396">
        <v>0</v>
      </c>
      <c r="I114" s="396">
        <v>787</v>
      </c>
      <c r="J114" s="80" t="s">
        <v>110</v>
      </c>
      <c r="K114" s="390">
        <f>IF(J114="плоская",2022.07,3438.05)</f>
        <v>3438.05</v>
      </c>
      <c r="L114" s="396">
        <v>2680912.9900000002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0</v>
      </c>
      <c r="V114" s="396">
        <v>0</v>
      </c>
      <c r="X114" s="291">
        <f>'Приложение 1'!T111</f>
        <v>4503.95</v>
      </c>
      <c r="Y114" s="291">
        <f t="shared" si="8"/>
        <v>3406.4968106734436</v>
      </c>
      <c r="Z114" s="18">
        <f t="shared" si="9"/>
        <v>1097.4531893265562</v>
      </c>
    </row>
    <row r="115" spans="1:26" ht="9" customHeight="1">
      <c r="A115" s="390">
        <v>97</v>
      </c>
      <c r="B115" s="37" t="s">
        <v>192</v>
      </c>
      <c r="C115" s="37" t="s">
        <v>993</v>
      </c>
      <c r="D115" s="38"/>
      <c r="E115" s="396">
        <f t="shared" si="7"/>
        <v>1234829.32</v>
      </c>
      <c r="F115" s="396">
        <v>0</v>
      </c>
      <c r="G115" s="16">
        <v>0</v>
      </c>
      <c r="H115" s="396">
        <v>0</v>
      </c>
      <c r="I115" s="396">
        <v>430</v>
      </c>
      <c r="J115" s="80" t="s">
        <v>110</v>
      </c>
      <c r="K115" s="390">
        <f t="shared" si="6"/>
        <v>3438.05</v>
      </c>
      <c r="L115" s="396">
        <v>1234829.32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0</v>
      </c>
      <c r="V115" s="396">
        <v>0</v>
      </c>
      <c r="X115" s="291">
        <f>'Приложение 1'!T112</f>
        <v>4503.95</v>
      </c>
      <c r="Y115" s="291">
        <f t="shared" si="8"/>
        <v>2871.6960930232558</v>
      </c>
      <c r="Z115" s="18">
        <f t="shared" si="9"/>
        <v>1632.253906976744</v>
      </c>
    </row>
    <row r="116" spans="1:26" ht="9" customHeight="1">
      <c r="A116" s="390">
        <v>98</v>
      </c>
      <c r="B116" s="37" t="s">
        <v>193</v>
      </c>
      <c r="C116" s="37" t="s">
        <v>993</v>
      </c>
      <c r="D116" s="38"/>
      <c r="E116" s="396">
        <f t="shared" si="7"/>
        <v>3538919.29</v>
      </c>
      <c r="F116" s="396">
        <v>0</v>
      </c>
      <c r="G116" s="16">
        <v>0</v>
      </c>
      <c r="H116" s="396">
        <v>0</v>
      </c>
      <c r="I116" s="396">
        <v>862.64</v>
      </c>
      <c r="J116" s="80" t="s">
        <v>110</v>
      </c>
      <c r="K116" s="390">
        <f t="shared" si="6"/>
        <v>3438.05</v>
      </c>
      <c r="L116" s="396">
        <v>3538919.29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0</v>
      </c>
      <c r="V116" s="396">
        <v>0</v>
      </c>
      <c r="X116" s="291">
        <f>'Приложение 1'!T113</f>
        <v>4503.95</v>
      </c>
      <c r="Y116" s="291">
        <f t="shared" si="8"/>
        <v>4102.4289274784387</v>
      </c>
      <c r="Z116" s="18">
        <f t="shared" si="9"/>
        <v>401.52107252156111</v>
      </c>
    </row>
    <row r="117" spans="1:26" ht="9" customHeight="1">
      <c r="A117" s="390">
        <v>99</v>
      </c>
      <c r="B117" s="37" t="s">
        <v>194</v>
      </c>
      <c r="C117" s="37" t="s">
        <v>993</v>
      </c>
      <c r="D117" s="37"/>
      <c r="E117" s="396">
        <f t="shared" si="7"/>
        <v>2009946.46</v>
      </c>
      <c r="F117" s="396">
        <v>0</v>
      </c>
      <c r="G117" s="16">
        <v>0</v>
      </c>
      <c r="H117" s="396">
        <v>0</v>
      </c>
      <c r="I117" s="396">
        <v>603</v>
      </c>
      <c r="J117" s="80" t="s">
        <v>110</v>
      </c>
      <c r="K117" s="390">
        <f t="shared" si="6"/>
        <v>3438.05</v>
      </c>
      <c r="L117" s="396">
        <v>2009946.46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0</v>
      </c>
      <c r="V117" s="396">
        <v>0</v>
      </c>
      <c r="X117" s="291">
        <f>'Приложение 1'!T114</f>
        <v>4503.95</v>
      </c>
      <c r="Y117" s="291">
        <f t="shared" si="8"/>
        <v>3333.244543946932</v>
      </c>
      <c r="Z117" s="18">
        <f t="shared" si="9"/>
        <v>1170.7054560530678</v>
      </c>
    </row>
    <row r="118" spans="1:26" ht="9" customHeight="1">
      <c r="A118" s="390">
        <v>100</v>
      </c>
      <c r="B118" s="37" t="s">
        <v>195</v>
      </c>
      <c r="C118" s="37" t="s">
        <v>992</v>
      </c>
      <c r="D118" s="37"/>
      <c r="E118" s="396">
        <f t="shared" si="7"/>
        <v>2305946.58</v>
      </c>
      <c r="F118" s="396">
        <v>0</v>
      </c>
      <c r="G118" s="16">
        <v>0</v>
      </c>
      <c r="H118" s="396">
        <v>0</v>
      </c>
      <c r="I118" s="396">
        <v>930.78</v>
      </c>
      <c r="J118" s="80" t="s">
        <v>109</v>
      </c>
      <c r="K118" s="390">
        <f t="shared" ref="K118:K124" si="10">IF(J118="плоская",2022.07,3438.05)</f>
        <v>2022.07</v>
      </c>
      <c r="L118" s="396">
        <v>2305946.58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0</v>
      </c>
      <c r="V118" s="396">
        <v>0</v>
      </c>
      <c r="X118" s="291">
        <f>'Приложение 1'!T115</f>
        <v>4180</v>
      </c>
      <c r="Y118" s="291">
        <f t="shared" si="8"/>
        <v>2477.4346032359958</v>
      </c>
      <c r="Z118" s="18">
        <f t="shared" si="9"/>
        <v>1702.5653967640042</v>
      </c>
    </row>
    <row r="119" spans="1:26" ht="9" customHeight="1">
      <c r="A119" s="390">
        <v>101</v>
      </c>
      <c r="B119" s="37" t="s">
        <v>196</v>
      </c>
      <c r="C119" s="37" t="s">
        <v>992</v>
      </c>
      <c r="D119" s="37"/>
      <c r="E119" s="396">
        <f t="shared" si="7"/>
        <v>1285936.6399999999</v>
      </c>
      <c r="F119" s="396">
        <v>0</v>
      </c>
      <c r="G119" s="16">
        <v>0</v>
      </c>
      <c r="H119" s="396">
        <v>0</v>
      </c>
      <c r="I119" s="396">
        <v>475.2</v>
      </c>
      <c r="J119" s="80" t="s">
        <v>109</v>
      </c>
      <c r="K119" s="390">
        <f t="shared" si="10"/>
        <v>2022.07</v>
      </c>
      <c r="L119" s="396">
        <v>1285936.6399999999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0</v>
      </c>
      <c r="V119" s="396">
        <v>0</v>
      </c>
      <c r="X119" s="291">
        <f>'Приложение 1'!T116</f>
        <v>4180</v>
      </c>
      <c r="Y119" s="291">
        <f t="shared" si="8"/>
        <v>2706.0956228956229</v>
      </c>
      <c r="Z119" s="18">
        <f t="shared" si="9"/>
        <v>1473.9043771043771</v>
      </c>
    </row>
    <row r="120" spans="1:26" ht="9" customHeight="1">
      <c r="A120" s="390">
        <v>102</v>
      </c>
      <c r="B120" s="37" t="s">
        <v>197</v>
      </c>
      <c r="C120" s="37" t="s">
        <v>993</v>
      </c>
      <c r="D120" s="37"/>
      <c r="E120" s="396">
        <f t="shared" si="7"/>
        <v>615919.81999999995</v>
      </c>
      <c r="F120" s="396">
        <v>0</v>
      </c>
      <c r="G120" s="16">
        <v>0</v>
      </c>
      <c r="H120" s="396">
        <v>0</v>
      </c>
      <c r="I120" s="396">
        <v>257</v>
      </c>
      <c r="J120" s="80" t="s">
        <v>110</v>
      </c>
      <c r="K120" s="390">
        <f t="shared" si="10"/>
        <v>3438.05</v>
      </c>
      <c r="L120" s="396">
        <v>615919.81999999995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0</v>
      </c>
      <c r="V120" s="396">
        <v>0</v>
      </c>
      <c r="X120" s="291">
        <f>'Приложение 1'!T117</f>
        <v>4503.95</v>
      </c>
      <c r="Y120" s="291">
        <f t="shared" si="8"/>
        <v>2396.5751750972759</v>
      </c>
      <c r="Z120" s="18">
        <f t="shared" si="9"/>
        <v>2107.374824902724</v>
      </c>
    </row>
    <row r="121" spans="1:26" ht="9" customHeight="1">
      <c r="A121" s="390">
        <v>103</v>
      </c>
      <c r="B121" s="37" t="s">
        <v>198</v>
      </c>
      <c r="C121" s="37" t="s">
        <v>993</v>
      </c>
      <c r="D121" s="37"/>
      <c r="E121" s="396">
        <f t="shared" si="7"/>
        <v>618007.39</v>
      </c>
      <c r="F121" s="396">
        <v>0</v>
      </c>
      <c r="G121" s="16">
        <v>0</v>
      </c>
      <c r="H121" s="396">
        <v>0</v>
      </c>
      <c r="I121" s="396">
        <v>248</v>
      </c>
      <c r="J121" s="80" t="s">
        <v>110</v>
      </c>
      <c r="K121" s="390">
        <f t="shared" si="10"/>
        <v>3438.05</v>
      </c>
      <c r="L121" s="396">
        <v>618007.39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0</v>
      </c>
      <c r="V121" s="396">
        <v>0</v>
      </c>
      <c r="X121" s="291">
        <f>'Приложение 1'!T118</f>
        <v>4503.95</v>
      </c>
      <c r="Y121" s="291">
        <f t="shared" si="8"/>
        <v>2491.9652822580647</v>
      </c>
      <c r="Z121" s="18">
        <f t="shared" si="9"/>
        <v>2011.9847177419351</v>
      </c>
    </row>
    <row r="122" spans="1:26" ht="9" customHeight="1">
      <c r="A122" s="390">
        <v>104</v>
      </c>
      <c r="B122" s="37" t="s">
        <v>199</v>
      </c>
      <c r="C122" s="37" t="s">
        <v>992</v>
      </c>
      <c r="D122" s="37"/>
      <c r="E122" s="396">
        <f t="shared" si="7"/>
        <v>2690517</v>
      </c>
      <c r="F122" s="396">
        <v>0</v>
      </c>
      <c r="G122" s="16">
        <v>0</v>
      </c>
      <c r="H122" s="396">
        <v>0</v>
      </c>
      <c r="I122" s="396">
        <v>917.92</v>
      </c>
      <c r="J122" s="80" t="s">
        <v>109</v>
      </c>
      <c r="K122" s="390">
        <f t="shared" si="10"/>
        <v>2022.07</v>
      </c>
      <c r="L122" s="396">
        <v>2690517</v>
      </c>
      <c r="M122" s="396">
        <v>0</v>
      </c>
      <c r="N122" s="396">
        <v>0</v>
      </c>
      <c r="O122" s="396">
        <v>0</v>
      </c>
      <c r="P122" s="396">
        <v>0</v>
      </c>
      <c r="Q122" s="396">
        <v>0</v>
      </c>
      <c r="R122" s="396">
        <v>0</v>
      </c>
      <c r="S122" s="396">
        <v>0</v>
      </c>
      <c r="T122" s="396">
        <v>0</v>
      </c>
      <c r="U122" s="396">
        <v>0</v>
      </c>
      <c r="V122" s="396">
        <v>0</v>
      </c>
      <c r="X122" s="291">
        <f>'Приложение 1'!T119</f>
        <v>4180</v>
      </c>
      <c r="Y122" s="291">
        <f t="shared" si="8"/>
        <v>2931.1018389402129</v>
      </c>
      <c r="Z122" s="18">
        <f t="shared" si="9"/>
        <v>1248.8981610597871</v>
      </c>
    </row>
    <row r="123" spans="1:26" ht="9" customHeight="1">
      <c r="A123" s="390">
        <v>105</v>
      </c>
      <c r="B123" s="37" t="s">
        <v>200</v>
      </c>
      <c r="C123" s="37" t="s">
        <v>993</v>
      </c>
      <c r="D123" s="37"/>
      <c r="E123" s="396">
        <f t="shared" si="7"/>
        <v>1163314.4099999999</v>
      </c>
      <c r="F123" s="396">
        <v>0</v>
      </c>
      <c r="G123" s="16">
        <v>0</v>
      </c>
      <c r="H123" s="396">
        <v>0</v>
      </c>
      <c r="I123" s="396">
        <v>374.4</v>
      </c>
      <c r="J123" s="80" t="s">
        <v>110</v>
      </c>
      <c r="K123" s="390">
        <f t="shared" si="10"/>
        <v>3438.05</v>
      </c>
      <c r="L123" s="396">
        <v>1163314.4099999999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0</v>
      </c>
      <c r="V123" s="396">
        <v>0</v>
      </c>
      <c r="X123" s="291">
        <f>'Приложение 1'!T120</f>
        <v>4503.95</v>
      </c>
      <c r="Y123" s="291">
        <f t="shared" si="8"/>
        <v>3107.1431891025641</v>
      </c>
      <c r="Z123" s="18">
        <f t="shared" si="9"/>
        <v>1396.8068108974358</v>
      </c>
    </row>
    <row r="124" spans="1:26" ht="9" customHeight="1">
      <c r="A124" s="390">
        <v>106</v>
      </c>
      <c r="B124" s="37" t="s">
        <v>201</v>
      </c>
      <c r="C124" s="37" t="s">
        <v>993</v>
      </c>
      <c r="D124" s="37"/>
      <c r="E124" s="396">
        <f t="shared" si="7"/>
        <v>2886508.54</v>
      </c>
      <c r="F124" s="396">
        <v>0</v>
      </c>
      <c r="G124" s="16">
        <v>0</v>
      </c>
      <c r="H124" s="396">
        <v>0</v>
      </c>
      <c r="I124" s="396">
        <v>691.25</v>
      </c>
      <c r="J124" s="80" t="s">
        <v>110</v>
      </c>
      <c r="K124" s="390">
        <f t="shared" si="10"/>
        <v>3438.05</v>
      </c>
      <c r="L124" s="396">
        <v>2886508.54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0</v>
      </c>
      <c r="V124" s="396">
        <v>0</v>
      </c>
      <c r="X124" s="291">
        <f>'Приложение 1'!T121</f>
        <v>4503.95</v>
      </c>
      <c r="Y124" s="291">
        <f t="shared" si="8"/>
        <v>4175.7808896925862</v>
      </c>
      <c r="Z124" s="18">
        <f t="shared" si="9"/>
        <v>328.16911030741358</v>
      </c>
    </row>
    <row r="125" spans="1:26" ht="9" customHeight="1">
      <c r="A125" s="390">
        <v>107</v>
      </c>
      <c r="B125" s="37" t="s">
        <v>204</v>
      </c>
      <c r="C125" s="37" t="s">
        <v>992</v>
      </c>
      <c r="D125" s="37"/>
      <c r="E125" s="396">
        <f>F125+H125+L125+N125+P125+R125+S125+T125+U125+V125</f>
        <v>4194560.96</v>
      </c>
      <c r="F125" s="396">
        <v>0</v>
      </c>
      <c r="G125" s="16">
        <v>0</v>
      </c>
      <c r="H125" s="396">
        <v>0</v>
      </c>
      <c r="I125" s="396">
        <v>1388</v>
      </c>
      <c r="J125" s="80" t="s">
        <v>109</v>
      </c>
      <c r="K125" s="390">
        <f>IF(J125="плоская",2022.07,3438.05)</f>
        <v>2022.07</v>
      </c>
      <c r="L125" s="396">
        <v>4194560.96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0</v>
      </c>
      <c r="V125" s="396">
        <v>0</v>
      </c>
      <c r="X125" s="291">
        <f>'Приложение 1'!T122</f>
        <v>4180</v>
      </c>
      <c r="Y125" s="291">
        <f t="shared" si="8"/>
        <v>3022.0179827089337</v>
      </c>
      <c r="Z125" s="18">
        <f t="shared" si="9"/>
        <v>1157.9820172910663</v>
      </c>
    </row>
    <row r="126" spans="1:26" ht="9" customHeight="1">
      <c r="A126" s="571">
        <v>108</v>
      </c>
      <c r="B126" s="129" t="s">
        <v>1084</v>
      </c>
      <c r="C126" s="37"/>
      <c r="D126" s="37"/>
      <c r="E126" s="573">
        <f>F126+H126+L126+N126+P126+R126+S126+T126+U126+V126</f>
        <v>390000</v>
      </c>
      <c r="F126" s="573">
        <v>0</v>
      </c>
      <c r="G126" s="16">
        <v>0</v>
      </c>
      <c r="H126" s="573">
        <v>0</v>
      </c>
      <c r="I126" s="573">
        <v>0</v>
      </c>
      <c r="J126" s="80"/>
      <c r="K126" s="571"/>
      <c r="L126" s="573">
        <v>0</v>
      </c>
      <c r="M126" s="573">
        <v>0</v>
      </c>
      <c r="N126" s="573">
        <v>0</v>
      </c>
      <c r="O126" s="573">
        <v>2319</v>
      </c>
      <c r="P126" s="573">
        <v>390000</v>
      </c>
      <c r="Q126" s="573">
        <v>0</v>
      </c>
      <c r="R126" s="573">
        <v>0</v>
      </c>
      <c r="S126" s="573">
        <v>0</v>
      </c>
      <c r="T126" s="573">
        <v>0</v>
      </c>
      <c r="U126" s="573">
        <v>0</v>
      </c>
      <c r="V126" s="573">
        <v>0</v>
      </c>
      <c r="W126" s="480" t="s">
        <v>1086</v>
      </c>
      <c r="X126" s="291">
        <f>'Приложение 1'!T123</f>
        <v>2194.5</v>
      </c>
      <c r="Y126" s="291">
        <f>P126/O126</f>
        <v>168.17593790426909</v>
      </c>
      <c r="Z126" s="18">
        <f t="shared" si="9"/>
        <v>2026.3240620957308</v>
      </c>
    </row>
    <row r="127" spans="1:26" ht="9" customHeight="1">
      <c r="A127" s="571">
        <v>109</v>
      </c>
      <c r="B127" s="129" t="s">
        <v>1085</v>
      </c>
      <c r="C127" s="37"/>
      <c r="D127" s="37"/>
      <c r="E127" s="573">
        <f>F127+H127+L127+N127+P127+R127+S127+T127+U127+V127</f>
        <v>961041.56</v>
      </c>
      <c r="F127" s="573">
        <v>961041.56</v>
      </c>
      <c r="G127" s="16">
        <v>0</v>
      </c>
      <c r="H127" s="573">
        <v>0</v>
      </c>
      <c r="I127" s="573">
        <v>0</v>
      </c>
      <c r="J127" s="80"/>
      <c r="K127" s="571"/>
      <c r="L127" s="573">
        <v>0</v>
      </c>
      <c r="M127" s="573">
        <v>0</v>
      </c>
      <c r="N127" s="573">
        <v>0</v>
      </c>
      <c r="O127" s="573">
        <v>0</v>
      </c>
      <c r="P127" s="573">
        <v>0</v>
      </c>
      <c r="Q127" s="573">
        <v>0</v>
      </c>
      <c r="R127" s="573">
        <v>0</v>
      </c>
      <c r="S127" s="573">
        <v>0</v>
      </c>
      <c r="T127" s="573">
        <v>0</v>
      </c>
      <c r="U127" s="573">
        <v>0</v>
      </c>
      <c r="V127" s="573">
        <v>0</v>
      </c>
      <c r="W127" s="343" t="s">
        <v>1086</v>
      </c>
      <c r="X127" s="291">
        <f>'Приложение 1'!T124</f>
        <v>4984.6499999999996</v>
      </c>
      <c r="Y127" s="291" t="e">
        <f t="shared" si="8"/>
        <v>#DIV/0!</v>
      </c>
      <c r="Z127" s="18" t="e">
        <f t="shared" si="9"/>
        <v>#DIV/0!</v>
      </c>
    </row>
    <row r="128" spans="1:26" ht="9" customHeight="1">
      <c r="A128" s="571">
        <v>110</v>
      </c>
      <c r="B128" s="129" t="s">
        <v>1156</v>
      </c>
      <c r="C128" s="37"/>
      <c r="D128" s="37"/>
      <c r="E128" s="573">
        <f t="shared" ref="E128:E133" si="11">F128+H128+L128+N128+P128+R128+S128+T128+U128+V128</f>
        <v>379884</v>
      </c>
      <c r="F128" s="573">
        <v>379884</v>
      </c>
      <c r="G128" s="16">
        <v>0</v>
      </c>
      <c r="H128" s="573">
        <v>0</v>
      </c>
      <c r="I128" s="573">
        <v>0</v>
      </c>
      <c r="J128" s="80"/>
      <c r="K128" s="571"/>
      <c r="L128" s="573">
        <v>0</v>
      </c>
      <c r="M128" s="573">
        <v>0</v>
      </c>
      <c r="N128" s="573">
        <v>0</v>
      </c>
      <c r="O128" s="573">
        <v>0</v>
      </c>
      <c r="P128" s="573">
        <v>0</v>
      </c>
      <c r="Q128" s="573">
        <v>0</v>
      </c>
      <c r="R128" s="573">
        <v>0</v>
      </c>
      <c r="S128" s="573">
        <v>0</v>
      </c>
      <c r="T128" s="573">
        <v>0</v>
      </c>
      <c r="U128" s="573">
        <v>0</v>
      </c>
      <c r="V128" s="573">
        <v>0</v>
      </c>
      <c r="W128" s="343" t="s">
        <v>1086</v>
      </c>
      <c r="X128" s="291">
        <f>'Приложение 1'!T125</f>
        <v>4984.6499999999996</v>
      </c>
      <c r="Y128" s="291" t="e">
        <f t="shared" si="8"/>
        <v>#DIV/0!</v>
      </c>
      <c r="Z128" s="18" t="e">
        <f t="shared" si="9"/>
        <v>#DIV/0!</v>
      </c>
    </row>
    <row r="129" spans="1:26" ht="9" customHeight="1">
      <c r="A129" s="571">
        <v>111</v>
      </c>
      <c r="B129" s="129" t="s">
        <v>1095</v>
      </c>
      <c r="C129" s="37"/>
      <c r="D129" s="37"/>
      <c r="E129" s="573">
        <f t="shared" si="11"/>
        <v>570000</v>
      </c>
      <c r="F129" s="573">
        <v>0</v>
      </c>
      <c r="G129" s="16">
        <v>0</v>
      </c>
      <c r="H129" s="573">
        <v>0</v>
      </c>
      <c r="I129" s="573">
        <v>0</v>
      </c>
      <c r="J129" s="80"/>
      <c r="K129" s="571"/>
      <c r="L129" s="573">
        <v>0</v>
      </c>
      <c r="M129" s="573">
        <v>0</v>
      </c>
      <c r="N129" s="573">
        <v>0</v>
      </c>
      <c r="O129" s="573">
        <v>0</v>
      </c>
      <c r="P129" s="573">
        <v>0</v>
      </c>
      <c r="Q129" s="573">
        <v>0</v>
      </c>
      <c r="R129" s="573">
        <v>0</v>
      </c>
      <c r="S129" s="573">
        <v>570000</v>
      </c>
      <c r="T129" s="573">
        <v>0</v>
      </c>
      <c r="U129" s="573">
        <v>0</v>
      </c>
      <c r="V129" s="573">
        <v>0</v>
      </c>
      <c r="W129" s="343" t="s">
        <v>1086</v>
      </c>
      <c r="X129" s="291">
        <f>'Приложение 1'!T126</f>
        <v>3929.2</v>
      </c>
      <c r="Y129" s="291" t="e">
        <f t="shared" si="8"/>
        <v>#DIV/0!</v>
      </c>
      <c r="Z129" s="18" t="e">
        <f t="shared" si="9"/>
        <v>#DIV/0!</v>
      </c>
    </row>
    <row r="130" spans="1:26" ht="9" customHeight="1">
      <c r="A130" s="571">
        <v>112</v>
      </c>
      <c r="B130" s="129" t="s">
        <v>1096</v>
      </c>
      <c r="C130" s="37"/>
      <c r="D130" s="37"/>
      <c r="E130" s="573">
        <f t="shared" si="11"/>
        <v>979618</v>
      </c>
      <c r="F130" s="573">
        <v>979618</v>
      </c>
      <c r="G130" s="16">
        <v>0</v>
      </c>
      <c r="H130" s="573">
        <v>0</v>
      </c>
      <c r="I130" s="573">
        <v>0</v>
      </c>
      <c r="J130" s="80"/>
      <c r="K130" s="571"/>
      <c r="L130" s="573">
        <v>0</v>
      </c>
      <c r="M130" s="573">
        <v>0</v>
      </c>
      <c r="N130" s="573">
        <v>0</v>
      </c>
      <c r="O130" s="573">
        <v>0</v>
      </c>
      <c r="P130" s="573">
        <v>0</v>
      </c>
      <c r="Q130" s="573">
        <v>0</v>
      </c>
      <c r="R130" s="573">
        <v>0</v>
      </c>
      <c r="S130" s="573">
        <v>0</v>
      </c>
      <c r="T130" s="573">
        <v>0</v>
      </c>
      <c r="U130" s="573">
        <v>0</v>
      </c>
      <c r="V130" s="573">
        <v>0</v>
      </c>
      <c r="W130" s="343" t="s">
        <v>1086</v>
      </c>
      <c r="X130" s="291">
        <f>'Приложение 1'!T127</f>
        <v>4984.6499999999996</v>
      </c>
      <c r="Y130" s="291" t="e">
        <f t="shared" si="8"/>
        <v>#DIV/0!</v>
      </c>
      <c r="Z130" s="18" t="e">
        <f t="shared" si="9"/>
        <v>#DIV/0!</v>
      </c>
    </row>
    <row r="131" spans="1:26" ht="9" customHeight="1">
      <c r="A131" s="571">
        <v>113</v>
      </c>
      <c r="B131" s="129" t="s">
        <v>1097</v>
      </c>
      <c r="C131" s="37"/>
      <c r="D131" s="37"/>
      <c r="E131" s="573">
        <f t="shared" si="11"/>
        <v>854947</v>
      </c>
      <c r="F131" s="573">
        <v>239766</v>
      </c>
      <c r="G131" s="16">
        <v>0</v>
      </c>
      <c r="H131" s="573">
        <v>0</v>
      </c>
      <c r="I131" s="573">
        <v>0</v>
      </c>
      <c r="J131" s="80"/>
      <c r="K131" s="571"/>
      <c r="L131" s="573">
        <v>0</v>
      </c>
      <c r="M131" s="573">
        <v>0</v>
      </c>
      <c r="N131" s="573">
        <v>0</v>
      </c>
      <c r="O131" s="573">
        <v>1821.4</v>
      </c>
      <c r="P131" s="573">
        <v>357500</v>
      </c>
      <c r="Q131" s="573">
        <v>0</v>
      </c>
      <c r="R131" s="573">
        <v>0</v>
      </c>
      <c r="S131" s="573">
        <v>0</v>
      </c>
      <c r="T131" s="573">
        <v>0</v>
      </c>
      <c r="U131" s="573">
        <v>257681</v>
      </c>
      <c r="V131" s="573">
        <v>0</v>
      </c>
      <c r="W131" s="343" t="s">
        <v>1086</v>
      </c>
      <c r="X131" s="291">
        <f>'Приложение 1'!T128</f>
        <v>7502.06</v>
      </c>
      <c r="Y131" s="291">
        <f>P131/O131</f>
        <v>196.27758866805752</v>
      </c>
      <c r="Z131" s="18">
        <f t="shared" si="9"/>
        <v>7305.782411331943</v>
      </c>
    </row>
    <row r="132" spans="1:26" ht="9" customHeight="1">
      <c r="A132" s="571">
        <v>114</v>
      </c>
      <c r="B132" s="129" t="s">
        <v>1130</v>
      </c>
      <c r="C132" s="37"/>
      <c r="D132" s="37"/>
      <c r="E132" s="573">
        <f t="shared" si="11"/>
        <v>357000</v>
      </c>
      <c r="F132" s="573">
        <v>0</v>
      </c>
      <c r="G132" s="16">
        <v>0</v>
      </c>
      <c r="H132" s="573">
        <v>0</v>
      </c>
      <c r="I132" s="573">
        <v>0</v>
      </c>
      <c r="J132" s="80"/>
      <c r="K132" s="571"/>
      <c r="L132" s="573">
        <v>0</v>
      </c>
      <c r="M132" s="573">
        <v>0</v>
      </c>
      <c r="N132" s="573">
        <v>0</v>
      </c>
      <c r="O132" s="573">
        <v>3604</v>
      </c>
      <c r="P132" s="573">
        <v>357000</v>
      </c>
      <c r="Q132" s="573">
        <v>0</v>
      </c>
      <c r="R132" s="573">
        <v>0</v>
      </c>
      <c r="S132" s="573">
        <v>0</v>
      </c>
      <c r="T132" s="573">
        <v>0</v>
      </c>
      <c r="U132" s="573">
        <v>0</v>
      </c>
      <c r="V132" s="573">
        <v>0</v>
      </c>
      <c r="W132" s="343" t="s">
        <v>1086</v>
      </c>
      <c r="X132" s="291">
        <f>'Приложение 1'!T129</f>
        <v>2194.5</v>
      </c>
      <c r="Y132" s="291">
        <f>P132/O132</f>
        <v>99.056603773584911</v>
      </c>
      <c r="Z132" s="18">
        <f t="shared" si="9"/>
        <v>2095.4433962264152</v>
      </c>
    </row>
    <row r="133" spans="1:26" ht="9" customHeight="1">
      <c r="A133" s="571">
        <v>115</v>
      </c>
      <c r="B133" s="564" t="s">
        <v>1149</v>
      </c>
      <c r="C133" s="37"/>
      <c r="D133" s="37"/>
      <c r="E133" s="573">
        <f t="shared" si="11"/>
        <v>278275.90000000002</v>
      </c>
      <c r="F133" s="573">
        <v>278275.90000000002</v>
      </c>
      <c r="G133" s="16">
        <v>0</v>
      </c>
      <c r="H133" s="573">
        <v>0</v>
      </c>
      <c r="I133" s="573">
        <v>0</v>
      </c>
      <c r="J133" s="80"/>
      <c r="K133" s="571"/>
      <c r="L133" s="573">
        <v>0</v>
      </c>
      <c r="M133" s="573">
        <v>0</v>
      </c>
      <c r="N133" s="573">
        <v>0</v>
      </c>
      <c r="O133" s="573">
        <v>0</v>
      </c>
      <c r="P133" s="573">
        <v>0</v>
      </c>
      <c r="Q133" s="573">
        <v>0</v>
      </c>
      <c r="R133" s="573">
        <v>0</v>
      </c>
      <c r="S133" s="573">
        <v>0</v>
      </c>
      <c r="T133" s="573">
        <v>0</v>
      </c>
      <c r="U133" s="573">
        <v>0</v>
      </c>
      <c r="V133" s="573">
        <v>0</v>
      </c>
      <c r="W133" s="343" t="s">
        <v>1086</v>
      </c>
      <c r="X133" s="291">
        <f>'Приложение 1'!T130</f>
        <v>4984.6499999999996</v>
      </c>
      <c r="Y133" s="291" t="e">
        <f t="shared" si="8"/>
        <v>#DIV/0!</v>
      </c>
      <c r="Z133" s="18" t="e">
        <f t="shared" si="9"/>
        <v>#DIV/0!</v>
      </c>
    </row>
    <row r="134" spans="1:26" ht="9.75" customHeight="1">
      <c r="A134" s="760" t="s">
        <v>220</v>
      </c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60"/>
      <c r="U134" s="760"/>
      <c r="V134" s="760"/>
      <c r="X134" s="291">
        <f>'Приложение 1'!T131</f>
        <v>0</v>
      </c>
      <c r="Y134" s="291" t="e">
        <f t="shared" si="8"/>
        <v>#DIV/0!</v>
      </c>
      <c r="Z134" s="18" t="e">
        <f t="shared" si="9"/>
        <v>#DIV/0!</v>
      </c>
    </row>
    <row r="135" spans="1:26" ht="22.5" customHeight="1">
      <c r="A135" s="761" t="s">
        <v>219</v>
      </c>
      <c r="B135" s="761"/>
      <c r="C135" s="56"/>
      <c r="D135" s="56"/>
      <c r="E135" s="573">
        <f>SUM(E136:E145)</f>
        <v>25233089.669999998</v>
      </c>
      <c r="F135" s="573">
        <f t="shared" ref="F135:V135" si="12">SUM(F136:F145)</f>
        <v>1894029.58</v>
      </c>
      <c r="G135" s="8">
        <f t="shared" si="12"/>
        <v>0</v>
      </c>
      <c r="H135" s="573">
        <f t="shared" si="12"/>
        <v>0</v>
      </c>
      <c r="I135" s="573">
        <f t="shared" si="12"/>
        <v>6959.7199999999993</v>
      </c>
      <c r="J135" s="573">
        <f t="shared" si="12"/>
        <v>0</v>
      </c>
      <c r="K135" s="573">
        <f t="shared" si="12"/>
        <v>28053.019999999997</v>
      </c>
      <c r="L135" s="573">
        <f t="shared" si="12"/>
        <v>23019244.289999999</v>
      </c>
      <c r="M135" s="573">
        <f t="shared" si="12"/>
        <v>0</v>
      </c>
      <c r="N135" s="573">
        <f t="shared" si="12"/>
        <v>0</v>
      </c>
      <c r="O135" s="573">
        <f t="shared" si="12"/>
        <v>2000</v>
      </c>
      <c r="P135" s="573">
        <f t="shared" si="12"/>
        <v>97200</v>
      </c>
      <c r="Q135" s="573">
        <f t="shared" si="12"/>
        <v>0</v>
      </c>
      <c r="R135" s="573">
        <f t="shared" si="12"/>
        <v>0</v>
      </c>
      <c r="S135" s="573">
        <f t="shared" si="12"/>
        <v>0</v>
      </c>
      <c r="T135" s="573">
        <f t="shared" si="12"/>
        <v>0</v>
      </c>
      <c r="U135" s="573">
        <f t="shared" si="12"/>
        <v>222615.8</v>
      </c>
      <c r="V135" s="573">
        <f t="shared" si="12"/>
        <v>0</v>
      </c>
      <c r="X135" s="291">
        <f>'Приложение 1'!T132</f>
        <v>0</v>
      </c>
      <c r="Y135" s="291">
        <f t="shared" si="8"/>
        <v>3307.4957455184981</v>
      </c>
      <c r="Z135" s="18">
        <f>X135-Y135</f>
        <v>-3307.4957455184981</v>
      </c>
    </row>
    <row r="136" spans="1:26" ht="9" customHeight="1">
      <c r="A136" s="55">
        <v>116</v>
      </c>
      <c r="B136" s="572" t="s">
        <v>222</v>
      </c>
      <c r="C136" s="37" t="s">
        <v>995</v>
      </c>
      <c r="D136" s="37"/>
      <c r="E136" s="573">
        <f>F136+H136+L136+N136+P136+R136+S136+T136+U136+V136</f>
        <v>2116645.38</v>
      </c>
      <c r="F136" s="573">
        <v>1894029.58</v>
      </c>
      <c r="G136" s="16">
        <v>0</v>
      </c>
      <c r="H136" s="573">
        <v>0</v>
      </c>
      <c r="I136" s="573">
        <v>0</v>
      </c>
      <c r="J136" s="573" t="s">
        <v>227</v>
      </c>
      <c r="K136" s="573">
        <f>(200+1060+170+260+190)*1.045</f>
        <v>1964.6</v>
      </c>
      <c r="L136" s="573">
        <v>0</v>
      </c>
      <c r="M136" s="573">
        <v>0</v>
      </c>
      <c r="N136" s="573">
        <v>0</v>
      </c>
      <c r="O136" s="573">
        <v>0</v>
      </c>
      <c r="P136" s="573">
        <v>0</v>
      </c>
      <c r="Q136" s="573">
        <v>0</v>
      </c>
      <c r="R136" s="573">
        <v>0</v>
      </c>
      <c r="S136" s="573">
        <v>0</v>
      </c>
      <c r="T136" s="573">
        <v>0</v>
      </c>
      <c r="U136" s="573">
        <v>222615.8</v>
      </c>
      <c r="V136" s="573">
        <v>0</v>
      </c>
      <c r="X136" s="291">
        <f>'Приложение 1'!T133</f>
        <v>5307.5599999999995</v>
      </c>
      <c r="Y136" s="291" t="e">
        <f t="shared" si="8"/>
        <v>#DIV/0!</v>
      </c>
      <c r="Z136" s="18" t="e">
        <f t="shared" si="9"/>
        <v>#DIV/0!</v>
      </c>
    </row>
    <row r="137" spans="1:26" ht="9" customHeight="1">
      <c r="A137" s="55">
        <v>117</v>
      </c>
      <c r="B137" s="572" t="s">
        <v>364</v>
      </c>
      <c r="C137" s="37" t="s">
        <v>993</v>
      </c>
      <c r="D137" s="37"/>
      <c r="E137" s="573">
        <f t="shared" ref="E137:E145" si="13">F137+H137+L137+N137+P137+R137+S137+T137+U137+V137</f>
        <v>3992588.78</v>
      </c>
      <c r="F137" s="573">
        <v>0</v>
      </c>
      <c r="G137" s="16">
        <v>0</v>
      </c>
      <c r="H137" s="573">
        <v>0</v>
      </c>
      <c r="I137" s="573">
        <v>1201</v>
      </c>
      <c r="J137" s="90" t="s">
        <v>110</v>
      </c>
      <c r="K137" s="90">
        <v>3438.05</v>
      </c>
      <c r="L137" s="573">
        <v>3992588.78</v>
      </c>
      <c r="M137" s="573">
        <v>0</v>
      </c>
      <c r="N137" s="573">
        <v>0</v>
      </c>
      <c r="O137" s="573">
        <v>0</v>
      </c>
      <c r="P137" s="573">
        <v>0</v>
      </c>
      <c r="Q137" s="573">
        <v>0</v>
      </c>
      <c r="R137" s="573">
        <v>0</v>
      </c>
      <c r="S137" s="573">
        <v>0</v>
      </c>
      <c r="T137" s="573">
        <v>0</v>
      </c>
      <c r="U137" s="573">
        <v>0</v>
      </c>
      <c r="V137" s="573">
        <v>0</v>
      </c>
      <c r="X137" s="291">
        <f>'Приложение 1'!T134</f>
        <v>4503.95</v>
      </c>
      <c r="Y137" s="291">
        <f t="shared" si="8"/>
        <v>3324.3869941715234</v>
      </c>
      <c r="Z137" s="18">
        <f t="shared" si="9"/>
        <v>1179.5630058284764</v>
      </c>
    </row>
    <row r="138" spans="1:26" ht="9" customHeight="1">
      <c r="A138" s="55">
        <v>118</v>
      </c>
      <c r="B138" s="572" t="s">
        <v>365</v>
      </c>
      <c r="C138" s="56" t="s">
        <v>993</v>
      </c>
      <c r="D138" s="56"/>
      <c r="E138" s="573">
        <f t="shared" si="13"/>
        <v>4303950.1500000004</v>
      </c>
      <c r="F138" s="573">
        <v>0</v>
      </c>
      <c r="G138" s="16">
        <v>0</v>
      </c>
      <c r="H138" s="573">
        <v>0</v>
      </c>
      <c r="I138" s="573">
        <v>1298</v>
      </c>
      <c r="J138" s="90" t="s">
        <v>110</v>
      </c>
      <c r="K138" s="90">
        <v>3438.05</v>
      </c>
      <c r="L138" s="573">
        <v>4303950.1500000004</v>
      </c>
      <c r="M138" s="573">
        <v>0</v>
      </c>
      <c r="N138" s="573">
        <v>0</v>
      </c>
      <c r="O138" s="573">
        <v>0</v>
      </c>
      <c r="P138" s="573">
        <v>0</v>
      </c>
      <c r="Q138" s="573">
        <v>0</v>
      </c>
      <c r="R138" s="573">
        <v>0</v>
      </c>
      <c r="S138" s="573">
        <v>0</v>
      </c>
      <c r="T138" s="573">
        <v>0</v>
      </c>
      <c r="U138" s="573">
        <v>0</v>
      </c>
      <c r="V138" s="573">
        <v>0</v>
      </c>
      <c r="X138" s="291">
        <f>'Приложение 1'!T135</f>
        <v>4503.95</v>
      </c>
      <c r="Y138" s="291">
        <f t="shared" si="8"/>
        <v>3315.8321648690294</v>
      </c>
      <c r="Z138" s="18">
        <f t="shared" si="9"/>
        <v>1188.1178351309704</v>
      </c>
    </row>
    <row r="139" spans="1:26" ht="9" customHeight="1">
      <c r="A139" s="55">
        <v>119</v>
      </c>
      <c r="B139" s="572" t="s">
        <v>366</v>
      </c>
      <c r="C139" s="56" t="s">
        <v>993</v>
      </c>
      <c r="D139" s="56"/>
      <c r="E139" s="573">
        <f t="shared" si="13"/>
        <v>1110243.6499999999</v>
      </c>
      <c r="F139" s="573">
        <v>0</v>
      </c>
      <c r="G139" s="16">
        <v>0</v>
      </c>
      <c r="H139" s="573">
        <v>0</v>
      </c>
      <c r="I139" s="573">
        <v>327.36</v>
      </c>
      <c r="J139" s="90" t="s">
        <v>110</v>
      </c>
      <c r="K139" s="90">
        <v>3438.05</v>
      </c>
      <c r="L139" s="573">
        <v>1110243.6499999999</v>
      </c>
      <c r="M139" s="573">
        <v>0</v>
      </c>
      <c r="N139" s="573">
        <v>0</v>
      </c>
      <c r="O139" s="573">
        <v>0</v>
      </c>
      <c r="P139" s="573">
        <v>0</v>
      </c>
      <c r="Q139" s="573">
        <v>0</v>
      </c>
      <c r="R139" s="573">
        <v>0</v>
      </c>
      <c r="S139" s="573">
        <v>0</v>
      </c>
      <c r="T139" s="573">
        <v>0</v>
      </c>
      <c r="U139" s="573">
        <v>0</v>
      </c>
      <c r="V139" s="573">
        <v>0</v>
      </c>
      <c r="X139" s="291">
        <f>'Приложение 1'!T136</f>
        <v>4503.95</v>
      </c>
      <c r="Y139" s="291">
        <f t="shared" si="8"/>
        <v>3391.5067509775167</v>
      </c>
      <c r="Z139" s="18">
        <f t="shared" si="9"/>
        <v>1112.4432490224831</v>
      </c>
    </row>
    <row r="140" spans="1:26" ht="9" customHeight="1">
      <c r="A140" s="55">
        <v>120</v>
      </c>
      <c r="B140" s="572" t="s">
        <v>223</v>
      </c>
      <c r="C140" s="37" t="s">
        <v>993</v>
      </c>
      <c r="D140" s="37"/>
      <c r="E140" s="573">
        <f t="shared" si="13"/>
        <v>2935085.2</v>
      </c>
      <c r="F140" s="573">
        <v>0</v>
      </c>
      <c r="G140" s="16">
        <v>0</v>
      </c>
      <c r="H140" s="573">
        <v>0</v>
      </c>
      <c r="I140" s="573">
        <v>833.56</v>
      </c>
      <c r="J140" s="573" t="s">
        <v>110</v>
      </c>
      <c r="K140" s="573">
        <v>3438.05</v>
      </c>
      <c r="L140" s="573">
        <v>2935085.2</v>
      </c>
      <c r="M140" s="573">
        <v>0</v>
      </c>
      <c r="N140" s="573">
        <v>0</v>
      </c>
      <c r="O140" s="573">
        <v>0</v>
      </c>
      <c r="P140" s="573">
        <v>0</v>
      </c>
      <c r="Q140" s="573">
        <v>0</v>
      </c>
      <c r="R140" s="573">
        <v>0</v>
      </c>
      <c r="S140" s="573">
        <v>0</v>
      </c>
      <c r="T140" s="573">
        <v>0</v>
      </c>
      <c r="U140" s="573">
        <v>0</v>
      </c>
      <c r="V140" s="573">
        <v>0</v>
      </c>
      <c r="X140" s="291">
        <f>'Приложение 1'!T137</f>
        <v>4503.95</v>
      </c>
      <c r="Y140" s="291">
        <f t="shared" si="8"/>
        <v>3521.1444886990744</v>
      </c>
      <c r="Z140" s="18">
        <f t="shared" si="9"/>
        <v>982.80551130092545</v>
      </c>
    </row>
    <row r="141" spans="1:26" ht="9" customHeight="1">
      <c r="A141" s="55">
        <v>121</v>
      </c>
      <c r="B141" s="572" t="s">
        <v>1158</v>
      </c>
      <c r="C141" s="37" t="s">
        <v>993</v>
      </c>
      <c r="D141" s="37"/>
      <c r="E141" s="573">
        <f t="shared" si="13"/>
        <v>1936321.92</v>
      </c>
      <c r="F141" s="573">
        <v>0</v>
      </c>
      <c r="G141" s="16">
        <v>0</v>
      </c>
      <c r="H141" s="573">
        <v>0</v>
      </c>
      <c r="I141" s="573">
        <v>546.32000000000005</v>
      </c>
      <c r="J141" s="573" t="s">
        <v>110</v>
      </c>
      <c r="K141" s="573">
        <v>3438.05</v>
      </c>
      <c r="L141" s="573">
        <v>1936321.92</v>
      </c>
      <c r="M141" s="573">
        <v>0</v>
      </c>
      <c r="N141" s="573">
        <v>0</v>
      </c>
      <c r="O141" s="573">
        <v>0</v>
      </c>
      <c r="P141" s="573">
        <v>0</v>
      </c>
      <c r="Q141" s="573">
        <v>0</v>
      </c>
      <c r="R141" s="573">
        <v>0</v>
      </c>
      <c r="S141" s="573">
        <v>0</v>
      </c>
      <c r="T141" s="573">
        <v>0</v>
      </c>
      <c r="U141" s="573">
        <v>0</v>
      </c>
      <c r="V141" s="573">
        <v>0</v>
      </c>
      <c r="X141" s="291">
        <f>'Приложение 1'!T138</f>
        <v>4503.95</v>
      </c>
      <c r="Y141" s="291">
        <f t="shared" si="8"/>
        <v>3544.2998974959728</v>
      </c>
      <c r="Z141" s="18">
        <f t="shared" si="9"/>
        <v>959.65010250402702</v>
      </c>
    </row>
    <row r="142" spans="1:26" ht="9" customHeight="1">
      <c r="A142" s="55">
        <v>122</v>
      </c>
      <c r="B142" s="572" t="s">
        <v>224</v>
      </c>
      <c r="C142" s="37" t="s">
        <v>993</v>
      </c>
      <c r="D142" s="37"/>
      <c r="E142" s="573">
        <f t="shared" si="13"/>
        <v>3872686.96</v>
      </c>
      <c r="F142" s="573">
        <v>0</v>
      </c>
      <c r="G142" s="16">
        <v>0</v>
      </c>
      <c r="H142" s="573">
        <v>0</v>
      </c>
      <c r="I142" s="573">
        <v>987</v>
      </c>
      <c r="J142" s="573" t="s">
        <v>110</v>
      </c>
      <c r="K142" s="573">
        <v>3438.05</v>
      </c>
      <c r="L142" s="573">
        <v>3872686.96</v>
      </c>
      <c r="M142" s="573">
        <v>0</v>
      </c>
      <c r="N142" s="573">
        <v>0</v>
      </c>
      <c r="O142" s="573">
        <v>0</v>
      </c>
      <c r="P142" s="573">
        <v>0</v>
      </c>
      <c r="Q142" s="573">
        <v>0</v>
      </c>
      <c r="R142" s="573">
        <v>0</v>
      </c>
      <c r="S142" s="573">
        <v>0</v>
      </c>
      <c r="T142" s="573">
        <v>0</v>
      </c>
      <c r="U142" s="573">
        <v>0</v>
      </c>
      <c r="V142" s="573">
        <v>0</v>
      </c>
      <c r="X142" s="291">
        <f>'Приложение 1'!T139</f>
        <v>4503.95</v>
      </c>
      <c r="Y142" s="291">
        <f t="shared" si="8"/>
        <v>3923.6949949341438</v>
      </c>
      <c r="Z142" s="18">
        <f t="shared" si="9"/>
        <v>580.25500506585604</v>
      </c>
    </row>
    <row r="143" spans="1:26" ht="9" customHeight="1">
      <c r="A143" s="55">
        <v>123</v>
      </c>
      <c r="B143" s="572" t="s">
        <v>367</v>
      </c>
      <c r="C143" s="56" t="s">
        <v>993</v>
      </c>
      <c r="D143" s="56"/>
      <c r="E143" s="573">
        <f t="shared" si="13"/>
        <v>2640715.48</v>
      </c>
      <c r="F143" s="573">
        <v>0</v>
      </c>
      <c r="G143" s="16">
        <v>0</v>
      </c>
      <c r="H143" s="573">
        <v>0</v>
      </c>
      <c r="I143" s="573">
        <v>907.7</v>
      </c>
      <c r="J143" s="90" t="s">
        <v>110</v>
      </c>
      <c r="K143" s="90">
        <v>3438.05</v>
      </c>
      <c r="L143" s="573">
        <v>2640715.48</v>
      </c>
      <c r="M143" s="573">
        <v>0</v>
      </c>
      <c r="N143" s="573">
        <v>0</v>
      </c>
      <c r="O143" s="573">
        <v>0</v>
      </c>
      <c r="P143" s="573">
        <v>0</v>
      </c>
      <c r="Q143" s="573">
        <v>0</v>
      </c>
      <c r="R143" s="573">
        <v>0</v>
      </c>
      <c r="S143" s="573">
        <v>0</v>
      </c>
      <c r="T143" s="573">
        <v>0</v>
      </c>
      <c r="U143" s="573">
        <v>0</v>
      </c>
      <c r="V143" s="573">
        <v>0</v>
      </c>
      <c r="X143" s="291">
        <f>'Приложение 1'!T140</f>
        <v>4503.95</v>
      </c>
      <c r="Y143" s="291">
        <f t="shared" si="8"/>
        <v>2909.2381623884544</v>
      </c>
      <c r="Z143" s="18">
        <f t="shared" si="9"/>
        <v>1594.7118376115454</v>
      </c>
    </row>
    <row r="144" spans="1:26" ht="9.75" customHeight="1">
      <c r="A144" s="55">
        <v>124</v>
      </c>
      <c r="B144" s="572" t="s">
        <v>225</v>
      </c>
      <c r="C144" s="37" t="s">
        <v>992</v>
      </c>
      <c r="D144" s="37"/>
      <c r="E144" s="573">
        <f t="shared" si="13"/>
        <v>2227652.15</v>
      </c>
      <c r="F144" s="573">
        <v>0</v>
      </c>
      <c r="G144" s="16">
        <v>0</v>
      </c>
      <c r="H144" s="573">
        <v>0</v>
      </c>
      <c r="I144" s="573">
        <v>858.78</v>
      </c>
      <c r="J144" s="573" t="s">
        <v>109</v>
      </c>
      <c r="K144" s="573">
        <v>2022.07</v>
      </c>
      <c r="L144" s="573">
        <v>2227652.15</v>
      </c>
      <c r="M144" s="573">
        <v>0</v>
      </c>
      <c r="N144" s="573">
        <v>0</v>
      </c>
      <c r="O144" s="573">
        <v>0</v>
      </c>
      <c r="P144" s="573">
        <v>0</v>
      </c>
      <c r="Q144" s="573">
        <v>0</v>
      </c>
      <c r="R144" s="573">
        <v>0</v>
      </c>
      <c r="S144" s="573">
        <v>0</v>
      </c>
      <c r="T144" s="573">
        <v>0</v>
      </c>
      <c r="U144" s="573">
        <v>0</v>
      </c>
      <c r="V144" s="573">
        <v>0</v>
      </c>
      <c r="X144" s="291">
        <f>'Приложение 1'!T141</f>
        <v>4180</v>
      </c>
      <c r="Y144" s="291">
        <f t="shared" si="8"/>
        <v>2593.9730198653906</v>
      </c>
      <c r="Z144" s="18">
        <f t="shared" si="9"/>
        <v>1586.0269801346094</v>
      </c>
    </row>
    <row r="145" spans="1:26" ht="9" customHeight="1">
      <c r="A145" s="55">
        <v>125</v>
      </c>
      <c r="B145" s="129" t="s">
        <v>1098</v>
      </c>
      <c r="C145" s="37"/>
      <c r="D145" s="37"/>
      <c r="E145" s="573">
        <f t="shared" si="13"/>
        <v>97200</v>
      </c>
      <c r="F145" s="573">
        <v>0</v>
      </c>
      <c r="G145" s="16">
        <v>0</v>
      </c>
      <c r="H145" s="573">
        <v>0</v>
      </c>
      <c r="I145" s="573">
        <v>0</v>
      </c>
      <c r="J145" s="573"/>
      <c r="K145" s="573"/>
      <c r="L145" s="573">
        <v>0</v>
      </c>
      <c r="M145" s="573">
        <v>0</v>
      </c>
      <c r="N145" s="573">
        <v>0</v>
      </c>
      <c r="O145" s="573">
        <v>2000</v>
      </c>
      <c r="P145" s="573">
        <v>97200</v>
      </c>
      <c r="Q145" s="573">
        <v>0</v>
      </c>
      <c r="R145" s="573">
        <v>0</v>
      </c>
      <c r="S145" s="573">
        <v>0</v>
      </c>
      <c r="T145" s="573">
        <v>0</v>
      </c>
      <c r="U145" s="573">
        <v>0</v>
      </c>
      <c r="V145" s="573">
        <v>0</v>
      </c>
      <c r="W145" s="343" t="s">
        <v>1086</v>
      </c>
      <c r="X145" s="291">
        <f>'Приложение 1'!T142</f>
        <v>3929.2</v>
      </c>
      <c r="Y145" s="291">
        <f>P145/O145</f>
        <v>48.6</v>
      </c>
      <c r="Z145" s="18">
        <f t="shared" si="9"/>
        <v>3880.6</v>
      </c>
    </row>
    <row r="146" spans="1:26">
      <c r="A146" s="760" t="s">
        <v>230</v>
      </c>
      <c r="B146" s="760"/>
      <c r="C146" s="760"/>
      <c r="D146" s="760"/>
      <c r="E146" s="760"/>
      <c r="F146" s="760"/>
      <c r="G146" s="760"/>
      <c r="H146" s="760"/>
      <c r="I146" s="760"/>
      <c r="J146" s="760"/>
      <c r="K146" s="760"/>
      <c r="L146" s="760"/>
      <c r="M146" s="760"/>
      <c r="N146" s="760"/>
      <c r="O146" s="760"/>
      <c r="P146" s="760"/>
      <c r="Q146" s="760"/>
      <c r="R146" s="760"/>
      <c r="S146" s="760"/>
      <c r="T146" s="760"/>
      <c r="U146" s="760"/>
      <c r="V146" s="760"/>
      <c r="X146" s="291">
        <f>'Приложение 1'!T143</f>
        <v>0</v>
      </c>
      <c r="Y146" s="291" t="e">
        <f t="shared" si="8"/>
        <v>#DIV/0!</v>
      </c>
      <c r="Z146" s="18" t="e">
        <f t="shared" si="9"/>
        <v>#DIV/0!</v>
      </c>
    </row>
    <row r="147" spans="1:26" ht="20.25" customHeight="1">
      <c r="A147" s="761" t="s">
        <v>237</v>
      </c>
      <c r="B147" s="761"/>
      <c r="C147" s="56"/>
      <c r="D147" s="56"/>
      <c r="E147" s="396">
        <f>SUM(E148:E158)</f>
        <v>15375929.569999998</v>
      </c>
      <c r="F147" s="396">
        <f t="shared" ref="F147:V147" si="14">SUM(F148:F158)</f>
        <v>670503.08000000007</v>
      </c>
      <c r="G147" s="8">
        <f t="shared" si="14"/>
        <v>0</v>
      </c>
      <c r="H147" s="396">
        <f t="shared" si="14"/>
        <v>0</v>
      </c>
      <c r="I147" s="396">
        <f t="shared" si="14"/>
        <v>4248.47</v>
      </c>
      <c r="J147" s="396">
        <f t="shared" si="14"/>
        <v>0</v>
      </c>
      <c r="K147" s="396">
        <f t="shared" si="14"/>
        <v>24066.35</v>
      </c>
      <c r="L147" s="396">
        <f t="shared" si="14"/>
        <v>11720409.82</v>
      </c>
      <c r="M147" s="396">
        <f t="shared" si="14"/>
        <v>990.1</v>
      </c>
      <c r="N147" s="396">
        <f t="shared" si="14"/>
        <v>755106</v>
      </c>
      <c r="O147" s="396">
        <f t="shared" si="14"/>
        <v>602</v>
      </c>
      <c r="P147" s="396">
        <f t="shared" si="14"/>
        <v>2229910.67</v>
      </c>
      <c r="Q147" s="396">
        <f t="shared" si="14"/>
        <v>0</v>
      </c>
      <c r="R147" s="396">
        <f t="shared" si="14"/>
        <v>0</v>
      </c>
      <c r="S147" s="396">
        <f t="shared" si="14"/>
        <v>0</v>
      </c>
      <c r="T147" s="396">
        <f t="shared" si="14"/>
        <v>0</v>
      </c>
      <c r="U147" s="396">
        <f t="shared" si="14"/>
        <v>0</v>
      </c>
      <c r="V147" s="396">
        <f t="shared" si="14"/>
        <v>0</v>
      </c>
      <c r="X147" s="291">
        <f>'Приложение 1'!T144</f>
        <v>0</v>
      </c>
      <c r="Y147" s="291">
        <f t="shared" si="8"/>
        <v>2758.7366322464322</v>
      </c>
      <c r="Z147" s="18">
        <f t="shared" si="9"/>
        <v>-2758.7366322464322</v>
      </c>
    </row>
    <row r="148" spans="1:26" ht="9" customHeight="1">
      <c r="A148" s="390">
        <v>126</v>
      </c>
      <c r="B148" s="376" t="s">
        <v>231</v>
      </c>
      <c r="C148" s="37" t="s">
        <v>996</v>
      </c>
      <c r="D148" s="37"/>
      <c r="E148" s="396">
        <f t="shared" ref="E148:E156" si="15">F148+H148+L148+N148+P148+R148+S148+T148+U148+V148</f>
        <v>2229910.67</v>
      </c>
      <c r="F148" s="396">
        <v>0</v>
      </c>
      <c r="G148" s="16">
        <v>0</v>
      </c>
      <c r="H148" s="396">
        <v>0</v>
      </c>
      <c r="I148" s="17">
        <v>0</v>
      </c>
      <c r="J148" s="17" t="s">
        <v>401</v>
      </c>
      <c r="K148" s="17"/>
      <c r="L148" s="396">
        <v>0</v>
      </c>
      <c r="M148" s="396">
        <v>0</v>
      </c>
      <c r="N148" s="396">
        <v>0</v>
      </c>
      <c r="O148" s="17">
        <v>602</v>
      </c>
      <c r="P148" s="396">
        <v>2229910.67</v>
      </c>
      <c r="Q148" s="396">
        <v>0</v>
      </c>
      <c r="R148" s="396">
        <v>0</v>
      </c>
      <c r="S148" s="396">
        <v>0</v>
      </c>
      <c r="T148" s="396">
        <v>0</v>
      </c>
      <c r="U148" s="396">
        <v>0</v>
      </c>
      <c r="V148" s="396">
        <v>0</v>
      </c>
      <c r="X148" s="291">
        <f>'Приложение 1'!T145</f>
        <v>3929.2</v>
      </c>
      <c r="Y148" s="291">
        <f>P148/O148</f>
        <v>3704.1705481727572</v>
      </c>
      <c r="Z148" s="18">
        <f t="shared" ref="Z148:Z211" si="16">X148-Y148</f>
        <v>225.02945182724261</v>
      </c>
    </row>
    <row r="149" spans="1:26" ht="9" customHeight="1">
      <c r="A149" s="390">
        <v>127</v>
      </c>
      <c r="B149" s="376" t="s">
        <v>232</v>
      </c>
      <c r="C149" s="37" t="s">
        <v>993</v>
      </c>
      <c r="D149" s="37"/>
      <c r="E149" s="396">
        <f t="shared" si="15"/>
        <v>848778.18</v>
      </c>
      <c r="F149" s="396">
        <v>0</v>
      </c>
      <c r="G149" s="16">
        <v>0</v>
      </c>
      <c r="H149" s="396">
        <v>0</v>
      </c>
      <c r="I149" s="17">
        <v>274</v>
      </c>
      <c r="J149" s="17" t="s">
        <v>110</v>
      </c>
      <c r="K149" s="17">
        <v>3438.05</v>
      </c>
      <c r="L149" s="396">
        <v>848778.18</v>
      </c>
      <c r="M149" s="396">
        <v>0</v>
      </c>
      <c r="N149" s="396">
        <v>0</v>
      </c>
      <c r="O149" s="396">
        <v>0</v>
      </c>
      <c r="P149" s="396">
        <v>0</v>
      </c>
      <c r="Q149" s="396">
        <v>0</v>
      </c>
      <c r="R149" s="396">
        <v>0</v>
      </c>
      <c r="S149" s="396">
        <v>0</v>
      </c>
      <c r="T149" s="396">
        <v>0</v>
      </c>
      <c r="U149" s="396">
        <v>0</v>
      </c>
      <c r="V149" s="396">
        <v>0</v>
      </c>
      <c r="X149" s="291">
        <f>'Приложение 1'!T146</f>
        <v>4503.95</v>
      </c>
      <c r="Y149" s="291">
        <f t="shared" ref="Y149:Y211" si="17">L149/I149</f>
        <v>3097.7305839416058</v>
      </c>
      <c r="Z149" s="18">
        <f t="shared" si="16"/>
        <v>1406.219416058394</v>
      </c>
    </row>
    <row r="150" spans="1:26" ht="9" customHeight="1">
      <c r="A150" s="390">
        <v>128</v>
      </c>
      <c r="B150" s="376" t="s">
        <v>233</v>
      </c>
      <c r="C150" s="37" t="s">
        <v>992</v>
      </c>
      <c r="D150" s="37"/>
      <c r="E150" s="396">
        <f t="shared" si="15"/>
        <v>1526524.48</v>
      </c>
      <c r="F150" s="396">
        <v>0</v>
      </c>
      <c r="G150" s="16">
        <v>0</v>
      </c>
      <c r="H150" s="396">
        <v>0</v>
      </c>
      <c r="I150" s="17">
        <v>635.11</v>
      </c>
      <c r="J150" s="17" t="s">
        <v>110</v>
      </c>
      <c r="K150" s="17">
        <v>3438.05</v>
      </c>
      <c r="L150" s="396">
        <v>1526524.48</v>
      </c>
      <c r="M150" s="396">
        <v>0</v>
      </c>
      <c r="N150" s="396">
        <v>0</v>
      </c>
      <c r="O150" s="396">
        <v>0</v>
      </c>
      <c r="P150" s="396">
        <v>0</v>
      </c>
      <c r="Q150" s="396">
        <v>0</v>
      </c>
      <c r="R150" s="396">
        <v>0</v>
      </c>
      <c r="S150" s="396">
        <v>0</v>
      </c>
      <c r="T150" s="396">
        <v>0</v>
      </c>
      <c r="U150" s="396">
        <v>0</v>
      </c>
      <c r="V150" s="396">
        <v>0</v>
      </c>
      <c r="X150" s="291">
        <f>'Приложение 1'!T147</f>
        <v>4180</v>
      </c>
      <c r="Y150" s="291">
        <f t="shared" si="17"/>
        <v>2403.5591944702492</v>
      </c>
      <c r="Z150" s="18">
        <f t="shared" si="16"/>
        <v>1776.4408055297508</v>
      </c>
    </row>
    <row r="151" spans="1:26" ht="9" customHeight="1">
      <c r="A151" s="390">
        <v>129</v>
      </c>
      <c r="B151" s="376" t="s">
        <v>238</v>
      </c>
      <c r="C151" s="37" t="s">
        <v>992</v>
      </c>
      <c r="D151" s="37"/>
      <c r="E151" s="396">
        <f t="shared" si="15"/>
        <v>1212878.1399999999</v>
      </c>
      <c r="F151" s="396">
        <v>0</v>
      </c>
      <c r="G151" s="16">
        <v>0</v>
      </c>
      <c r="H151" s="396">
        <v>0</v>
      </c>
      <c r="I151" s="17">
        <v>353</v>
      </c>
      <c r="J151" s="17" t="s">
        <v>110</v>
      </c>
      <c r="K151" s="17">
        <v>3438.05</v>
      </c>
      <c r="L151" s="396">
        <v>1212878.1399999999</v>
      </c>
      <c r="M151" s="396">
        <v>0</v>
      </c>
      <c r="N151" s="18">
        <v>0</v>
      </c>
      <c r="O151" s="396">
        <v>0</v>
      </c>
      <c r="P151" s="396">
        <v>0</v>
      </c>
      <c r="Q151" s="18">
        <v>0</v>
      </c>
      <c r="R151" s="396">
        <v>0</v>
      </c>
      <c r="S151" s="396">
        <v>0</v>
      </c>
      <c r="T151" s="18">
        <v>0</v>
      </c>
      <c r="U151" s="396">
        <v>0</v>
      </c>
      <c r="V151" s="396">
        <v>0</v>
      </c>
      <c r="X151" s="291">
        <f>'Приложение 1'!T148</f>
        <v>4503.95</v>
      </c>
      <c r="Y151" s="291">
        <f t="shared" si="17"/>
        <v>3435.9154107648724</v>
      </c>
      <c r="Z151" s="18">
        <f t="shared" si="16"/>
        <v>1068.0345892351274</v>
      </c>
    </row>
    <row r="152" spans="1:26" ht="9" customHeight="1">
      <c r="A152" s="390">
        <v>130</v>
      </c>
      <c r="B152" s="376" t="s">
        <v>239</v>
      </c>
      <c r="C152" s="37" t="s">
        <v>992</v>
      </c>
      <c r="D152" s="37"/>
      <c r="E152" s="396">
        <f t="shared" si="15"/>
        <v>2819384.29</v>
      </c>
      <c r="F152" s="396">
        <v>0</v>
      </c>
      <c r="G152" s="16">
        <v>0</v>
      </c>
      <c r="H152" s="396">
        <v>0</v>
      </c>
      <c r="I152" s="17">
        <v>1195.3599999999999</v>
      </c>
      <c r="J152" s="17" t="s">
        <v>110</v>
      </c>
      <c r="K152" s="17">
        <v>3438.05</v>
      </c>
      <c r="L152" s="396">
        <v>2819384.29</v>
      </c>
      <c r="M152" s="396">
        <v>0</v>
      </c>
      <c r="N152" s="396">
        <v>0</v>
      </c>
      <c r="O152" s="396">
        <v>0</v>
      </c>
      <c r="P152" s="396">
        <v>0</v>
      </c>
      <c r="Q152" s="396">
        <v>0</v>
      </c>
      <c r="R152" s="396">
        <v>0</v>
      </c>
      <c r="S152" s="396">
        <v>0</v>
      </c>
      <c r="T152" s="396">
        <v>0</v>
      </c>
      <c r="U152" s="396">
        <v>0</v>
      </c>
      <c r="V152" s="396">
        <v>0</v>
      </c>
      <c r="X152" s="291">
        <f>'Приложение 1'!T149</f>
        <v>4180</v>
      </c>
      <c r="Y152" s="291">
        <f t="shared" si="17"/>
        <v>2358.6068548387098</v>
      </c>
      <c r="Z152" s="18">
        <f t="shared" si="16"/>
        <v>1821.3931451612902</v>
      </c>
    </row>
    <row r="153" spans="1:26" ht="9" customHeight="1">
      <c r="A153" s="390">
        <v>131</v>
      </c>
      <c r="B153" s="376" t="s">
        <v>234</v>
      </c>
      <c r="C153" s="37" t="s">
        <v>993</v>
      </c>
      <c r="D153" s="37"/>
      <c r="E153" s="396">
        <f t="shared" si="15"/>
        <v>2357499.15</v>
      </c>
      <c r="F153" s="396">
        <v>0</v>
      </c>
      <c r="G153" s="16">
        <v>0</v>
      </c>
      <c r="H153" s="396">
        <v>0</v>
      </c>
      <c r="I153" s="17">
        <v>796</v>
      </c>
      <c r="J153" s="17" t="s">
        <v>110</v>
      </c>
      <c r="K153" s="17">
        <v>3438.05</v>
      </c>
      <c r="L153" s="396">
        <v>2357499.15</v>
      </c>
      <c r="M153" s="396">
        <v>0</v>
      </c>
      <c r="N153" s="396">
        <v>0</v>
      </c>
      <c r="O153" s="396">
        <v>0</v>
      </c>
      <c r="P153" s="396">
        <v>0</v>
      </c>
      <c r="Q153" s="396">
        <v>0</v>
      </c>
      <c r="R153" s="396">
        <v>0</v>
      </c>
      <c r="S153" s="396">
        <v>0</v>
      </c>
      <c r="T153" s="396">
        <v>0</v>
      </c>
      <c r="U153" s="396">
        <v>0</v>
      </c>
      <c r="V153" s="396">
        <v>0</v>
      </c>
      <c r="X153" s="291">
        <f>'Приложение 1'!T150</f>
        <v>4503.95</v>
      </c>
      <c r="Y153" s="291">
        <f t="shared" si="17"/>
        <v>2961.6823492462308</v>
      </c>
      <c r="Z153" s="18">
        <f t="shared" si="16"/>
        <v>1542.267650753769</v>
      </c>
    </row>
    <row r="154" spans="1:26" ht="9" customHeight="1">
      <c r="A154" s="571">
        <v>132</v>
      </c>
      <c r="B154" s="376" t="s">
        <v>235</v>
      </c>
      <c r="C154" s="37" t="s">
        <v>993</v>
      </c>
      <c r="D154" s="37"/>
      <c r="E154" s="573">
        <f t="shared" si="15"/>
        <v>2153191.38</v>
      </c>
      <c r="F154" s="573">
        <v>0</v>
      </c>
      <c r="G154" s="16">
        <v>0</v>
      </c>
      <c r="H154" s="573">
        <v>0</v>
      </c>
      <c r="I154" s="17">
        <v>774</v>
      </c>
      <c r="J154" s="17" t="s">
        <v>110</v>
      </c>
      <c r="K154" s="17">
        <v>3438.05</v>
      </c>
      <c r="L154" s="573">
        <v>2153191.38</v>
      </c>
      <c r="M154" s="573">
        <v>0</v>
      </c>
      <c r="N154" s="573">
        <v>0</v>
      </c>
      <c r="O154" s="573">
        <v>0</v>
      </c>
      <c r="P154" s="573">
        <v>0</v>
      </c>
      <c r="Q154" s="573">
        <v>0</v>
      </c>
      <c r="R154" s="573">
        <v>0</v>
      </c>
      <c r="S154" s="573">
        <v>0</v>
      </c>
      <c r="T154" s="573">
        <v>0</v>
      </c>
      <c r="U154" s="573">
        <v>0</v>
      </c>
      <c r="V154" s="573">
        <v>0</v>
      </c>
      <c r="X154" s="291">
        <f>'Приложение 1'!T151</f>
        <v>4503.95</v>
      </c>
      <c r="Y154" s="291">
        <f t="shared" si="17"/>
        <v>2781.9010077519379</v>
      </c>
      <c r="Z154" s="18">
        <f t="shared" si="16"/>
        <v>1722.0489922480619</v>
      </c>
    </row>
    <row r="155" spans="1:26" ht="9" customHeight="1">
      <c r="A155" s="571">
        <v>133</v>
      </c>
      <c r="B155" s="376" t="s">
        <v>236</v>
      </c>
      <c r="C155" s="37" t="s">
        <v>993</v>
      </c>
      <c r="D155" s="37"/>
      <c r="E155" s="573">
        <f t="shared" si="15"/>
        <v>802154.2</v>
      </c>
      <c r="F155" s="573">
        <v>0</v>
      </c>
      <c r="G155" s="16">
        <v>0</v>
      </c>
      <c r="H155" s="573">
        <v>0</v>
      </c>
      <c r="I155" s="17">
        <v>221</v>
      </c>
      <c r="J155" s="17" t="s">
        <v>110</v>
      </c>
      <c r="K155" s="17">
        <v>3438.05</v>
      </c>
      <c r="L155" s="573">
        <v>802154.2</v>
      </c>
      <c r="M155" s="573">
        <v>0</v>
      </c>
      <c r="N155" s="573">
        <v>0</v>
      </c>
      <c r="O155" s="573">
        <v>0</v>
      </c>
      <c r="P155" s="573">
        <v>0</v>
      </c>
      <c r="Q155" s="573">
        <v>0</v>
      </c>
      <c r="R155" s="573">
        <v>0</v>
      </c>
      <c r="S155" s="573">
        <v>0</v>
      </c>
      <c r="T155" s="573">
        <v>0</v>
      </c>
      <c r="U155" s="573">
        <v>0</v>
      </c>
      <c r="V155" s="573">
        <v>0</v>
      </c>
      <c r="X155" s="291">
        <f>'Приложение 1'!T152</f>
        <v>4503.95</v>
      </c>
      <c r="Y155" s="291">
        <f t="shared" si="17"/>
        <v>3629.6570135746606</v>
      </c>
      <c r="Z155" s="18">
        <f t="shared" si="16"/>
        <v>874.29298642533922</v>
      </c>
    </row>
    <row r="156" spans="1:26" ht="9" customHeight="1">
      <c r="A156" s="571">
        <v>134</v>
      </c>
      <c r="B156" s="572" t="s">
        <v>1008</v>
      </c>
      <c r="C156" s="37"/>
      <c r="D156" s="37"/>
      <c r="E156" s="573">
        <f t="shared" si="15"/>
        <v>424035.08</v>
      </c>
      <c r="F156" s="573">
        <v>424035.08</v>
      </c>
      <c r="G156" s="16">
        <v>0</v>
      </c>
      <c r="H156" s="573">
        <v>0</v>
      </c>
      <c r="I156" s="17">
        <v>0</v>
      </c>
      <c r="J156" s="17"/>
      <c r="K156" s="17"/>
      <c r="L156" s="573">
        <v>0</v>
      </c>
      <c r="M156" s="573">
        <v>0</v>
      </c>
      <c r="N156" s="573">
        <v>0</v>
      </c>
      <c r="O156" s="573">
        <v>0</v>
      </c>
      <c r="P156" s="573">
        <v>0</v>
      </c>
      <c r="Q156" s="573">
        <v>0</v>
      </c>
      <c r="R156" s="573">
        <v>0</v>
      </c>
      <c r="S156" s="573">
        <v>0</v>
      </c>
      <c r="T156" s="573">
        <v>0</v>
      </c>
      <c r="U156" s="573">
        <v>0</v>
      </c>
      <c r="V156" s="573">
        <v>0</v>
      </c>
      <c r="X156" s="291">
        <f>'Приложение 1'!T153</f>
        <v>4984.6499999999996</v>
      </c>
      <c r="Y156" s="291" t="e">
        <f t="shared" si="17"/>
        <v>#DIV/0!</v>
      </c>
      <c r="Z156" s="18" t="e">
        <f t="shared" si="16"/>
        <v>#DIV/0!</v>
      </c>
    </row>
    <row r="157" spans="1:26" ht="9" customHeight="1">
      <c r="A157" s="571">
        <v>135</v>
      </c>
      <c r="B157" s="564" t="s">
        <v>1157</v>
      </c>
      <c r="C157" s="37"/>
      <c r="D157" s="37"/>
      <c r="E157" s="573">
        <f>F157+H157+L157+N157+P157+R157+S157+T157+U157+V157</f>
        <v>246468</v>
      </c>
      <c r="F157" s="573">
        <v>246468</v>
      </c>
      <c r="G157" s="16">
        <v>0</v>
      </c>
      <c r="H157" s="573">
        <v>0</v>
      </c>
      <c r="I157" s="17">
        <v>0</v>
      </c>
      <c r="J157" s="17"/>
      <c r="K157" s="17"/>
      <c r="L157" s="573">
        <v>0</v>
      </c>
      <c r="M157" s="573">
        <v>0</v>
      </c>
      <c r="N157" s="573">
        <v>0</v>
      </c>
      <c r="O157" s="573">
        <v>0</v>
      </c>
      <c r="P157" s="573">
        <v>0</v>
      </c>
      <c r="Q157" s="573">
        <v>0</v>
      </c>
      <c r="R157" s="573">
        <v>0</v>
      </c>
      <c r="S157" s="573">
        <v>0</v>
      </c>
      <c r="T157" s="573">
        <v>0</v>
      </c>
      <c r="U157" s="573">
        <v>0</v>
      </c>
      <c r="V157" s="573">
        <v>0</v>
      </c>
      <c r="W157" s="343" t="s">
        <v>1086</v>
      </c>
      <c r="X157" s="291">
        <f>'Приложение 1'!T154</f>
        <v>4984.6499999999996</v>
      </c>
      <c r="Y157" s="291" t="e">
        <f t="shared" si="17"/>
        <v>#DIV/0!</v>
      </c>
      <c r="Z157" s="18" t="e">
        <f t="shared" si="16"/>
        <v>#DIV/0!</v>
      </c>
    </row>
    <row r="158" spans="1:26" ht="9" customHeight="1">
      <c r="A158" s="571">
        <v>136</v>
      </c>
      <c r="B158" s="564" t="s">
        <v>1094</v>
      </c>
      <c r="C158" s="37"/>
      <c r="D158" s="37"/>
      <c r="E158" s="573">
        <f>F158+H158+L158+N158+P158+R158+S158+T158+U158+V158</f>
        <v>755106</v>
      </c>
      <c r="F158" s="573">
        <v>0</v>
      </c>
      <c r="G158" s="16">
        <v>0</v>
      </c>
      <c r="H158" s="573">
        <v>0</v>
      </c>
      <c r="I158" s="17">
        <v>0</v>
      </c>
      <c r="J158" s="17"/>
      <c r="K158" s="17"/>
      <c r="L158" s="573">
        <v>0</v>
      </c>
      <c r="M158" s="573">
        <v>990.1</v>
      </c>
      <c r="N158" s="573">
        <v>755106</v>
      </c>
      <c r="O158" s="573">
        <v>0</v>
      </c>
      <c r="P158" s="573">
        <v>0</v>
      </c>
      <c r="Q158" s="573">
        <v>0</v>
      </c>
      <c r="R158" s="573">
        <v>0</v>
      </c>
      <c r="S158" s="573">
        <v>0</v>
      </c>
      <c r="T158" s="573">
        <v>0</v>
      </c>
      <c r="U158" s="573">
        <v>0</v>
      </c>
      <c r="V158" s="573">
        <v>0</v>
      </c>
      <c r="W158" s="343" t="s">
        <v>1086</v>
      </c>
      <c r="X158" s="291">
        <f>'Приложение 1'!T155</f>
        <v>172.43</v>
      </c>
      <c r="Y158" s="291" t="e">
        <f t="shared" si="17"/>
        <v>#DIV/0!</v>
      </c>
      <c r="Z158" s="18" t="e">
        <f t="shared" si="16"/>
        <v>#DIV/0!</v>
      </c>
    </row>
    <row r="159" spans="1:26" ht="12.75" customHeight="1">
      <c r="A159" s="760" t="s">
        <v>240</v>
      </c>
      <c r="B159" s="760"/>
      <c r="C159" s="760"/>
      <c r="D159" s="760"/>
      <c r="E159" s="760"/>
      <c r="F159" s="760"/>
      <c r="G159" s="760"/>
      <c r="H159" s="760"/>
      <c r="I159" s="760"/>
      <c r="J159" s="760"/>
      <c r="K159" s="760"/>
      <c r="L159" s="760"/>
      <c r="M159" s="760"/>
      <c r="N159" s="760"/>
      <c r="O159" s="760"/>
      <c r="P159" s="760"/>
      <c r="Q159" s="760"/>
      <c r="R159" s="760"/>
      <c r="S159" s="760"/>
      <c r="T159" s="760"/>
      <c r="U159" s="760"/>
      <c r="V159" s="760"/>
      <c r="X159" s="291">
        <f>'Приложение 1'!T156</f>
        <v>0</v>
      </c>
      <c r="Y159" s="291" t="e">
        <f t="shared" si="17"/>
        <v>#DIV/0!</v>
      </c>
      <c r="Z159" s="18" t="e">
        <f t="shared" si="16"/>
        <v>#DIV/0!</v>
      </c>
    </row>
    <row r="160" spans="1:26" ht="24" customHeight="1">
      <c r="A160" s="761" t="s">
        <v>241</v>
      </c>
      <c r="B160" s="761"/>
      <c r="C160" s="56"/>
      <c r="D160" s="56"/>
      <c r="E160" s="396">
        <f t="shared" ref="E160:V160" si="18">SUM(E161:E163)</f>
        <v>5911432.4600000009</v>
      </c>
      <c r="F160" s="396">
        <f t="shared" si="18"/>
        <v>1253515.82</v>
      </c>
      <c r="G160" s="16">
        <f t="shared" si="18"/>
        <v>0</v>
      </c>
      <c r="H160" s="396">
        <f t="shared" si="18"/>
        <v>0</v>
      </c>
      <c r="I160" s="396">
        <f t="shared" si="18"/>
        <v>1587</v>
      </c>
      <c r="J160" s="396">
        <f t="shared" si="18"/>
        <v>0</v>
      </c>
      <c r="K160" s="396">
        <f t="shared" si="18"/>
        <v>6045.32</v>
      </c>
      <c r="L160" s="396">
        <f t="shared" si="18"/>
        <v>4657916.6400000006</v>
      </c>
      <c r="M160" s="396">
        <f t="shared" si="18"/>
        <v>0</v>
      </c>
      <c r="N160" s="396">
        <f t="shared" si="18"/>
        <v>0</v>
      </c>
      <c r="O160" s="396">
        <f t="shared" si="18"/>
        <v>0</v>
      </c>
      <c r="P160" s="396">
        <f t="shared" si="18"/>
        <v>0</v>
      </c>
      <c r="Q160" s="396">
        <f t="shared" si="18"/>
        <v>0</v>
      </c>
      <c r="R160" s="396">
        <f t="shared" si="18"/>
        <v>0</v>
      </c>
      <c r="S160" s="396">
        <f t="shared" si="18"/>
        <v>0</v>
      </c>
      <c r="T160" s="396">
        <f t="shared" si="18"/>
        <v>0</v>
      </c>
      <c r="U160" s="396">
        <f t="shared" si="18"/>
        <v>0</v>
      </c>
      <c r="V160" s="396">
        <f t="shared" si="18"/>
        <v>0</v>
      </c>
      <c r="X160" s="291">
        <f>'Приложение 1'!T157</f>
        <v>0</v>
      </c>
      <c r="Y160" s="291">
        <f t="shared" si="17"/>
        <v>2935.0451417769382</v>
      </c>
      <c r="Z160" s="18">
        <f t="shared" si="16"/>
        <v>-2935.0451417769382</v>
      </c>
    </row>
    <row r="161" spans="1:26" ht="9.75" customHeight="1">
      <c r="A161" s="390">
        <v>137</v>
      </c>
      <c r="B161" s="392" t="s">
        <v>243</v>
      </c>
      <c r="C161" s="56" t="s">
        <v>993</v>
      </c>
      <c r="D161" s="59"/>
      <c r="E161" s="396">
        <f>F161+H161+L161+N161+P161+R161+S161+T161+U161+V161</f>
        <v>2426022.9500000002</v>
      </c>
      <c r="F161" s="396">
        <v>0</v>
      </c>
      <c r="G161" s="16">
        <v>0</v>
      </c>
      <c r="H161" s="396">
        <v>0</v>
      </c>
      <c r="I161" s="18">
        <v>937</v>
      </c>
      <c r="J161" s="18" t="s">
        <v>110</v>
      </c>
      <c r="K161" s="18">
        <v>3438.05</v>
      </c>
      <c r="L161" s="396">
        <v>2426022.9500000002</v>
      </c>
      <c r="M161" s="396">
        <v>0</v>
      </c>
      <c r="N161" s="396">
        <v>0</v>
      </c>
      <c r="O161" s="396">
        <v>0</v>
      </c>
      <c r="P161" s="396">
        <v>0</v>
      </c>
      <c r="Q161" s="396">
        <v>0</v>
      </c>
      <c r="R161" s="396">
        <v>0</v>
      </c>
      <c r="S161" s="396">
        <v>0</v>
      </c>
      <c r="T161" s="396">
        <v>0</v>
      </c>
      <c r="U161" s="396">
        <v>0</v>
      </c>
      <c r="V161" s="396">
        <v>0</v>
      </c>
      <c r="X161" s="291">
        <f>'Приложение 1'!T158</f>
        <v>4503.95</v>
      </c>
      <c r="Y161" s="291">
        <f t="shared" si="17"/>
        <v>2589.1386872998933</v>
      </c>
      <c r="Z161" s="18">
        <f t="shared" si="16"/>
        <v>1914.8113127001066</v>
      </c>
    </row>
    <row r="162" spans="1:26" ht="9" customHeight="1">
      <c r="A162" s="390">
        <v>138</v>
      </c>
      <c r="B162" s="392" t="s">
        <v>244</v>
      </c>
      <c r="C162" s="56" t="s">
        <v>992</v>
      </c>
      <c r="D162" s="59"/>
      <c r="E162" s="396">
        <f>F162+H162+L162+N162+P162+R162+S162+T162+U162+V162</f>
        <v>2231893.69</v>
      </c>
      <c r="F162" s="396">
        <v>0</v>
      </c>
      <c r="G162" s="16">
        <v>0</v>
      </c>
      <c r="H162" s="396">
        <v>0</v>
      </c>
      <c r="I162" s="396">
        <v>650</v>
      </c>
      <c r="J162" s="396" t="s">
        <v>109</v>
      </c>
      <c r="K162" s="18">
        <v>2022.07</v>
      </c>
      <c r="L162" s="396">
        <v>2231893.69</v>
      </c>
      <c r="M162" s="396">
        <v>0</v>
      </c>
      <c r="N162" s="396">
        <v>0</v>
      </c>
      <c r="O162" s="396">
        <v>0</v>
      </c>
      <c r="P162" s="396">
        <v>0</v>
      </c>
      <c r="Q162" s="396">
        <v>0</v>
      </c>
      <c r="R162" s="396">
        <v>0</v>
      </c>
      <c r="S162" s="396">
        <v>0</v>
      </c>
      <c r="T162" s="396">
        <v>0</v>
      </c>
      <c r="U162" s="396">
        <v>0</v>
      </c>
      <c r="V162" s="396">
        <v>0</v>
      </c>
      <c r="X162" s="291">
        <f>'Приложение 1'!T159</f>
        <v>4503.95</v>
      </c>
      <c r="Y162" s="291">
        <f t="shared" si="17"/>
        <v>3433.6826000000001</v>
      </c>
      <c r="Z162" s="18">
        <f t="shared" si="16"/>
        <v>1070.2673999999997</v>
      </c>
    </row>
    <row r="163" spans="1:26" ht="9" customHeight="1">
      <c r="A163" s="390">
        <v>139</v>
      </c>
      <c r="B163" s="392" t="s">
        <v>246</v>
      </c>
      <c r="C163" s="56" t="s">
        <v>995</v>
      </c>
      <c r="D163" s="59"/>
      <c r="E163" s="396">
        <f>F163+H163+L163+N163+P163+R163+S163+T163+U163+V163</f>
        <v>1253515.82</v>
      </c>
      <c r="F163" s="396">
        <v>1253515.82</v>
      </c>
      <c r="G163" s="16">
        <v>0</v>
      </c>
      <c r="H163" s="396">
        <v>0</v>
      </c>
      <c r="I163" s="396">
        <v>0</v>
      </c>
      <c r="J163" s="396" t="s">
        <v>247</v>
      </c>
      <c r="K163" s="396">
        <f>(190+170+200)*1.045</f>
        <v>585.19999999999993</v>
      </c>
      <c r="L163" s="396">
        <v>0</v>
      </c>
      <c r="M163" s="396">
        <v>0</v>
      </c>
      <c r="N163" s="396">
        <v>0</v>
      </c>
      <c r="O163" s="396">
        <v>0</v>
      </c>
      <c r="P163" s="396">
        <v>0</v>
      </c>
      <c r="Q163" s="396">
        <v>0</v>
      </c>
      <c r="R163" s="396">
        <v>0</v>
      </c>
      <c r="S163" s="396">
        <v>0</v>
      </c>
      <c r="T163" s="396">
        <v>0</v>
      </c>
      <c r="U163" s="396">
        <v>0</v>
      </c>
      <c r="V163" s="396">
        <v>0</v>
      </c>
      <c r="X163" s="291">
        <f>'Приложение 1'!T160</f>
        <v>4984.6499999999996</v>
      </c>
      <c r="Y163" s="291" t="e">
        <f t="shared" si="17"/>
        <v>#DIV/0!</v>
      </c>
      <c r="Z163" s="18" t="e">
        <f t="shared" si="16"/>
        <v>#DIV/0!</v>
      </c>
    </row>
    <row r="164" spans="1:26">
      <c r="A164" s="760" t="s">
        <v>249</v>
      </c>
      <c r="B164" s="760"/>
      <c r="C164" s="760"/>
      <c r="D164" s="760"/>
      <c r="E164" s="760"/>
      <c r="F164" s="760"/>
      <c r="G164" s="760"/>
      <c r="H164" s="760"/>
      <c r="I164" s="760"/>
      <c r="J164" s="760"/>
      <c r="K164" s="760"/>
      <c r="L164" s="760"/>
      <c r="M164" s="760"/>
      <c r="N164" s="760"/>
      <c r="O164" s="760"/>
      <c r="P164" s="760"/>
      <c r="Q164" s="760"/>
      <c r="R164" s="760"/>
      <c r="S164" s="760"/>
      <c r="T164" s="760"/>
      <c r="U164" s="760"/>
      <c r="V164" s="760"/>
      <c r="X164" s="291">
        <f>'Приложение 1'!T161</f>
        <v>0</v>
      </c>
      <c r="Y164" s="291" t="e">
        <f t="shared" si="17"/>
        <v>#DIV/0!</v>
      </c>
      <c r="Z164" s="18" t="e">
        <f t="shared" si="16"/>
        <v>#DIV/0!</v>
      </c>
    </row>
    <row r="165" spans="1:26" ht="24.75" customHeight="1">
      <c r="A165" s="761" t="s">
        <v>248</v>
      </c>
      <c r="B165" s="761"/>
      <c r="C165" s="56"/>
      <c r="D165" s="56"/>
      <c r="E165" s="396">
        <f t="shared" ref="E165:V165" si="19">SUM(E166:E171)</f>
        <v>12329525.540000001</v>
      </c>
      <c r="F165" s="396">
        <f t="shared" si="19"/>
        <v>0</v>
      </c>
      <c r="G165" s="16">
        <f t="shared" si="19"/>
        <v>0</v>
      </c>
      <c r="H165" s="396">
        <f t="shared" si="19"/>
        <v>0</v>
      </c>
      <c r="I165" s="396">
        <f t="shared" si="19"/>
        <v>4964.1000000000004</v>
      </c>
      <c r="J165" s="396">
        <f t="shared" si="19"/>
        <v>0</v>
      </c>
      <c r="K165" s="396">
        <f t="shared" si="19"/>
        <v>16380.36</v>
      </c>
      <c r="L165" s="396">
        <f t="shared" si="19"/>
        <v>12329525.540000001</v>
      </c>
      <c r="M165" s="396">
        <f t="shared" si="19"/>
        <v>0</v>
      </c>
      <c r="N165" s="396">
        <f t="shared" si="19"/>
        <v>0</v>
      </c>
      <c r="O165" s="396">
        <f t="shared" si="19"/>
        <v>0</v>
      </c>
      <c r="P165" s="396">
        <f t="shared" si="19"/>
        <v>0</v>
      </c>
      <c r="Q165" s="396">
        <f t="shared" si="19"/>
        <v>0</v>
      </c>
      <c r="R165" s="396">
        <f t="shared" si="19"/>
        <v>0</v>
      </c>
      <c r="S165" s="396">
        <f t="shared" si="19"/>
        <v>0</v>
      </c>
      <c r="T165" s="396">
        <f t="shared" si="19"/>
        <v>0</v>
      </c>
      <c r="U165" s="396">
        <f t="shared" si="19"/>
        <v>0</v>
      </c>
      <c r="V165" s="396">
        <f t="shared" si="19"/>
        <v>0</v>
      </c>
      <c r="X165" s="291">
        <f>'Приложение 1'!T162</f>
        <v>0</v>
      </c>
      <c r="Y165" s="291">
        <f t="shared" si="17"/>
        <v>2483.7383493483208</v>
      </c>
      <c r="Z165" s="18">
        <f t="shared" si="16"/>
        <v>-2483.7383493483208</v>
      </c>
    </row>
    <row r="166" spans="1:26" ht="9" customHeight="1">
      <c r="A166" s="390">
        <v>140</v>
      </c>
      <c r="B166" s="392" t="s">
        <v>251</v>
      </c>
      <c r="C166" s="56" t="s">
        <v>993</v>
      </c>
      <c r="D166" s="56"/>
      <c r="E166" s="396">
        <f t="shared" ref="E166:E171" si="20">F166+H166+L166+N166+P166+R166+S166+T166+U166+V166</f>
        <v>1028545.8</v>
      </c>
      <c r="F166" s="396">
        <v>0</v>
      </c>
      <c r="G166" s="16">
        <v>0</v>
      </c>
      <c r="H166" s="396">
        <v>0</v>
      </c>
      <c r="I166" s="396">
        <v>364</v>
      </c>
      <c r="J166" s="396" t="s">
        <v>110</v>
      </c>
      <c r="K166" s="396">
        <v>3438.05</v>
      </c>
      <c r="L166" s="396">
        <v>1028545.8</v>
      </c>
      <c r="M166" s="396">
        <v>0</v>
      </c>
      <c r="N166" s="396">
        <v>0</v>
      </c>
      <c r="O166" s="396">
        <v>0</v>
      </c>
      <c r="P166" s="396">
        <v>0</v>
      </c>
      <c r="Q166" s="396">
        <v>0</v>
      </c>
      <c r="R166" s="396">
        <v>0</v>
      </c>
      <c r="S166" s="396">
        <v>0</v>
      </c>
      <c r="T166" s="396">
        <v>0</v>
      </c>
      <c r="U166" s="396">
        <v>0</v>
      </c>
      <c r="V166" s="396">
        <v>0</v>
      </c>
      <c r="X166" s="291">
        <f>'Приложение 1'!T163</f>
        <v>4503.95</v>
      </c>
      <c r="Y166" s="291">
        <f t="shared" si="17"/>
        <v>2825.6752747252749</v>
      </c>
      <c r="Z166" s="18">
        <f t="shared" si="16"/>
        <v>1678.2747252747249</v>
      </c>
    </row>
    <row r="167" spans="1:26" ht="9" customHeight="1">
      <c r="A167" s="390">
        <v>141</v>
      </c>
      <c r="B167" s="392" t="s">
        <v>253</v>
      </c>
      <c r="C167" s="56" t="s">
        <v>993</v>
      </c>
      <c r="D167" s="56"/>
      <c r="E167" s="396">
        <f t="shared" si="20"/>
        <v>1162411.06</v>
      </c>
      <c r="F167" s="396">
        <v>0</v>
      </c>
      <c r="G167" s="16">
        <v>0</v>
      </c>
      <c r="H167" s="396">
        <v>0</v>
      </c>
      <c r="I167" s="396">
        <v>482</v>
      </c>
      <c r="J167" s="396" t="s">
        <v>110</v>
      </c>
      <c r="K167" s="396">
        <v>3438.05</v>
      </c>
      <c r="L167" s="396">
        <v>1162411.06</v>
      </c>
      <c r="M167" s="396">
        <v>0</v>
      </c>
      <c r="N167" s="396">
        <v>0</v>
      </c>
      <c r="O167" s="396">
        <v>0</v>
      </c>
      <c r="P167" s="396">
        <v>0</v>
      </c>
      <c r="Q167" s="396">
        <v>0</v>
      </c>
      <c r="R167" s="396">
        <v>0</v>
      </c>
      <c r="S167" s="396">
        <v>0</v>
      </c>
      <c r="T167" s="396">
        <v>0</v>
      </c>
      <c r="U167" s="396">
        <v>0</v>
      </c>
      <c r="V167" s="396">
        <v>0</v>
      </c>
      <c r="X167" s="291">
        <f>'Приложение 1'!T164</f>
        <v>4503.95</v>
      </c>
      <c r="Y167" s="291">
        <f t="shared" si="17"/>
        <v>2411.641203319502</v>
      </c>
      <c r="Z167" s="18">
        <f t="shared" si="16"/>
        <v>2092.3087966804978</v>
      </c>
    </row>
    <row r="168" spans="1:26" ht="9" customHeight="1">
      <c r="A168" s="390">
        <v>142</v>
      </c>
      <c r="B168" s="392" t="s">
        <v>252</v>
      </c>
      <c r="C168" s="56" t="s">
        <v>993</v>
      </c>
      <c r="D168" s="56"/>
      <c r="E168" s="396">
        <f t="shared" si="20"/>
        <v>1179662.1200000001</v>
      </c>
      <c r="F168" s="396">
        <v>0</v>
      </c>
      <c r="G168" s="16">
        <v>0</v>
      </c>
      <c r="H168" s="396">
        <v>0</v>
      </c>
      <c r="I168" s="396">
        <v>482</v>
      </c>
      <c r="J168" s="396" t="s">
        <v>110</v>
      </c>
      <c r="K168" s="396">
        <v>3438.05</v>
      </c>
      <c r="L168" s="396">
        <v>1179662.1200000001</v>
      </c>
      <c r="M168" s="396">
        <v>0</v>
      </c>
      <c r="N168" s="396">
        <v>0</v>
      </c>
      <c r="O168" s="396">
        <v>0</v>
      </c>
      <c r="P168" s="396">
        <v>0</v>
      </c>
      <c r="Q168" s="396">
        <v>0</v>
      </c>
      <c r="R168" s="396">
        <v>0</v>
      </c>
      <c r="S168" s="396">
        <v>0</v>
      </c>
      <c r="T168" s="396">
        <v>0</v>
      </c>
      <c r="U168" s="396">
        <v>0</v>
      </c>
      <c r="V168" s="396">
        <v>0</v>
      </c>
      <c r="X168" s="291">
        <f>'Приложение 1'!T165</f>
        <v>4503.95</v>
      </c>
      <c r="Y168" s="291">
        <f t="shared" si="17"/>
        <v>2447.4317842323653</v>
      </c>
      <c r="Z168" s="18">
        <f t="shared" si="16"/>
        <v>2056.5182157676345</v>
      </c>
    </row>
    <row r="169" spans="1:26" ht="9" customHeight="1">
      <c r="A169" s="390">
        <v>143</v>
      </c>
      <c r="B169" s="392" t="s">
        <v>254</v>
      </c>
      <c r="C169" s="56" t="s">
        <v>992</v>
      </c>
      <c r="D169" s="56"/>
      <c r="E169" s="396">
        <f t="shared" si="20"/>
        <v>2548444.66</v>
      </c>
      <c r="F169" s="396">
        <v>0</v>
      </c>
      <c r="G169" s="16">
        <v>0</v>
      </c>
      <c r="H169" s="396">
        <v>0</v>
      </c>
      <c r="I169" s="396">
        <v>998.92</v>
      </c>
      <c r="J169" s="396" t="s">
        <v>109</v>
      </c>
      <c r="K169" s="396">
        <v>2022.07</v>
      </c>
      <c r="L169" s="396">
        <v>2548444.66</v>
      </c>
      <c r="M169" s="396">
        <v>0</v>
      </c>
      <c r="N169" s="396">
        <v>0</v>
      </c>
      <c r="O169" s="396">
        <v>0</v>
      </c>
      <c r="P169" s="396">
        <v>0</v>
      </c>
      <c r="Q169" s="396">
        <v>0</v>
      </c>
      <c r="R169" s="396">
        <v>0</v>
      </c>
      <c r="S169" s="396">
        <v>0</v>
      </c>
      <c r="T169" s="396">
        <v>0</v>
      </c>
      <c r="U169" s="396">
        <v>0</v>
      </c>
      <c r="V169" s="396">
        <v>0</v>
      </c>
      <c r="X169" s="291">
        <f>'Приложение 1'!T166</f>
        <v>4180</v>
      </c>
      <c r="Y169" s="291">
        <f t="shared" si="17"/>
        <v>2551.1999559524288</v>
      </c>
      <c r="Z169" s="18">
        <f t="shared" si="16"/>
        <v>1628.8000440475712</v>
      </c>
    </row>
    <row r="170" spans="1:26" ht="9" customHeight="1">
      <c r="A170" s="390">
        <v>144</v>
      </c>
      <c r="B170" s="392" t="s">
        <v>255</v>
      </c>
      <c r="C170" s="56" t="s">
        <v>992</v>
      </c>
      <c r="D170" s="56"/>
      <c r="E170" s="396">
        <f t="shared" si="20"/>
        <v>1753026.28</v>
      </c>
      <c r="F170" s="396">
        <v>0</v>
      </c>
      <c r="G170" s="16">
        <v>0</v>
      </c>
      <c r="H170" s="396">
        <v>0</v>
      </c>
      <c r="I170" s="396">
        <v>581</v>
      </c>
      <c r="J170" s="396" t="s">
        <v>109</v>
      </c>
      <c r="K170" s="396">
        <v>2022.07</v>
      </c>
      <c r="L170" s="396">
        <v>1753026.28</v>
      </c>
      <c r="M170" s="396">
        <v>0</v>
      </c>
      <c r="N170" s="396">
        <v>0</v>
      </c>
      <c r="O170" s="396">
        <v>0</v>
      </c>
      <c r="P170" s="396">
        <v>0</v>
      </c>
      <c r="Q170" s="396">
        <v>0</v>
      </c>
      <c r="R170" s="396">
        <v>0</v>
      </c>
      <c r="S170" s="396">
        <v>0</v>
      </c>
      <c r="T170" s="396">
        <v>0</v>
      </c>
      <c r="U170" s="396">
        <v>0</v>
      </c>
      <c r="V170" s="396">
        <v>0</v>
      </c>
      <c r="X170" s="291">
        <f>'Приложение 1'!T167</f>
        <v>4180</v>
      </c>
      <c r="Y170" s="291">
        <f t="shared" si="17"/>
        <v>3017.2569363166954</v>
      </c>
      <c r="Z170" s="18">
        <f t="shared" si="16"/>
        <v>1162.7430636833046</v>
      </c>
    </row>
    <row r="171" spans="1:26" ht="9" customHeight="1">
      <c r="A171" s="390">
        <v>145</v>
      </c>
      <c r="B171" s="392" t="s">
        <v>256</v>
      </c>
      <c r="C171" s="56" t="s">
        <v>992</v>
      </c>
      <c r="D171" s="56"/>
      <c r="E171" s="396">
        <f t="shared" si="20"/>
        <v>4657435.62</v>
      </c>
      <c r="F171" s="396">
        <v>0</v>
      </c>
      <c r="G171" s="16">
        <v>0</v>
      </c>
      <c r="H171" s="396">
        <v>0</v>
      </c>
      <c r="I171" s="396">
        <v>2056.1799999999998</v>
      </c>
      <c r="J171" s="396" t="s">
        <v>109</v>
      </c>
      <c r="K171" s="396">
        <v>2022.07</v>
      </c>
      <c r="L171" s="396">
        <v>4657435.62</v>
      </c>
      <c r="M171" s="396">
        <v>0</v>
      </c>
      <c r="N171" s="396">
        <v>0</v>
      </c>
      <c r="O171" s="396">
        <v>0</v>
      </c>
      <c r="P171" s="396">
        <v>0</v>
      </c>
      <c r="Q171" s="396">
        <v>0</v>
      </c>
      <c r="R171" s="396">
        <v>0</v>
      </c>
      <c r="S171" s="396">
        <v>0</v>
      </c>
      <c r="T171" s="396">
        <v>0</v>
      </c>
      <c r="U171" s="396">
        <v>0</v>
      </c>
      <c r="V171" s="396">
        <v>0</v>
      </c>
      <c r="X171" s="291">
        <f>'Приложение 1'!T168</f>
        <v>4180</v>
      </c>
      <c r="Y171" s="291">
        <f t="shared" si="17"/>
        <v>2265.091392776897</v>
      </c>
      <c r="Z171" s="18">
        <f t="shared" si="16"/>
        <v>1914.908607223103</v>
      </c>
    </row>
    <row r="172" spans="1:26" ht="12.75" customHeight="1">
      <c r="A172" s="777" t="s">
        <v>257</v>
      </c>
      <c r="B172" s="777"/>
      <c r="C172" s="777"/>
      <c r="D172" s="777"/>
      <c r="E172" s="777"/>
      <c r="F172" s="777"/>
      <c r="G172" s="777"/>
      <c r="H172" s="777"/>
      <c r="I172" s="777"/>
      <c r="J172" s="777"/>
      <c r="K172" s="777"/>
      <c r="L172" s="777"/>
      <c r="M172" s="777"/>
      <c r="N172" s="777"/>
      <c r="O172" s="777"/>
      <c r="P172" s="777"/>
      <c r="Q172" s="777"/>
      <c r="R172" s="777"/>
      <c r="S172" s="777"/>
      <c r="T172" s="777"/>
      <c r="U172" s="777"/>
      <c r="V172" s="777"/>
      <c r="X172" s="291">
        <f>'Приложение 1'!T169</f>
        <v>0</v>
      </c>
      <c r="Y172" s="291" t="e">
        <f t="shared" si="17"/>
        <v>#DIV/0!</v>
      </c>
      <c r="Z172" s="18" t="e">
        <f t="shared" si="16"/>
        <v>#DIV/0!</v>
      </c>
    </row>
    <row r="173" spans="1:26" ht="20.25" customHeight="1">
      <c r="A173" s="767" t="s">
        <v>260</v>
      </c>
      <c r="B173" s="767"/>
      <c r="C173" s="71"/>
      <c r="D173" s="61"/>
      <c r="E173" s="42">
        <f t="shared" ref="E173:V173" si="21">SUM(E174:E175)</f>
        <v>5951684.4000000004</v>
      </c>
      <c r="F173" s="42">
        <f t="shared" si="21"/>
        <v>0</v>
      </c>
      <c r="G173" s="44">
        <f t="shared" si="21"/>
        <v>0</v>
      </c>
      <c r="H173" s="42">
        <f t="shared" si="21"/>
        <v>0</v>
      </c>
      <c r="I173" s="42">
        <f t="shared" si="21"/>
        <v>1885.73</v>
      </c>
      <c r="J173" s="42">
        <f t="shared" si="21"/>
        <v>0</v>
      </c>
      <c r="K173" s="42">
        <f t="shared" si="21"/>
        <v>5460.12</v>
      </c>
      <c r="L173" s="42">
        <f t="shared" si="21"/>
        <v>5951684.4000000004</v>
      </c>
      <c r="M173" s="42">
        <f t="shared" si="21"/>
        <v>0</v>
      </c>
      <c r="N173" s="42">
        <f t="shared" si="21"/>
        <v>0</v>
      </c>
      <c r="O173" s="42">
        <f t="shared" si="21"/>
        <v>0</v>
      </c>
      <c r="P173" s="42">
        <f t="shared" si="21"/>
        <v>0</v>
      </c>
      <c r="Q173" s="42">
        <f t="shared" si="21"/>
        <v>0</v>
      </c>
      <c r="R173" s="42">
        <f t="shared" si="21"/>
        <v>0</v>
      </c>
      <c r="S173" s="42">
        <f t="shared" si="21"/>
        <v>0</v>
      </c>
      <c r="T173" s="42">
        <f t="shared" si="21"/>
        <v>0</v>
      </c>
      <c r="U173" s="42">
        <f t="shared" si="21"/>
        <v>0</v>
      </c>
      <c r="V173" s="42">
        <f t="shared" si="21"/>
        <v>0</v>
      </c>
      <c r="X173" s="291">
        <f>'Приложение 1'!T170</f>
        <v>0</v>
      </c>
      <c r="Y173" s="291">
        <f t="shared" si="17"/>
        <v>3156.1699713108451</v>
      </c>
      <c r="Z173" s="18">
        <f t="shared" si="16"/>
        <v>-3156.1699713108451</v>
      </c>
    </row>
    <row r="174" spans="1:26" ht="9" customHeight="1">
      <c r="A174" s="39">
        <v>146</v>
      </c>
      <c r="B174" s="395" t="s">
        <v>258</v>
      </c>
      <c r="C174" s="72" t="s">
        <v>993</v>
      </c>
      <c r="D174" s="62"/>
      <c r="E174" s="396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396" t="s">
        <v>110</v>
      </c>
      <c r="K174" s="396">
        <v>3438.05</v>
      </c>
      <c r="L174" s="396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291">
        <f>'Приложение 1'!T171</f>
        <v>4503.95</v>
      </c>
      <c r="Y174" s="291">
        <f t="shared" si="17"/>
        <v>2900.8409906676238</v>
      </c>
      <c r="Z174" s="18">
        <f t="shared" si="16"/>
        <v>1603.109009332376</v>
      </c>
    </row>
    <row r="175" spans="1:26" ht="9" customHeight="1">
      <c r="A175" s="39">
        <v>147</v>
      </c>
      <c r="B175" s="395" t="s">
        <v>289</v>
      </c>
      <c r="C175" s="72" t="s">
        <v>992</v>
      </c>
      <c r="D175" s="62"/>
      <c r="E175" s="396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396" t="s">
        <v>109</v>
      </c>
      <c r="K175" s="396">
        <v>2022.07</v>
      </c>
      <c r="L175" s="396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291">
        <f>'Приложение 1'!T172</f>
        <v>4180</v>
      </c>
      <c r="Y175" s="291">
        <f t="shared" si="17"/>
        <v>3525.0634618127133</v>
      </c>
      <c r="Z175" s="18">
        <f t="shared" si="16"/>
        <v>654.93653818728671</v>
      </c>
    </row>
    <row r="176" spans="1:26" ht="12.75" customHeight="1">
      <c r="A176" s="760" t="s">
        <v>393</v>
      </c>
      <c r="B176" s="760"/>
      <c r="C176" s="760"/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  <c r="O176" s="760"/>
      <c r="P176" s="760"/>
      <c r="Q176" s="760"/>
      <c r="R176" s="760"/>
      <c r="S176" s="760"/>
      <c r="T176" s="760"/>
      <c r="U176" s="760"/>
      <c r="V176" s="760"/>
      <c r="X176" s="291">
        <f>'Приложение 1'!T173</f>
        <v>0</v>
      </c>
      <c r="Y176" s="291" t="e">
        <f t="shared" si="17"/>
        <v>#DIV/0!</v>
      </c>
      <c r="Z176" s="18" t="e">
        <f t="shared" si="16"/>
        <v>#DIV/0!</v>
      </c>
    </row>
    <row r="177" spans="1:26" ht="21.75" customHeight="1">
      <c r="A177" s="761" t="s">
        <v>261</v>
      </c>
      <c r="B177" s="761"/>
      <c r="C177" s="56"/>
      <c r="D177" s="56"/>
      <c r="E177" s="396">
        <f>SUM(E178:E181)</f>
        <v>4700387.95</v>
      </c>
      <c r="F177" s="396">
        <f t="shared" ref="F177:V177" si="22">SUM(F178:F181)</f>
        <v>0</v>
      </c>
      <c r="G177" s="16">
        <f t="shared" si="22"/>
        <v>0</v>
      </c>
      <c r="H177" s="396">
        <f t="shared" si="22"/>
        <v>0</v>
      </c>
      <c r="I177" s="396">
        <f t="shared" si="22"/>
        <v>1396.3</v>
      </c>
      <c r="J177" s="396">
        <f t="shared" si="22"/>
        <v>0</v>
      </c>
      <c r="K177" s="396">
        <f t="shared" si="22"/>
        <v>13752.2</v>
      </c>
      <c r="L177" s="396">
        <f t="shared" si="22"/>
        <v>4700387.95</v>
      </c>
      <c r="M177" s="396">
        <f t="shared" si="22"/>
        <v>0</v>
      </c>
      <c r="N177" s="396">
        <f t="shared" si="22"/>
        <v>0</v>
      </c>
      <c r="O177" s="396">
        <f t="shared" si="22"/>
        <v>0</v>
      </c>
      <c r="P177" s="396">
        <f t="shared" si="22"/>
        <v>0</v>
      </c>
      <c r="Q177" s="396">
        <f t="shared" si="22"/>
        <v>0</v>
      </c>
      <c r="R177" s="396">
        <f t="shared" si="22"/>
        <v>0</v>
      </c>
      <c r="S177" s="396">
        <f t="shared" si="22"/>
        <v>0</v>
      </c>
      <c r="T177" s="396">
        <f t="shared" si="22"/>
        <v>0</v>
      </c>
      <c r="U177" s="396">
        <f t="shared" si="22"/>
        <v>0</v>
      </c>
      <c r="V177" s="396">
        <f t="shared" si="22"/>
        <v>0</v>
      </c>
      <c r="X177" s="291">
        <f>'Приложение 1'!T174</f>
        <v>0</v>
      </c>
      <c r="Y177" s="291">
        <f t="shared" si="17"/>
        <v>3366.3166583112516</v>
      </c>
      <c r="Z177" s="18">
        <f t="shared" si="16"/>
        <v>-3366.3166583112516</v>
      </c>
    </row>
    <row r="178" spans="1:26" ht="9" customHeight="1">
      <c r="A178" s="390">
        <v>148</v>
      </c>
      <c r="B178" s="392" t="s">
        <v>268</v>
      </c>
      <c r="C178" s="56" t="s">
        <v>993</v>
      </c>
      <c r="D178" s="56"/>
      <c r="E178" s="396">
        <f>F178+H178+L178+N178+P178+R178+S178+T178+U178+V178</f>
        <v>1455569.4</v>
      </c>
      <c r="F178" s="396">
        <v>0</v>
      </c>
      <c r="G178" s="16">
        <v>0</v>
      </c>
      <c r="H178" s="396">
        <v>0</v>
      </c>
      <c r="I178" s="396">
        <v>473</v>
      </c>
      <c r="J178" s="396" t="s">
        <v>110</v>
      </c>
      <c r="K178" s="396">
        <v>3438.05</v>
      </c>
      <c r="L178" s="396">
        <v>1455569.4</v>
      </c>
      <c r="M178" s="396">
        <v>0</v>
      </c>
      <c r="N178" s="396">
        <v>0</v>
      </c>
      <c r="O178" s="396">
        <v>0</v>
      </c>
      <c r="P178" s="396">
        <v>0</v>
      </c>
      <c r="Q178" s="396">
        <v>0</v>
      </c>
      <c r="R178" s="396">
        <v>0</v>
      </c>
      <c r="S178" s="396">
        <v>0</v>
      </c>
      <c r="T178" s="396">
        <v>0</v>
      </c>
      <c r="U178" s="396">
        <v>0</v>
      </c>
      <c r="V178" s="396">
        <v>0</v>
      </c>
      <c r="X178" s="291">
        <f>'Приложение 1'!T175</f>
        <v>4503.95</v>
      </c>
      <c r="Y178" s="291">
        <f t="shared" si="17"/>
        <v>3077.3137420718813</v>
      </c>
      <c r="Z178" s="18">
        <f t="shared" si="16"/>
        <v>1426.6362579281185</v>
      </c>
    </row>
    <row r="179" spans="1:26" ht="9" customHeight="1">
      <c r="A179" s="390">
        <v>149</v>
      </c>
      <c r="B179" s="392" t="s">
        <v>266</v>
      </c>
      <c r="C179" s="56" t="s">
        <v>993</v>
      </c>
      <c r="D179" s="56"/>
      <c r="E179" s="396">
        <f>F179+H179+L179+N179+P179+R179+S179+T179+U179+V179</f>
        <v>804949.72</v>
      </c>
      <c r="F179" s="396">
        <v>0</v>
      </c>
      <c r="G179" s="16">
        <v>0</v>
      </c>
      <c r="H179" s="396">
        <v>0</v>
      </c>
      <c r="I179" s="396">
        <v>267</v>
      </c>
      <c r="J179" s="396" t="s">
        <v>110</v>
      </c>
      <c r="K179" s="396">
        <v>3438.05</v>
      </c>
      <c r="L179" s="396">
        <v>804949.72</v>
      </c>
      <c r="M179" s="396">
        <v>0</v>
      </c>
      <c r="N179" s="396">
        <v>0</v>
      </c>
      <c r="O179" s="396">
        <v>0</v>
      </c>
      <c r="P179" s="396">
        <v>0</v>
      </c>
      <c r="Q179" s="396">
        <v>0</v>
      </c>
      <c r="R179" s="396">
        <v>0</v>
      </c>
      <c r="S179" s="396">
        <v>0</v>
      </c>
      <c r="T179" s="396">
        <v>0</v>
      </c>
      <c r="U179" s="396">
        <v>0</v>
      </c>
      <c r="V179" s="396">
        <v>0</v>
      </c>
      <c r="X179" s="291">
        <f>'Приложение 1'!T176</f>
        <v>4503.95</v>
      </c>
      <c r="Y179" s="291">
        <f t="shared" si="17"/>
        <v>3014.7929588014981</v>
      </c>
      <c r="Z179" s="18">
        <f t="shared" si="16"/>
        <v>1489.1570411985017</v>
      </c>
    </row>
    <row r="180" spans="1:26" ht="9" customHeight="1">
      <c r="A180" s="390">
        <v>150</v>
      </c>
      <c r="B180" s="392" t="s">
        <v>264</v>
      </c>
      <c r="C180" s="56" t="s">
        <v>993</v>
      </c>
      <c r="D180" s="56"/>
      <c r="E180" s="396">
        <f>F180+H180+L180+N180+P180+R180+S180+T180+U180+V180</f>
        <v>1522380.2</v>
      </c>
      <c r="F180" s="396">
        <v>0</v>
      </c>
      <c r="G180" s="16">
        <v>0</v>
      </c>
      <c r="H180" s="396">
        <v>0</v>
      </c>
      <c r="I180" s="396">
        <v>389.3</v>
      </c>
      <c r="J180" s="396" t="s">
        <v>110</v>
      </c>
      <c r="K180" s="396">
        <v>3438.05</v>
      </c>
      <c r="L180" s="396">
        <v>1522380.2</v>
      </c>
      <c r="M180" s="396">
        <v>0</v>
      </c>
      <c r="N180" s="396">
        <v>0</v>
      </c>
      <c r="O180" s="396">
        <v>0</v>
      </c>
      <c r="P180" s="396">
        <v>0</v>
      </c>
      <c r="Q180" s="396">
        <v>0</v>
      </c>
      <c r="R180" s="396">
        <v>0</v>
      </c>
      <c r="S180" s="396">
        <v>0</v>
      </c>
      <c r="T180" s="396">
        <v>0</v>
      </c>
      <c r="U180" s="396">
        <v>0</v>
      </c>
      <c r="V180" s="396">
        <v>0</v>
      </c>
      <c r="X180" s="291">
        <f>'Приложение 1'!T177</f>
        <v>4503.95</v>
      </c>
      <c r="Y180" s="291">
        <f t="shared" si="17"/>
        <v>3910.5579244798355</v>
      </c>
      <c r="Z180" s="18">
        <f t="shared" si="16"/>
        <v>593.39207552016433</v>
      </c>
    </row>
    <row r="181" spans="1:26" ht="9" customHeight="1">
      <c r="A181" s="390">
        <v>151</v>
      </c>
      <c r="B181" s="392" t="s">
        <v>265</v>
      </c>
      <c r="C181" s="56" t="s">
        <v>993</v>
      </c>
      <c r="D181" s="56"/>
      <c r="E181" s="396">
        <f>F181+H181+L181+N181+P181+R181+S181+T181+U181+V181</f>
        <v>917488.63</v>
      </c>
      <c r="F181" s="396">
        <v>0</v>
      </c>
      <c r="G181" s="16">
        <v>0</v>
      </c>
      <c r="H181" s="396">
        <v>0</v>
      </c>
      <c r="I181" s="396">
        <v>267</v>
      </c>
      <c r="J181" s="396" t="s">
        <v>110</v>
      </c>
      <c r="K181" s="396">
        <v>3438.05</v>
      </c>
      <c r="L181" s="396">
        <v>917488.63</v>
      </c>
      <c r="M181" s="396">
        <v>0</v>
      </c>
      <c r="N181" s="396">
        <v>0</v>
      </c>
      <c r="O181" s="396">
        <v>0</v>
      </c>
      <c r="P181" s="396">
        <v>0</v>
      </c>
      <c r="Q181" s="396">
        <v>0</v>
      </c>
      <c r="R181" s="396">
        <v>0</v>
      </c>
      <c r="S181" s="396">
        <v>0</v>
      </c>
      <c r="T181" s="396">
        <v>0</v>
      </c>
      <c r="U181" s="396">
        <v>0</v>
      </c>
      <c r="V181" s="396">
        <v>0</v>
      </c>
      <c r="X181" s="291">
        <f>'Приложение 1'!T178</f>
        <v>4503.95</v>
      </c>
      <c r="Y181" s="291">
        <f t="shared" si="17"/>
        <v>3436.2870037453185</v>
      </c>
      <c r="Z181" s="18">
        <f t="shared" si="16"/>
        <v>1067.6629962546813</v>
      </c>
    </row>
    <row r="182" spans="1:26" ht="11.25" customHeight="1">
      <c r="A182" s="760" t="s">
        <v>437</v>
      </c>
      <c r="B182" s="760"/>
      <c r="C182" s="760"/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  <c r="N182" s="760"/>
      <c r="O182" s="760"/>
      <c r="P182" s="760"/>
      <c r="Q182" s="760"/>
      <c r="R182" s="760"/>
      <c r="S182" s="760"/>
      <c r="T182" s="760"/>
      <c r="U182" s="760"/>
      <c r="V182" s="760"/>
      <c r="X182" s="291">
        <f>'Приложение 1'!T179</f>
        <v>0</v>
      </c>
      <c r="Y182" s="291" t="e">
        <f t="shared" si="17"/>
        <v>#DIV/0!</v>
      </c>
      <c r="Z182" s="18" t="e">
        <f t="shared" si="16"/>
        <v>#DIV/0!</v>
      </c>
    </row>
    <row r="183" spans="1:26" ht="20.25" customHeight="1">
      <c r="A183" s="761" t="s">
        <v>441</v>
      </c>
      <c r="B183" s="761"/>
      <c r="C183" s="56"/>
      <c r="D183" s="56"/>
      <c r="E183" s="396">
        <f>E184</f>
        <v>1376215.27</v>
      </c>
      <c r="F183" s="396">
        <v>0</v>
      </c>
      <c r="G183" s="16">
        <v>0</v>
      </c>
      <c r="H183" s="396">
        <v>0</v>
      </c>
      <c r="I183" s="396">
        <f>I184</f>
        <v>422.63</v>
      </c>
      <c r="J183" s="396"/>
      <c r="K183" s="396"/>
      <c r="L183" s="396">
        <f>L184</f>
        <v>1376215.27</v>
      </c>
      <c r="M183" s="396">
        <v>0</v>
      </c>
      <c r="N183" s="396">
        <v>0</v>
      </c>
      <c r="O183" s="396">
        <v>0</v>
      </c>
      <c r="P183" s="396">
        <v>0</v>
      </c>
      <c r="Q183" s="396">
        <v>0</v>
      </c>
      <c r="R183" s="396">
        <v>0</v>
      </c>
      <c r="S183" s="396">
        <v>0</v>
      </c>
      <c r="T183" s="396">
        <v>0</v>
      </c>
      <c r="U183" s="396">
        <v>0</v>
      </c>
      <c r="V183" s="396">
        <v>0</v>
      </c>
      <c r="X183" s="291">
        <f>'Приложение 1'!T180</f>
        <v>0</v>
      </c>
      <c r="Y183" s="291">
        <f t="shared" si="17"/>
        <v>3256.3123062726263</v>
      </c>
      <c r="Z183" s="18">
        <f t="shared" si="16"/>
        <v>-3256.3123062726263</v>
      </c>
    </row>
    <row r="184" spans="1:26" ht="10.5" customHeight="1">
      <c r="A184" s="390">
        <v>152</v>
      </c>
      <c r="B184" s="392" t="s">
        <v>267</v>
      </c>
      <c r="C184" s="56" t="s">
        <v>993</v>
      </c>
      <c r="D184" s="56"/>
      <c r="E184" s="396">
        <f>F184+H184+L184+N184+P184+R184+S184+T184+U184+V184</f>
        <v>1376215.27</v>
      </c>
      <c r="F184" s="396">
        <v>0</v>
      </c>
      <c r="G184" s="16">
        <v>0</v>
      </c>
      <c r="H184" s="396">
        <v>0</v>
      </c>
      <c r="I184" s="396">
        <v>422.63</v>
      </c>
      <c r="J184" s="396" t="s">
        <v>110</v>
      </c>
      <c r="K184" s="396">
        <v>3438.05</v>
      </c>
      <c r="L184" s="396">
        <v>1376215.27</v>
      </c>
      <c r="M184" s="396">
        <v>0</v>
      </c>
      <c r="N184" s="396">
        <v>0</v>
      </c>
      <c r="O184" s="396">
        <v>0</v>
      </c>
      <c r="P184" s="396">
        <v>0</v>
      </c>
      <c r="Q184" s="396">
        <v>0</v>
      </c>
      <c r="R184" s="396">
        <v>0</v>
      </c>
      <c r="S184" s="396">
        <v>0</v>
      </c>
      <c r="T184" s="396">
        <v>0</v>
      </c>
      <c r="U184" s="396">
        <v>0</v>
      </c>
      <c r="V184" s="396">
        <v>0</v>
      </c>
      <c r="X184" s="291">
        <f>'Приложение 1'!T181</f>
        <v>4503.95</v>
      </c>
      <c r="Y184" s="291">
        <f t="shared" si="17"/>
        <v>3256.3123062726263</v>
      </c>
      <c r="Z184" s="18">
        <f t="shared" si="16"/>
        <v>1247.6376937273735</v>
      </c>
    </row>
    <row r="185" spans="1:26" ht="12" customHeight="1">
      <c r="A185" s="760" t="s">
        <v>392</v>
      </c>
      <c r="B185" s="760"/>
      <c r="C185" s="760"/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  <c r="N185" s="760"/>
      <c r="O185" s="760"/>
      <c r="P185" s="760"/>
      <c r="Q185" s="760"/>
      <c r="R185" s="760"/>
      <c r="S185" s="760"/>
      <c r="T185" s="760"/>
      <c r="U185" s="760"/>
      <c r="V185" s="760"/>
      <c r="X185" s="291">
        <f>'Приложение 1'!T182</f>
        <v>0</v>
      </c>
      <c r="Y185" s="291" t="e">
        <f t="shared" si="17"/>
        <v>#DIV/0!</v>
      </c>
      <c r="Z185" s="18" t="e">
        <f t="shared" si="16"/>
        <v>#DIV/0!</v>
      </c>
    </row>
    <row r="186" spans="1:26" ht="20.25" customHeight="1">
      <c r="A186" s="761" t="s">
        <v>269</v>
      </c>
      <c r="B186" s="761"/>
      <c r="C186" s="56"/>
      <c r="D186" s="56"/>
      <c r="E186" s="396">
        <f t="shared" ref="E186:V186" si="23">SUM(E187:E201)</f>
        <v>23656268.309999995</v>
      </c>
      <c r="F186" s="396">
        <f t="shared" si="23"/>
        <v>0</v>
      </c>
      <c r="G186" s="16">
        <f t="shared" si="23"/>
        <v>0</v>
      </c>
      <c r="H186" s="396">
        <f t="shared" si="23"/>
        <v>0</v>
      </c>
      <c r="I186" s="396">
        <f t="shared" si="23"/>
        <v>7464.1999999999989</v>
      </c>
      <c r="J186" s="396">
        <f t="shared" si="23"/>
        <v>0</v>
      </c>
      <c r="K186" s="396">
        <f t="shared" si="23"/>
        <v>41658.890000000007</v>
      </c>
      <c r="L186" s="396">
        <f t="shared" si="23"/>
        <v>23656268.309999995</v>
      </c>
      <c r="M186" s="396">
        <f t="shared" si="23"/>
        <v>0</v>
      </c>
      <c r="N186" s="396">
        <f t="shared" si="23"/>
        <v>0</v>
      </c>
      <c r="O186" s="396">
        <f t="shared" si="23"/>
        <v>0</v>
      </c>
      <c r="P186" s="396">
        <f t="shared" si="23"/>
        <v>0</v>
      </c>
      <c r="Q186" s="396">
        <f t="shared" si="23"/>
        <v>0</v>
      </c>
      <c r="R186" s="396">
        <f t="shared" si="23"/>
        <v>0</v>
      </c>
      <c r="S186" s="396">
        <f t="shared" si="23"/>
        <v>0</v>
      </c>
      <c r="T186" s="396">
        <f t="shared" si="23"/>
        <v>0</v>
      </c>
      <c r="U186" s="396">
        <f t="shared" si="23"/>
        <v>0</v>
      </c>
      <c r="V186" s="396">
        <f t="shared" si="23"/>
        <v>0</v>
      </c>
      <c r="X186" s="291">
        <f>'Приложение 1'!T183</f>
        <v>0</v>
      </c>
      <c r="Y186" s="291">
        <f t="shared" si="17"/>
        <v>3169.297220063771</v>
      </c>
      <c r="Z186" s="18">
        <f t="shared" si="16"/>
        <v>-3169.297220063771</v>
      </c>
    </row>
    <row r="187" spans="1:26" ht="9" customHeight="1">
      <c r="A187" s="390">
        <v>153</v>
      </c>
      <c r="B187" s="392" t="s">
        <v>270</v>
      </c>
      <c r="C187" s="56" t="s">
        <v>992</v>
      </c>
      <c r="D187" s="56"/>
      <c r="E187" s="396">
        <f t="shared" ref="E187:E201" si="24">F187+H187+L187+N187+P187+R187+S187+T187+U187+V187</f>
        <v>3195550.56</v>
      </c>
      <c r="F187" s="396">
        <v>0</v>
      </c>
      <c r="G187" s="16">
        <v>0</v>
      </c>
      <c r="H187" s="396">
        <v>0</v>
      </c>
      <c r="I187" s="396">
        <v>860</v>
      </c>
      <c r="J187" s="396" t="s">
        <v>109</v>
      </c>
      <c r="K187" s="396">
        <v>2022.07</v>
      </c>
      <c r="L187" s="396">
        <v>3195550.56</v>
      </c>
      <c r="M187" s="396">
        <v>0</v>
      </c>
      <c r="N187" s="396">
        <v>0</v>
      </c>
      <c r="O187" s="396">
        <v>0</v>
      </c>
      <c r="P187" s="396">
        <v>0</v>
      </c>
      <c r="Q187" s="396">
        <v>0</v>
      </c>
      <c r="R187" s="396">
        <v>0</v>
      </c>
      <c r="S187" s="396">
        <v>0</v>
      </c>
      <c r="T187" s="396">
        <v>0</v>
      </c>
      <c r="U187" s="396">
        <v>0</v>
      </c>
      <c r="V187" s="396">
        <v>0</v>
      </c>
      <c r="X187" s="291">
        <f>'Приложение 1'!T184</f>
        <v>4180</v>
      </c>
      <c r="Y187" s="291">
        <f t="shared" si="17"/>
        <v>3715.7564651162793</v>
      </c>
      <c r="Z187" s="18">
        <f t="shared" si="16"/>
        <v>464.24353488372071</v>
      </c>
    </row>
    <row r="188" spans="1:26" ht="9" customHeight="1">
      <c r="A188" s="390">
        <v>154</v>
      </c>
      <c r="B188" s="392" t="s">
        <v>271</v>
      </c>
      <c r="C188" s="56" t="s">
        <v>993</v>
      </c>
      <c r="D188" s="56"/>
      <c r="E188" s="396">
        <f t="shared" si="24"/>
        <v>1695759.88</v>
      </c>
      <c r="F188" s="396">
        <v>0</v>
      </c>
      <c r="G188" s="16">
        <v>0</v>
      </c>
      <c r="H188" s="396">
        <v>0</v>
      </c>
      <c r="I188" s="396">
        <v>485</v>
      </c>
      <c r="J188" s="396" t="s">
        <v>110</v>
      </c>
      <c r="K188" s="396">
        <v>3438.05</v>
      </c>
      <c r="L188" s="396">
        <v>1695759.88</v>
      </c>
      <c r="M188" s="396">
        <v>0</v>
      </c>
      <c r="N188" s="396">
        <v>0</v>
      </c>
      <c r="O188" s="396">
        <v>0</v>
      </c>
      <c r="P188" s="396">
        <v>0</v>
      </c>
      <c r="Q188" s="396">
        <v>0</v>
      </c>
      <c r="R188" s="396">
        <v>0</v>
      </c>
      <c r="S188" s="396">
        <v>0</v>
      </c>
      <c r="T188" s="396">
        <v>0</v>
      </c>
      <c r="U188" s="396">
        <v>0</v>
      </c>
      <c r="V188" s="396">
        <v>0</v>
      </c>
      <c r="X188" s="291">
        <f>'Приложение 1'!T185</f>
        <v>4503.95</v>
      </c>
      <c r="Y188" s="291">
        <f t="shared" si="17"/>
        <v>3496.41212371134</v>
      </c>
      <c r="Z188" s="18">
        <f t="shared" si="16"/>
        <v>1007.5378762886598</v>
      </c>
    </row>
    <row r="189" spans="1:26" ht="9" customHeight="1">
      <c r="A189" s="390">
        <v>155</v>
      </c>
      <c r="B189" s="392" t="s">
        <v>272</v>
      </c>
      <c r="C189" s="56" t="s">
        <v>998</v>
      </c>
      <c r="D189" s="56"/>
      <c r="E189" s="396">
        <f>F189+H189+L189+N189+P189+R189+S189+T189+U189+V189</f>
        <v>1321918.93</v>
      </c>
      <c r="F189" s="396">
        <v>0</v>
      </c>
      <c r="G189" s="16">
        <v>0</v>
      </c>
      <c r="H189" s="396">
        <v>0</v>
      </c>
      <c r="I189" s="396">
        <v>368</v>
      </c>
      <c r="J189" s="396" t="s">
        <v>109</v>
      </c>
      <c r="K189" s="396">
        <v>2022.07</v>
      </c>
      <c r="L189" s="396">
        <v>1321918.93</v>
      </c>
      <c r="M189" s="396">
        <v>0</v>
      </c>
      <c r="N189" s="396">
        <v>0</v>
      </c>
      <c r="O189" s="396">
        <v>0</v>
      </c>
      <c r="P189" s="396">
        <v>0</v>
      </c>
      <c r="Q189" s="396">
        <v>0</v>
      </c>
      <c r="R189" s="396">
        <v>0</v>
      </c>
      <c r="S189" s="396">
        <v>0</v>
      </c>
      <c r="T189" s="396">
        <v>0</v>
      </c>
      <c r="U189" s="396">
        <v>0</v>
      </c>
      <c r="V189" s="396">
        <v>0</v>
      </c>
      <c r="X189" s="291">
        <f>'Приложение 1'!T186</f>
        <v>4180</v>
      </c>
      <c r="Y189" s="291">
        <f t="shared" si="17"/>
        <v>3592.1710054347823</v>
      </c>
      <c r="Z189" s="18">
        <f t="shared" si="16"/>
        <v>587.82899456521773</v>
      </c>
    </row>
    <row r="190" spans="1:26" ht="9" customHeight="1">
      <c r="A190" s="390">
        <v>156</v>
      </c>
      <c r="B190" s="392" t="s">
        <v>273</v>
      </c>
      <c r="C190" s="56" t="s">
        <v>992</v>
      </c>
      <c r="D190" s="56"/>
      <c r="E190" s="396">
        <f t="shared" si="24"/>
        <v>1316234.7</v>
      </c>
      <c r="F190" s="396">
        <v>0</v>
      </c>
      <c r="G190" s="16">
        <v>0</v>
      </c>
      <c r="H190" s="396">
        <v>0</v>
      </c>
      <c r="I190" s="396">
        <v>356</v>
      </c>
      <c r="J190" s="396" t="s">
        <v>109</v>
      </c>
      <c r="K190" s="396">
        <v>2022.07</v>
      </c>
      <c r="L190" s="396">
        <v>1316234.7</v>
      </c>
      <c r="M190" s="396">
        <v>0</v>
      </c>
      <c r="N190" s="396">
        <v>0</v>
      </c>
      <c r="O190" s="396">
        <v>0</v>
      </c>
      <c r="P190" s="396">
        <v>0</v>
      </c>
      <c r="Q190" s="396">
        <v>0</v>
      </c>
      <c r="R190" s="396">
        <v>0</v>
      </c>
      <c r="S190" s="396">
        <v>0</v>
      </c>
      <c r="T190" s="396">
        <v>0</v>
      </c>
      <c r="U190" s="396">
        <v>0</v>
      </c>
      <c r="V190" s="396">
        <v>0</v>
      </c>
      <c r="X190" s="291">
        <f>'Приложение 1'!T187</f>
        <v>4180</v>
      </c>
      <c r="Y190" s="291">
        <f t="shared" si="17"/>
        <v>3697.2884831460674</v>
      </c>
      <c r="Z190" s="18">
        <f t="shared" si="16"/>
        <v>482.71151685393261</v>
      </c>
    </row>
    <row r="191" spans="1:26" ht="9" customHeight="1">
      <c r="A191" s="390">
        <v>157</v>
      </c>
      <c r="B191" s="392" t="s">
        <v>274</v>
      </c>
      <c r="C191" s="56" t="s">
        <v>992</v>
      </c>
      <c r="D191" s="56"/>
      <c r="E191" s="396">
        <f t="shared" si="24"/>
        <v>763718</v>
      </c>
      <c r="F191" s="396">
        <v>0</v>
      </c>
      <c r="G191" s="16">
        <v>0</v>
      </c>
      <c r="H191" s="396">
        <v>0</v>
      </c>
      <c r="I191" s="396">
        <v>219</v>
      </c>
      <c r="J191" s="396" t="s">
        <v>109</v>
      </c>
      <c r="K191" s="396">
        <v>2022.07</v>
      </c>
      <c r="L191" s="396">
        <v>763718</v>
      </c>
      <c r="M191" s="396">
        <v>0</v>
      </c>
      <c r="N191" s="396">
        <v>0</v>
      </c>
      <c r="O191" s="396">
        <v>0</v>
      </c>
      <c r="P191" s="396">
        <v>0</v>
      </c>
      <c r="Q191" s="396">
        <v>0</v>
      </c>
      <c r="R191" s="396">
        <v>0</v>
      </c>
      <c r="S191" s="396">
        <v>0</v>
      </c>
      <c r="T191" s="396">
        <v>0</v>
      </c>
      <c r="U191" s="396">
        <v>0</v>
      </c>
      <c r="V191" s="396">
        <v>0</v>
      </c>
      <c r="X191" s="291">
        <f>'Приложение 1'!T188</f>
        <v>4180</v>
      </c>
      <c r="Y191" s="291">
        <f t="shared" si="17"/>
        <v>3487.2968036529678</v>
      </c>
      <c r="Z191" s="18">
        <f t="shared" si="16"/>
        <v>692.70319634703219</v>
      </c>
    </row>
    <row r="192" spans="1:26" ht="9" customHeight="1">
      <c r="A192" s="390">
        <v>158</v>
      </c>
      <c r="B192" s="392" t="s">
        <v>275</v>
      </c>
      <c r="C192" s="56" t="s">
        <v>992</v>
      </c>
      <c r="D192" s="56"/>
      <c r="E192" s="396">
        <f t="shared" si="24"/>
        <v>819383.91</v>
      </c>
      <c r="F192" s="396">
        <v>0</v>
      </c>
      <c r="G192" s="16">
        <v>0</v>
      </c>
      <c r="H192" s="396">
        <v>0</v>
      </c>
      <c r="I192" s="396">
        <v>233.14</v>
      </c>
      <c r="J192" s="396" t="s">
        <v>109</v>
      </c>
      <c r="K192" s="396">
        <v>2022.07</v>
      </c>
      <c r="L192" s="396">
        <v>819383.91</v>
      </c>
      <c r="M192" s="396">
        <v>0</v>
      </c>
      <c r="N192" s="396">
        <v>0</v>
      </c>
      <c r="O192" s="396">
        <v>0</v>
      </c>
      <c r="P192" s="396">
        <v>0</v>
      </c>
      <c r="Q192" s="396">
        <v>0</v>
      </c>
      <c r="R192" s="396">
        <v>0</v>
      </c>
      <c r="S192" s="396">
        <v>0</v>
      </c>
      <c r="T192" s="396">
        <v>0</v>
      </c>
      <c r="U192" s="396">
        <v>0</v>
      </c>
      <c r="V192" s="396">
        <v>0</v>
      </c>
      <c r="X192" s="291">
        <f>'Приложение 1'!T189</f>
        <v>4180</v>
      </c>
      <c r="Y192" s="291">
        <f t="shared" si="17"/>
        <v>3514.5573904091966</v>
      </c>
      <c r="Z192" s="18">
        <f t="shared" si="16"/>
        <v>665.44260959080339</v>
      </c>
    </row>
    <row r="193" spans="1:26" ht="9" customHeight="1">
      <c r="A193" s="390">
        <v>159</v>
      </c>
      <c r="B193" s="392" t="s">
        <v>276</v>
      </c>
      <c r="C193" s="56" t="s">
        <v>993</v>
      </c>
      <c r="D193" s="56"/>
      <c r="E193" s="396">
        <f t="shared" si="24"/>
        <v>1665435.7</v>
      </c>
      <c r="F193" s="396">
        <v>0</v>
      </c>
      <c r="G193" s="16">
        <v>0</v>
      </c>
      <c r="H193" s="396">
        <v>0</v>
      </c>
      <c r="I193" s="396">
        <v>564</v>
      </c>
      <c r="J193" s="396" t="s">
        <v>110</v>
      </c>
      <c r="K193" s="396">
        <v>3438.05</v>
      </c>
      <c r="L193" s="396">
        <v>1665435.7</v>
      </c>
      <c r="M193" s="396">
        <v>0</v>
      </c>
      <c r="N193" s="396">
        <v>0</v>
      </c>
      <c r="O193" s="396">
        <v>0</v>
      </c>
      <c r="P193" s="396">
        <v>0</v>
      </c>
      <c r="Q193" s="396">
        <v>0</v>
      </c>
      <c r="R193" s="396">
        <v>0</v>
      </c>
      <c r="S193" s="396">
        <v>0</v>
      </c>
      <c r="T193" s="396">
        <v>0</v>
      </c>
      <c r="U193" s="396">
        <v>0</v>
      </c>
      <c r="V193" s="396">
        <v>0</v>
      </c>
      <c r="X193" s="291">
        <f>'Приложение 1'!T190</f>
        <v>4503.95</v>
      </c>
      <c r="Y193" s="291">
        <f t="shared" si="17"/>
        <v>2952.9001773049645</v>
      </c>
      <c r="Z193" s="18">
        <f t="shared" si="16"/>
        <v>1551.0498226950353</v>
      </c>
    </row>
    <row r="194" spans="1:26" ht="9" customHeight="1">
      <c r="A194" s="390">
        <v>160</v>
      </c>
      <c r="B194" s="392" t="s">
        <v>277</v>
      </c>
      <c r="C194" s="56" t="s">
        <v>993</v>
      </c>
      <c r="D194" s="56"/>
      <c r="E194" s="396">
        <f t="shared" si="24"/>
        <v>1784649.94</v>
      </c>
      <c r="F194" s="396">
        <v>0</v>
      </c>
      <c r="G194" s="16">
        <v>0</v>
      </c>
      <c r="H194" s="396">
        <v>0</v>
      </c>
      <c r="I194" s="396">
        <v>532.4</v>
      </c>
      <c r="J194" s="396" t="s">
        <v>110</v>
      </c>
      <c r="K194" s="396">
        <v>3438.05</v>
      </c>
      <c r="L194" s="396">
        <v>1784649.94</v>
      </c>
      <c r="M194" s="396">
        <v>0</v>
      </c>
      <c r="N194" s="396">
        <v>0</v>
      </c>
      <c r="O194" s="396">
        <v>0</v>
      </c>
      <c r="P194" s="396">
        <v>0</v>
      </c>
      <c r="Q194" s="396">
        <v>0</v>
      </c>
      <c r="R194" s="396">
        <v>0</v>
      </c>
      <c r="S194" s="396">
        <v>0</v>
      </c>
      <c r="T194" s="396">
        <v>0</v>
      </c>
      <c r="U194" s="396">
        <v>0</v>
      </c>
      <c r="V194" s="396">
        <v>0</v>
      </c>
      <c r="X194" s="291">
        <f>'Приложение 1'!T191</f>
        <v>4503.95</v>
      </c>
      <c r="Y194" s="291">
        <f t="shared" si="17"/>
        <v>3352.0847858752818</v>
      </c>
      <c r="Z194" s="18">
        <f t="shared" si="16"/>
        <v>1151.865214124718</v>
      </c>
    </row>
    <row r="195" spans="1:26" ht="9" customHeight="1">
      <c r="A195" s="390">
        <v>161</v>
      </c>
      <c r="B195" s="392" t="s">
        <v>278</v>
      </c>
      <c r="C195" s="56" t="s">
        <v>992</v>
      </c>
      <c r="D195" s="56"/>
      <c r="E195" s="396">
        <f t="shared" si="24"/>
        <v>1623962.44</v>
      </c>
      <c r="F195" s="396">
        <v>0</v>
      </c>
      <c r="G195" s="16">
        <v>0</v>
      </c>
      <c r="H195" s="396">
        <v>0</v>
      </c>
      <c r="I195" s="396">
        <v>523.91</v>
      </c>
      <c r="J195" s="396" t="s">
        <v>109</v>
      </c>
      <c r="K195" s="396">
        <v>2022.07</v>
      </c>
      <c r="L195" s="396">
        <v>1623962.44</v>
      </c>
      <c r="M195" s="396">
        <v>0</v>
      </c>
      <c r="N195" s="396">
        <v>0</v>
      </c>
      <c r="O195" s="396">
        <v>0</v>
      </c>
      <c r="P195" s="396">
        <v>0</v>
      </c>
      <c r="Q195" s="396">
        <v>0</v>
      </c>
      <c r="R195" s="396">
        <v>0</v>
      </c>
      <c r="S195" s="396">
        <v>0</v>
      </c>
      <c r="T195" s="396">
        <v>0</v>
      </c>
      <c r="U195" s="396">
        <v>0</v>
      </c>
      <c r="V195" s="396">
        <v>0</v>
      </c>
      <c r="X195" s="291">
        <f>'Приложение 1'!T192</f>
        <v>4180</v>
      </c>
      <c r="Y195" s="291">
        <f t="shared" si="17"/>
        <v>3099.6973525987287</v>
      </c>
      <c r="Z195" s="18">
        <f t="shared" si="16"/>
        <v>1080.3026474012713</v>
      </c>
    </row>
    <row r="196" spans="1:26" ht="9" customHeight="1">
      <c r="A196" s="390">
        <v>162</v>
      </c>
      <c r="B196" s="392" t="s">
        <v>368</v>
      </c>
      <c r="C196" s="56" t="s">
        <v>993</v>
      </c>
      <c r="D196" s="56"/>
      <c r="E196" s="396">
        <f t="shared" si="24"/>
        <v>2069920.05</v>
      </c>
      <c r="F196" s="396">
        <v>0</v>
      </c>
      <c r="G196" s="16">
        <v>0</v>
      </c>
      <c r="H196" s="396">
        <v>0</v>
      </c>
      <c r="I196" s="396">
        <v>813.4</v>
      </c>
      <c r="J196" s="396" t="s">
        <v>110</v>
      </c>
      <c r="K196" s="396">
        <v>3438.05</v>
      </c>
      <c r="L196" s="396">
        <v>2069920.05</v>
      </c>
      <c r="M196" s="396">
        <v>0</v>
      </c>
      <c r="N196" s="396">
        <v>0</v>
      </c>
      <c r="O196" s="396">
        <v>0</v>
      </c>
      <c r="P196" s="396">
        <v>0</v>
      </c>
      <c r="Q196" s="396">
        <v>0</v>
      </c>
      <c r="R196" s="396">
        <v>0</v>
      </c>
      <c r="S196" s="396">
        <v>0</v>
      </c>
      <c r="T196" s="396">
        <v>0</v>
      </c>
      <c r="U196" s="396">
        <v>0</v>
      </c>
      <c r="V196" s="396">
        <v>0</v>
      </c>
      <c r="X196" s="291">
        <f>'Приложение 1'!T193</f>
        <v>4503.95</v>
      </c>
      <c r="Y196" s="291">
        <f t="shared" si="17"/>
        <v>2544.7750799114829</v>
      </c>
      <c r="Z196" s="18">
        <f t="shared" si="16"/>
        <v>1959.174920088517</v>
      </c>
    </row>
    <row r="197" spans="1:26" ht="9" customHeight="1">
      <c r="A197" s="390">
        <v>163</v>
      </c>
      <c r="B197" s="392" t="s">
        <v>279</v>
      </c>
      <c r="C197" s="56" t="s">
        <v>992</v>
      </c>
      <c r="D197" s="56"/>
      <c r="E197" s="396">
        <f t="shared" si="24"/>
        <v>1871195.32</v>
      </c>
      <c r="F197" s="396">
        <v>0</v>
      </c>
      <c r="G197" s="16">
        <v>0</v>
      </c>
      <c r="H197" s="396">
        <v>0</v>
      </c>
      <c r="I197" s="396">
        <v>502</v>
      </c>
      <c r="J197" s="396" t="s">
        <v>109</v>
      </c>
      <c r="K197" s="396">
        <v>2022.07</v>
      </c>
      <c r="L197" s="396">
        <v>1871195.32</v>
      </c>
      <c r="M197" s="396">
        <v>0</v>
      </c>
      <c r="N197" s="396">
        <v>0</v>
      </c>
      <c r="O197" s="396">
        <v>0</v>
      </c>
      <c r="P197" s="396">
        <v>0</v>
      </c>
      <c r="Q197" s="396">
        <v>0</v>
      </c>
      <c r="R197" s="396">
        <v>0</v>
      </c>
      <c r="S197" s="396">
        <v>0</v>
      </c>
      <c r="T197" s="396">
        <v>0</v>
      </c>
      <c r="U197" s="396">
        <v>0</v>
      </c>
      <c r="V197" s="396">
        <v>0</v>
      </c>
      <c r="X197" s="291">
        <f>'Приложение 1'!T194</f>
        <v>4180</v>
      </c>
      <c r="Y197" s="291">
        <f t="shared" si="17"/>
        <v>3727.4807171314742</v>
      </c>
      <c r="Z197" s="18">
        <f t="shared" si="16"/>
        <v>452.51928286852581</v>
      </c>
    </row>
    <row r="198" spans="1:26" ht="9" customHeight="1">
      <c r="A198" s="390">
        <v>164</v>
      </c>
      <c r="B198" s="392" t="s">
        <v>280</v>
      </c>
      <c r="C198" s="56" t="s">
        <v>997</v>
      </c>
      <c r="D198" s="56"/>
      <c r="E198" s="396">
        <f t="shared" si="24"/>
        <v>1858393.84</v>
      </c>
      <c r="F198" s="396">
        <v>0</v>
      </c>
      <c r="G198" s="16">
        <v>0</v>
      </c>
      <c r="H198" s="396">
        <v>0</v>
      </c>
      <c r="I198" s="396">
        <v>585</v>
      </c>
      <c r="J198" s="396" t="s">
        <v>110</v>
      </c>
      <c r="K198" s="396">
        <v>3438.05</v>
      </c>
      <c r="L198" s="396">
        <v>1858393.84</v>
      </c>
      <c r="M198" s="396">
        <v>0</v>
      </c>
      <c r="N198" s="396">
        <v>0</v>
      </c>
      <c r="O198" s="396">
        <v>0</v>
      </c>
      <c r="P198" s="396">
        <v>0</v>
      </c>
      <c r="Q198" s="396">
        <v>0</v>
      </c>
      <c r="R198" s="396">
        <v>0</v>
      </c>
      <c r="S198" s="396">
        <v>0</v>
      </c>
      <c r="T198" s="396">
        <v>0</v>
      </c>
      <c r="U198" s="396">
        <v>0</v>
      </c>
      <c r="V198" s="396">
        <v>0</v>
      </c>
      <c r="X198" s="291">
        <f>'Приложение 1'!T195</f>
        <v>4180</v>
      </c>
      <c r="Y198" s="291">
        <f t="shared" si="17"/>
        <v>3176.7416068376069</v>
      </c>
      <c r="Z198" s="18">
        <f t="shared" si="16"/>
        <v>1003.2583931623931</v>
      </c>
    </row>
    <row r="199" spans="1:26" ht="9" customHeight="1">
      <c r="A199" s="390">
        <v>165</v>
      </c>
      <c r="B199" s="392" t="s">
        <v>281</v>
      </c>
      <c r="C199" s="56" t="s">
        <v>993</v>
      </c>
      <c r="D199" s="56"/>
      <c r="E199" s="396">
        <f t="shared" si="24"/>
        <v>1992782.87</v>
      </c>
      <c r="F199" s="396">
        <v>0</v>
      </c>
      <c r="G199" s="16">
        <v>0</v>
      </c>
      <c r="H199" s="396">
        <v>0</v>
      </c>
      <c r="I199" s="396">
        <v>813.7</v>
      </c>
      <c r="J199" s="396" t="s">
        <v>110</v>
      </c>
      <c r="K199" s="396">
        <v>3438.05</v>
      </c>
      <c r="L199" s="396">
        <v>1992782.87</v>
      </c>
      <c r="M199" s="396">
        <v>0</v>
      </c>
      <c r="N199" s="396">
        <v>0</v>
      </c>
      <c r="O199" s="396">
        <v>0</v>
      </c>
      <c r="P199" s="396">
        <v>0</v>
      </c>
      <c r="Q199" s="396">
        <v>0</v>
      </c>
      <c r="R199" s="396">
        <v>0</v>
      </c>
      <c r="S199" s="396">
        <v>0</v>
      </c>
      <c r="T199" s="396">
        <v>0</v>
      </c>
      <c r="U199" s="396">
        <v>0</v>
      </c>
      <c r="V199" s="396">
        <v>0</v>
      </c>
      <c r="X199" s="291">
        <f>'Приложение 1'!T196</f>
        <v>4503.95</v>
      </c>
      <c r="Y199" s="291">
        <f t="shared" si="17"/>
        <v>2449.0387980828314</v>
      </c>
      <c r="Z199" s="18">
        <f t="shared" si="16"/>
        <v>2054.9112019171685</v>
      </c>
    </row>
    <row r="200" spans="1:26" ht="9" customHeight="1">
      <c r="A200" s="390">
        <v>166</v>
      </c>
      <c r="B200" s="392" t="s">
        <v>282</v>
      </c>
      <c r="C200" s="56" t="s">
        <v>993</v>
      </c>
      <c r="D200" s="56"/>
      <c r="E200" s="396">
        <f t="shared" si="24"/>
        <v>1018363.49</v>
      </c>
      <c r="F200" s="396">
        <v>0</v>
      </c>
      <c r="G200" s="16">
        <v>0</v>
      </c>
      <c r="H200" s="396">
        <v>0</v>
      </c>
      <c r="I200" s="396">
        <v>389</v>
      </c>
      <c r="J200" s="396" t="s">
        <v>110</v>
      </c>
      <c r="K200" s="396">
        <v>3438.05</v>
      </c>
      <c r="L200" s="396">
        <v>1018363.49</v>
      </c>
      <c r="M200" s="396">
        <v>0</v>
      </c>
      <c r="N200" s="396">
        <v>0</v>
      </c>
      <c r="O200" s="396">
        <v>0</v>
      </c>
      <c r="P200" s="396">
        <v>0</v>
      </c>
      <c r="Q200" s="396">
        <v>0</v>
      </c>
      <c r="R200" s="396">
        <v>0</v>
      </c>
      <c r="S200" s="396">
        <v>0</v>
      </c>
      <c r="T200" s="396">
        <v>0</v>
      </c>
      <c r="U200" s="396">
        <v>0</v>
      </c>
      <c r="V200" s="396">
        <v>0</v>
      </c>
      <c r="X200" s="291">
        <f>'Приложение 1'!T197</f>
        <v>4503.95</v>
      </c>
      <c r="Y200" s="291">
        <f t="shared" si="17"/>
        <v>2617.9010025706939</v>
      </c>
      <c r="Z200" s="18">
        <f t="shared" si="16"/>
        <v>1886.0489974293059</v>
      </c>
    </row>
    <row r="201" spans="1:26" ht="9" customHeight="1">
      <c r="A201" s="390">
        <v>167</v>
      </c>
      <c r="B201" s="392" t="s">
        <v>283</v>
      </c>
      <c r="C201" s="56" t="s">
        <v>993</v>
      </c>
      <c r="D201" s="56"/>
      <c r="E201" s="396">
        <f t="shared" si="24"/>
        <v>658998.68000000005</v>
      </c>
      <c r="F201" s="396">
        <v>0</v>
      </c>
      <c r="G201" s="16">
        <v>0</v>
      </c>
      <c r="H201" s="396">
        <v>0</v>
      </c>
      <c r="I201" s="396">
        <v>219.65</v>
      </c>
      <c r="J201" s="396" t="s">
        <v>110</v>
      </c>
      <c r="K201" s="396">
        <v>3438.05</v>
      </c>
      <c r="L201" s="396">
        <v>658998.68000000005</v>
      </c>
      <c r="M201" s="396">
        <v>0</v>
      </c>
      <c r="N201" s="396">
        <v>0</v>
      </c>
      <c r="O201" s="396">
        <v>0</v>
      </c>
      <c r="P201" s="396">
        <v>0</v>
      </c>
      <c r="Q201" s="396">
        <v>0</v>
      </c>
      <c r="R201" s="396">
        <v>0</v>
      </c>
      <c r="S201" s="396">
        <v>0</v>
      </c>
      <c r="T201" s="396">
        <v>0</v>
      </c>
      <c r="U201" s="396">
        <v>0</v>
      </c>
      <c r="V201" s="396">
        <v>0</v>
      </c>
      <c r="X201" s="291">
        <f>'Приложение 1'!T198</f>
        <v>4503.95</v>
      </c>
      <c r="Y201" s="291">
        <f t="shared" si="17"/>
        <v>3000.2216253129982</v>
      </c>
      <c r="Z201" s="18">
        <f t="shared" si="16"/>
        <v>1503.7283746870016</v>
      </c>
    </row>
    <row r="202" spans="1:26">
      <c r="A202" s="768" t="s">
        <v>442</v>
      </c>
      <c r="B202" s="768"/>
      <c r="C202" s="768"/>
      <c r="D202" s="768"/>
      <c r="E202" s="768"/>
      <c r="F202" s="768"/>
      <c r="G202" s="768"/>
      <c r="H202" s="768"/>
      <c r="I202" s="768"/>
      <c r="J202" s="768"/>
      <c r="K202" s="768"/>
      <c r="L202" s="768"/>
      <c r="M202" s="768"/>
      <c r="N202" s="768"/>
      <c r="O202" s="768"/>
      <c r="P202" s="768"/>
      <c r="Q202" s="768"/>
      <c r="R202" s="768"/>
      <c r="S202" s="768"/>
      <c r="T202" s="768"/>
      <c r="U202" s="768"/>
      <c r="V202" s="768"/>
      <c r="X202" s="291">
        <f>'Приложение 1'!T199</f>
        <v>0</v>
      </c>
      <c r="Y202" s="291" t="e">
        <f t="shared" si="17"/>
        <v>#DIV/0!</v>
      </c>
      <c r="Z202" s="18" t="e">
        <f t="shared" si="16"/>
        <v>#DIV/0!</v>
      </c>
    </row>
    <row r="203" spans="1:26" ht="20.25" customHeight="1">
      <c r="A203" s="761" t="s">
        <v>443</v>
      </c>
      <c r="B203" s="761"/>
      <c r="C203" s="56"/>
      <c r="D203" s="56"/>
      <c r="E203" s="19">
        <f t="shared" ref="E203:V203" si="25">SUM(E204:E205)</f>
        <v>3710545.95</v>
      </c>
      <c r="F203" s="19">
        <f t="shared" si="25"/>
        <v>0</v>
      </c>
      <c r="G203" s="31">
        <f t="shared" si="25"/>
        <v>0</v>
      </c>
      <c r="H203" s="19">
        <f t="shared" si="25"/>
        <v>0</v>
      </c>
      <c r="I203" s="19">
        <f t="shared" si="25"/>
        <v>1246.3</v>
      </c>
      <c r="J203" s="19">
        <f t="shared" si="25"/>
        <v>0</v>
      </c>
      <c r="K203" s="19">
        <f t="shared" si="25"/>
        <v>5460.12</v>
      </c>
      <c r="L203" s="19">
        <f t="shared" si="25"/>
        <v>3710545.95</v>
      </c>
      <c r="M203" s="19">
        <f t="shared" si="25"/>
        <v>0</v>
      </c>
      <c r="N203" s="19">
        <f t="shared" si="25"/>
        <v>0</v>
      </c>
      <c r="O203" s="19">
        <f t="shared" si="25"/>
        <v>0</v>
      </c>
      <c r="P203" s="19">
        <f t="shared" si="25"/>
        <v>0</v>
      </c>
      <c r="Q203" s="19">
        <f t="shared" si="25"/>
        <v>0</v>
      </c>
      <c r="R203" s="19">
        <f t="shared" si="25"/>
        <v>0</v>
      </c>
      <c r="S203" s="19">
        <f t="shared" si="25"/>
        <v>0</v>
      </c>
      <c r="T203" s="19">
        <f t="shared" si="25"/>
        <v>0</v>
      </c>
      <c r="U203" s="19">
        <f t="shared" si="25"/>
        <v>0</v>
      </c>
      <c r="V203" s="19">
        <f t="shared" si="25"/>
        <v>0</v>
      </c>
      <c r="X203" s="291">
        <f>'Приложение 1'!T200</f>
        <v>0</v>
      </c>
      <c r="Y203" s="291">
        <f t="shared" si="17"/>
        <v>2977.2494182781033</v>
      </c>
      <c r="Z203" s="18">
        <f t="shared" si="16"/>
        <v>-2977.2494182781033</v>
      </c>
    </row>
    <row r="204" spans="1:26" ht="9.75" customHeight="1">
      <c r="A204" s="20">
        <v>168</v>
      </c>
      <c r="B204" s="393" t="s">
        <v>284</v>
      </c>
      <c r="C204" s="63" t="s">
        <v>993</v>
      </c>
      <c r="D204" s="63"/>
      <c r="E204" s="396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396">
        <v>3438.05</v>
      </c>
      <c r="L204" s="396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291">
        <f>'Приложение 1'!T201</f>
        <v>4503.95</v>
      </c>
      <c r="Y204" s="291">
        <f t="shared" si="17"/>
        <v>2735.8020000000001</v>
      </c>
      <c r="Z204" s="18">
        <f t="shared" si="16"/>
        <v>1768.1479999999997</v>
      </c>
    </row>
    <row r="205" spans="1:26" ht="9.75" customHeight="1">
      <c r="A205" s="20">
        <v>169</v>
      </c>
      <c r="B205" s="393" t="s">
        <v>285</v>
      </c>
      <c r="C205" s="63" t="s">
        <v>992</v>
      </c>
      <c r="D205" s="63"/>
      <c r="E205" s="396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396">
        <v>2022.07</v>
      </c>
      <c r="L205" s="396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291">
        <f>'Приложение 1'!T202</f>
        <v>4180</v>
      </c>
      <c r="Y205" s="291">
        <f t="shared" si="17"/>
        <v>3425.5015585606234</v>
      </c>
      <c r="Z205" s="18">
        <f t="shared" si="16"/>
        <v>754.49844143937662</v>
      </c>
    </row>
    <row r="206" spans="1:26" ht="11.25" customHeight="1">
      <c r="A206" s="768" t="s">
        <v>394</v>
      </c>
      <c r="B206" s="768"/>
      <c r="C206" s="768"/>
      <c r="D206" s="768"/>
      <c r="E206" s="768"/>
      <c r="F206" s="768"/>
      <c r="G206" s="768"/>
      <c r="H206" s="768"/>
      <c r="I206" s="768"/>
      <c r="J206" s="768"/>
      <c r="K206" s="768"/>
      <c r="L206" s="768"/>
      <c r="M206" s="768"/>
      <c r="N206" s="768"/>
      <c r="O206" s="768"/>
      <c r="P206" s="768"/>
      <c r="Q206" s="768"/>
      <c r="R206" s="768"/>
      <c r="S206" s="768"/>
      <c r="T206" s="768"/>
      <c r="U206" s="768"/>
      <c r="V206" s="768"/>
      <c r="X206" s="291">
        <f>'Приложение 1'!T203</f>
        <v>0</v>
      </c>
      <c r="Y206" s="291" t="e">
        <f t="shared" si="17"/>
        <v>#DIV/0!</v>
      </c>
      <c r="Z206" s="18" t="e">
        <f t="shared" si="16"/>
        <v>#DIV/0!</v>
      </c>
    </row>
    <row r="207" spans="1:26" ht="22.5" customHeight="1">
      <c r="A207" s="772" t="s">
        <v>395</v>
      </c>
      <c r="B207" s="772"/>
      <c r="C207" s="64"/>
      <c r="D207" s="64"/>
      <c r="E207" s="19">
        <f t="shared" ref="E207:V207" si="26">SUM(E208:E208)</f>
        <v>1919938.68</v>
      </c>
      <c r="F207" s="19">
        <f t="shared" si="26"/>
        <v>0</v>
      </c>
      <c r="G207" s="31">
        <f t="shared" si="26"/>
        <v>0</v>
      </c>
      <c r="H207" s="19">
        <f t="shared" si="26"/>
        <v>0</v>
      </c>
      <c r="I207" s="19">
        <f t="shared" si="26"/>
        <v>618</v>
      </c>
      <c r="J207" s="19">
        <f t="shared" si="26"/>
        <v>0</v>
      </c>
      <c r="K207" s="19">
        <f t="shared" si="26"/>
        <v>3438.05</v>
      </c>
      <c r="L207" s="19">
        <f t="shared" si="26"/>
        <v>1919938.68</v>
      </c>
      <c r="M207" s="19">
        <f t="shared" si="26"/>
        <v>0</v>
      </c>
      <c r="N207" s="19">
        <f t="shared" si="26"/>
        <v>0</v>
      </c>
      <c r="O207" s="19">
        <f t="shared" si="26"/>
        <v>0</v>
      </c>
      <c r="P207" s="19">
        <f t="shared" si="26"/>
        <v>0</v>
      </c>
      <c r="Q207" s="19">
        <f t="shared" si="26"/>
        <v>0</v>
      </c>
      <c r="R207" s="19">
        <f t="shared" si="26"/>
        <v>0</v>
      </c>
      <c r="S207" s="19">
        <f t="shared" si="26"/>
        <v>0</v>
      </c>
      <c r="T207" s="19">
        <f t="shared" si="26"/>
        <v>0</v>
      </c>
      <c r="U207" s="19">
        <f t="shared" si="26"/>
        <v>0</v>
      </c>
      <c r="V207" s="19">
        <f t="shared" si="26"/>
        <v>0</v>
      </c>
      <c r="X207" s="291">
        <f>'Приложение 1'!T204</f>
        <v>0</v>
      </c>
      <c r="Y207" s="291">
        <f t="shared" si="17"/>
        <v>3106.6968932038835</v>
      </c>
      <c r="Z207" s="18">
        <f t="shared" si="16"/>
        <v>-3106.6968932038835</v>
      </c>
    </row>
    <row r="208" spans="1:26" ht="9.75" customHeight="1">
      <c r="A208" s="20">
        <v>170</v>
      </c>
      <c r="B208" s="393" t="s">
        <v>290</v>
      </c>
      <c r="C208" s="63" t="s">
        <v>993</v>
      </c>
      <c r="D208" s="65"/>
      <c r="E208" s="396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396">
        <v>3438.05</v>
      </c>
      <c r="L208" s="396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291">
        <f>'Приложение 1'!T205</f>
        <v>4503.95</v>
      </c>
      <c r="Y208" s="291">
        <f t="shared" si="17"/>
        <v>3106.6968932038835</v>
      </c>
      <c r="Z208" s="18">
        <f t="shared" si="16"/>
        <v>1397.2531067961163</v>
      </c>
    </row>
    <row r="209" spans="1:27" ht="9" customHeight="1">
      <c r="A209" s="760" t="s">
        <v>439</v>
      </c>
      <c r="B209" s="760"/>
      <c r="C209" s="760"/>
      <c r="D209" s="760"/>
      <c r="E209" s="760"/>
      <c r="F209" s="760"/>
      <c r="G209" s="760"/>
      <c r="H209" s="760"/>
      <c r="I209" s="760"/>
      <c r="J209" s="760"/>
      <c r="K209" s="760"/>
      <c r="L209" s="760"/>
      <c r="M209" s="760"/>
      <c r="N209" s="760"/>
      <c r="O209" s="760"/>
      <c r="P209" s="760"/>
      <c r="Q209" s="760"/>
      <c r="R209" s="760"/>
      <c r="S209" s="760"/>
      <c r="T209" s="760"/>
      <c r="U209" s="760"/>
      <c r="V209" s="760"/>
      <c r="X209" s="291">
        <f>'Приложение 1'!T206</f>
        <v>0</v>
      </c>
      <c r="Y209" s="291" t="e">
        <f t="shared" si="17"/>
        <v>#DIV/0!</v>
      </c>
      <c r="Z209" s="18" t="e">
        <f t="shared" si="16"/>
        <v>#DIV/0!</v>
      </c>
    </row>
    <row r="210" spans="1:27" ht="24.75" customHeight="1">
      <c r="A210" s="761" t="s">
        <v>440</v>
      </c>
      <c r="B210" s="761"/>
      <c r="C210" s="56"/>
      <c r="D210" s="56"/>
      <c r="E210" s="396">
        <f t="shared" ref="E210:V210" si="27">SUM(E211:E211)</f>
        <v>2556075.09</v>
      </c>
      <c r="F210" s="396">
        <f t="shared" si="27"/>
        <v>2332254.33</v>
      </c>
      <c r="G210" s="16">
        <f t="shared" si="27"/>
        <v>0</v>
      </c>
      <c r="H210" s="396">
        <f t="shared" si="27"/>
        <v>0</v>
      </c>
      <c r="I210" s="396">
        <f t="shared" si="27"/>
        <v>0</v>
      </c>
      <c r="J210" s="396">
        <f t="shared" si="27"/>
        <v>0</v>
      </c>
      <c r="K210" s="396">
        <f t="shared" si="27"/>
        <v>1807.85</v>
      </c>
      <c r="L210" s="396">
        <f t="shared" si="27"/>
        <v>0</v>
      </c>
      <c r="M210" s="396">
        <f t="shared" si="27"/>
        <v>0</v>
      </c>
      <c r="N210" s="396">
        <f t="shared" si="27"/>
        <v>0</v>
      </c>
      <c r="O210" s="396">
        <f t="shared" si="27"/>
        <v>0</v>
      </c>
      <c r="P210" s="396">
        <f t="shared" si="27"/>
        <v>0</v>
      </c>
      <c r="Q210" s="396">
        <f t="shared" si="27"/>
        <v>0</v>
      </c>
      <c r="R210" s="396">
        <f t="shared" si="27"/>
        <v>0</v>
      </c>
      <c r="S210" s="396">
        <f t="shared" si="27"/>
        <v>0</v>
      </c>
      <c r="T210" s="396">
        <f t="shared" si="27"/>
        <v>0</v>
      </c>
      <c r="U210" s="396">
        <f t="shared" si="27"/>
        <v>223820.76</v>
      </c>
      <c r="V210" s="396">
        <f t="shared" si="27"/>
        <v>0</v>
      </c>
      <c r="X210" s="291">
        <f>'Приложение 1'!T207</f>
        <v>0</v>
      </c>
      <c r="Y210" s="291" t="e">
        <f t="shared" si="17"/>
        <v>#DIV/0!</v>
      </c>
      <c r="Z210" s="18" t="e">
        <f t="shared" si="16"/>
        <v>#DIV/0!</v>
      </c>
      <c r="AA210" s="36"/>
    </row>
    <row r="211" spans="1:27" ht="9" customHeight="1">
      <c r="A211" s="390">
        <v>171</v>
      </c>
      <c r="B211" s="392" t="s">
        <v>286</v>
      </c>
      <c r="C211" s="56" t="s">
        <v>999</v>
      </c>
      <c r="D211" s="56"/>
      <c r="E211" s="396">
        <f>F211+U211</f>
        <v>2556075.09</v>
      </c>
      <c r="F211" s="396">
        <v>2332254.33</v>
      </c>
      <c r="G211" s="16">
        <v>0</v>
      </c>
      <c r="H211" s="396">
        <v>0</v>
      </c>
      <c r="I211" s="396">
        <v>0</v>
      </c>
      <c r="J211" s="396" t="s">
        <v>288</v>
      </c>
      <c r="K211" s="396">
        <f>(190+910+260+200+170)*1.045</f>
        <v>1807.85</v>
      </c>
      <c r="L211" s="396">
        <v>0</v>
      </c>
      <c r="M211" s="396">
        <v>0</v>
      </c>
      <c r="N211" s="396">
        <v>0</v>
      </c>
      <c r="O211" s="396">
        <v>0</v>
      </c>
      <c r="P211" s="396">
        <v>0</v>
      </c>
      <c r="Q211" s="396">
        <v>0</v>
      </c>
      <c r="R211" s="396">
        <v>0</v>
      </c>
      <c r="S211" s="396">
        <v>0</v>
      </c>
      <c r="T211" s="396">
        <v>0</v>
      </c>
      <c r="U211" s="396">
        <v>223820.76</v>
      </c>
      <c r="V211" s="396">
        <v>0</v>
      </c>
      <c r="X211" s="291">
        <f>'Приложение 1'!T208</f>
        <v>5307.56</v>
      </c>
      <c r="Y211" s="291" t="e">
        <f t="shared" si="17"/>
        <v>#DIV/0!</v>
      </c>
      <c r="Z211" s="18" t="e">
        <f t="shared" si="16"/>
        <v>#DIV/0!</v>
      </c>
    </row>
    <row r="212" spans="1:27" ht="9" customHeight="1">
      <c r="A212" s="760" t="s">
        <v>444</v>
      </c>
      <c r="B212" s="760"/>
      <c r="C212" s="760"/>
      <c r="D212" s="760"/>
      <c r="E212" s="760"/>
      <c r="F212" s="760"/>
      <c r="G212" s="760"/>
      <c r="H212" s="760"/>
      <c r="I212" s="760"/>
      <c r="J212" s="760"/>
      <c r="K212" s="760"/>
      <c r="L212" s="760"/>
      <c r="M212" s="760"/>
      <c r="N212" s="760"/>
      <c r="O212" s="760"/>
      <c r="P212" s="760"/>
      <c r="Q212" s="760"/>
      <c r="R212" s="760"/>
      <c r="S212" s="760"/>
      <c r="T212" s="760"/>
      <c r="U212" s="760"/>
      <c r="V212" s="760"/>
      <c r="X212" s="291">
        <f>'Приложение 1'!T209</f>
        <v>0</v>
      </c>
      <c r="Y212" s="291" t="e">
        <f t="shared" ref="Y212:Y275" si="28">L212/I212</f>
        <v>#DIV/0!</v>
      </c>
      <c r="Z212" s="18" t="e">
        <f t="shared" ref="Z212:Z275" si="29">X212-Y212</f>
        <v>#DIV/0!</v>
      </c>
    </row>
    <row r="213" spans="1:27" ht="23.25" customHeight="1">
      <c r="A213" s="761" t="s">
        <v>445</v>
      </c>
      <c r="B213" s="761"/>
      <c r="C213" s="56"/>
      <c r="D213" s="56"/>
      <c r="E213" s="396">
        <f t="shared" ref="E213:V213" si="30">SUM(E214:E215)</f>
        <v>3010576.8099999996</v>
      </c>
      <c r="F213" s="396">
        <f t="shared" si="30"/>
        <v>0</v>
      </c>
      <c r="G213" s="16">
        <f t="shared" si="30"/>
        <v>0</v>
      </c>
      <c r="H213" s="396">
        <f t="shared" si="30"/>
        <v>0</v>
      </c>
      <c r="I213" s="396">
        <f t="shared" si="30"/>
        <v>1010.25</v>
      </c>
      <c r="J213" s="396">
        <f t="shared" si="30"/>
        <v>0</v>
      </c>
      <c r="K213" s="396">
        <f t="shared" si="30"/>
        <v>6876.1</v>
      </c>
      <c r="L213" s="396">
        <f t="shared" si="30"/>
        <v>3010576.8099999996</v>
      </c>
      <c r="M213" s="396">
        <f t="shared" si="30"/>
        <v>0</v>
      </c>
      <c r="N213" s="396">
        <f t="shared" si="30"/>
        <v>0</v>
      </c>
      <c r="O213" s="396">
        <f t="shared" si="30"/>
        <v>0</v>
      </c>
      <c r="P213" s="396">
        <f t="shared" si="30"/>
        <v>0</v>
      </c>
      <c r="Q213" s="396">
        <f t="shared" si="30"/>
        <v>0</v>
      </c>
      <c r="R213" s="396">
        <f t="shared" si="30"/>
        <v>0</v>
      </c>
      <c r="S213" s="396">
        <f t="shared" si="30"/>
        <v>0</v>
      </c>
      <c r="T213" s="396">
        <f t="shared" si="30"/>
        <v>0</v>
      </c>
      <c r="U213" s="396">
        <f t="shared" si="30"/>
        <v>0</v>
      </c>
      <c r="V213" s="396">
        <f t="shared" si="30"/>
        <v>0</v>
      </c>
      <c r="X213" s="291">
        <f>'Приложение 1'!T210</f>
        <v>0</v>
      </c>
      <c r="Y213" s="291">
        <f t="shared" si="28"/>
        <v>2980.0314872556296</v>
      </c>
      <c r="Z213" s="18">
        <f t="shared" si="29"/>
        <v>-2980.0314872556296</v>
      </c>
    </row>
    <row r="214" spans="1:27" ht="9" customHeight="1">
      <c r="A214" s="390">
        <v>172</v>
      </c>
      <c r="B214" s="392" t="s">
        <v>291</v>
      </c>
      <c r="C214" s="56" t="s">
        <v>993</v>
      </c>
      <c r="D214" s="56"/>
      <c r="E214" s="396">
        <f>F214+H214+L214+N214+P214+R214+S214+T214+U214+V214</f>
        <v>1578614.91</v>
      </c>
      <c r="F214" s="396">
        <v>0</v>
      </c>
      <c r="G214" s="16">
        <v>0</v>
      </c>
      <c r="H214" s="396">
        <v>0</v>
      </c>
      <c r="I214" s="396">
        <v>551.25</v>
      </c>
      <c r="J214" s="396" t="s">
        <v>110</v>
      </c>
      <c r="K214" s="396">
        <v>3438.05</v>
      </c>
      <c r="L214" s="396">
        <v>1578614.91</v>
      </c>
      <c r="M214" s="396">
        <v>0</v>
      </c>
      <c r="N214" s="396">
        <v>0</v>
      </c>
      <c r="O214" s="396">
        <v>0</v>
      </c>
      <c r="P214" s="396">
        <v>0</v>
      </c>
      <c r="Q214" s="396">
        <v>0</v>
      </c>
      <c r="R214" s="396">
        <v>0</v>
      </c>
      <c r="S214" s="396">
        <v>0</v>
      </c>
      <c r="T214" s="396">
        <v>0</v>
      </c>
      <c r="U214" s="396">
        <v>0</v>
      </c>
      <c r="V214" s="396">
        <v>0</v>
      </c>
      <c r="X214" s="291">
        <f>'Приложение 1'!T211</f>
        <v>4503.95</v>
      </c>
      <c r="Y214" s="291">
        <f t="shared" si="28"/>
        <v>2863.7005170068028</v>
      </c>
      <c r="Z214" s="18">
        <f t="shared" si="29"/>
        <v>1640.249482993197</v>
      </c>
    </row>
    <row r="215" spans="1:27" ht="9" customHeight="1">
      <c r="A215" s="390">
        <v>173</v>
      </c>
      <c r="B215" s="392" t="s">
        <v>292</v>
      </c>
      <c r="C215" s="56" t="s">
        <v>993</v>
      </c>
      <c r="D215" s="56"/>
      <c r="E215" s="396">
        <f>F215+H215+L215+N215+P215+R215+S215+T215+U215+V215</f>
        <v>1431961.9</v>
      </c>
      <c r="F215" s="396">
        <v>0</v>
      </c>
      <c r="G215" s="16">
        <v>0</v>
      </c>
      <c r="H215" s="396">
        <v>0</v>
      </c>
      <c r="I215" s="396">
        <v>459</v>
      </c>
      <c r="J215" s="396" t="s">
        <v>110</v>
      </c>
      <c r="K215" s="396">
        <v>3438.05</v>
      </c>
      <c r="L215" s="396">
        <v>1431961.9</v>
      </c>
      <c r="M215" s="396">
        <v>0</v>
      </c>
      <c r="N215" s="396">
        <v>0</v>
      </c>
      <c r="O215" s="396">
        <v>0</v>
      </c>
      <c r="P215" s="396">
        <v>0</v>
      </c>
      <c r="Q215" s="396">
        <v>0</v>
      </c>
      <c r="R215" s="396">
        <v>0</v>
      </c>
      <c r="S215" s="396">
        <v>0</v>
      </c>
      <c r="T215" s="396">
        <v>0</v>
      </c>
      <c r="U215" s="396">
        <v>0</v>
      </c>
      <c r="V215" s="396">
        <v>0</v>
      </c>
      <c r="X215" s="291">
        <f>'Приложение 1'!T212</f>
        <v>4503.95</v>
      </c>
      <c r="Y215" s="291">
        <f t="shared" si="28"/>
        <v>3119.7427015250541</v>
      </c>
      <c r="Z215" s="18">
        <f t="shared" si="29"/>
        <v>1384.2072984749457</v>
      </c>
    </row>
    <row r="216" spans="1:27" ht="9" customHeight="1">
      <c r="A216" s="760" t="s">
        <v>1066</v>
      </c>
      <c r="B216" s="766"/>
      <c r="C216" s="766"/>
      <c r="D216" s="766"/>
      <c r="E216" s="766"/>
      <c r="F216" s="766"/>
      <c r="G216" s="766"/>
      <c r="H216" s="766"/>
      <c r="I216" s="766"/>
      <c r="J216" s="766"/>
      <c r="K216" s="766"/>
      <c r="L216" s="766"/>
      <c r="M216" s="766"/>
      <c r="N216" s="766"/>
      <c r="O216" s="766"/>
      <c r="P216" s="766"/>
      <c r="Q216" s="766"/>
      <c r="R216" s="766"/>
      <c r="S216" s="766"/>
      <c r="T216" s="766"/>
      <c r="U216" s="766"/>
      <c r="V216" s="766"/>
      <c r="X216" s="291">
        <f>'Приложение 1'!T213</f>
        <v>0</v>
      </c>
      <c r="Y216" s="291" t="e">
        <f t="shared" si="28"/>
        <v>#DIV/0!</v>
      </c>
      <c r="Z216" s="18" t="e">
        <f t="shared" si="29"/>
        <v>#DIV/0!</v>
      </c>
    </row>
    <row r="217" spans="1:27" ht="22.5" customHeight="1">
      <c r="A217" s="769" t="s">
        <v>1067</v>
      </c>
      <c r="B217" s="770"/>
      <c r="C217" s="66"/>
      <c r="D217" s="66"/>
      <c r="E217" s="396">
        <f t="shared" ref="E217:V217" si="31">SUM(E218:E218)</f>
        <v>1594069.23</v>
      </c>
      <c r="F217" s="396">
        <f t="shared" si="31"/>
        <v>0</v>
      </c>
      <c r="G217" s="16">
        <f t="shared" si="31"/>
        <v>0</v>
      </c>
      <c r="H217" s="396">
        <f t="shared" si="31"/>
        <v>0</v>
      </c>
      <c r="I217" s="396">
        <f t="shared" si="31"/>
        <v>631.29999999999995</v>
      </c>
      <c r="J217" s="396">
        <f t="shared" si="31"/>
        <v>0</v>
      </c>
      <c r="K217" s="396">
        <f t="shared" si="31"/>
        <v>2022.07</v>
      </c>
      <c r="L217" s="396">
        <f t="shared" si="31"/>
        <v>1594069.23</v>
      </c>
      <c r="M217" s="396">
        <f t="shared" si="31"/>
        <v>0</v>
      </c>
      <c r="N217" s="396">
        <f t="shared" si="31"/>
        <v>0</v>
      </c>
      <c r="O217" s="396">
        <f t="shared" si="31"/>
        <v>0</v>
      </c>
      <c r="P217" s="396">
        <f t="shared" si="31"/>
        <v>0</v>
      </c>
      <c r="Q217" s="396">
        <f t="shared" si="31"/>
        <v>0</v>
      </c>
      <c r="R217" s="396">
        <f t="shared" si="31"/>
        <v>0</v>
      </c>
      <c r="S217" s="396">
        <f t="shared" si="31"/>
        <v>0</v>
      </c>
      <c r="T217" s="396">
        <f t="shared" si="31"/>
        <v>0</v>
      </c>
      <c r="U217" s="396">
        <f t="shared" si="31"/>
        <v>0</v>
      </c>
      <c r="V217" s="396">
        <f t="shared" si="31"/>
        <v>0</v>
      </c>
      <c r="X217" s="291">
        <f>'Приложение 1'!T214</f>
        <v>0</v>
      </c>
      <c r="Y217" s="291">
        <f t="shared" si="28"/>
        <v>2525.0581815301762</v>
      </c>
      <c r="Z217" s="18">
        <f t="shared" si="29"/>
        <v>-2525.0581815301762</v>
      </c>
    </row>
    <row r="218" spans="1:27" ht="9" customHeight="1">
      <c r="A218" s="390">
        <v>174</v>
      </c>
      <c r="B218" s="392" t="s">
        <v>371</v>
      </c>
      <c r="C218" s="56" t="s">
        <v>992</v>
      </c>
      <c r="D218" s="56"/>
      <c r="E218" s="396">
        <f>F218+H218+L218+N218+P218+R218+S218+T218+U218+V218</f>
        <v>1594069.23</v>
      </c>
      <c r="F218" s="396">
        <v>0</v>
      </c>
      <c r="G218" s="16">
        <v>0</v>
      </c>
      <c r="H218" s="396">
        <v>0</v>
      </c>
      <c r="I218" s="396">
        <v>631.29999999999995</v>
      </c>
      <c r="J218" s="20" t="s">
        <v>109</v>
      </c>
      <c r="K218" s="396">
        <v>2022.07</v>
      </c>
      <c r="L218" s="396">
        <v>1594069.23</v>
      </c>
      <c r="M218" s="396">
        <v>0</v>
      </c>
      <c r="N218" s="396">
        <v>0</v>
      </c>
      <c r="O218" s="396">
        <v>0</v>
      </c>
      <c r="P218" s="396">
        <v>0</v>
      </c>
      <c r="Q218" s="396">
        <v>0</v>
      </c>
      <c r="R218" s="396">
        <v>0</v>
      </c>
      <c r="S218" s="396">
        <v>0</v>
      </c>
      <c r="T218" s="396">
        <v>0</v>
      </c>
      <c r="U218" s="396">
        <v>0</v>
      </c>
      <c r="V218" s="396">
        <v>0</v>
      </c>
      <c r="X218" s="291">
        <f>'Приложение 1'!T215</f>
        <v>4180</v>
      </c>
      <c r="Y218" s="291">
        <f t="shared" si="28"/>
        <v>2525.0581815301762</v>
      </c>
      <c r="Z218" s="18">
        <f t="shared" si="29"/>
        <v>1654.9418184698238</v>
      </c>
    </row>
    <row r="219" spans="1:27" ht="9" customHeight="1">
      <c r="A219" s="760" t="s">
        <v>406</v>
      </c>
      <c r="B219" s="766"/>
      <c r="C219" s="766"/>
      <c r="D219" s="766"/>
      <c r="E219" s="766"/>
      <c r="F219" s="766"/>
      <c r="G219" s="766"/>
      <c r="H219" s="766"/>
      <c r="I219" s="766"/>
      <c r="J219" s="766"/>
      <c r="K219" s="766"/>
      <c r="L219" s="766"/>
      <c r="M219" s="766"/>
      <c r="N219" s="766"/>
      <c r="O219" s="766"/>
      <c r="P219" s="766"/>
      <c r="Q219" s="766"/>
      <c r="R219" s="766"/>
      <c r="S219" s="766"/>
      <c r="T219" s="766"/>
      <c r="U219" s="766"/>
      <c r="V219" s="766"/>
      <c r="X219" s="291">
        <f>'Приложение 1'!T216</f>
        <v>0</v>
      </c>
      <c r="Y219" s="291" t="e">
        <f t="shared" si="28"/>
        <v>#DIV/0!</v>
      </c>
      <c r="Z219" s="18" t="e">
        <f t="shared" si="29"/>
        <v>#DIV/0!</v>
      </c>
    </row>
    <row r="220" spans="1:27" ht="20.25" customHeight="1">
      <c r="A220" s="761" t="s">
        <v>407</v>
      </c>
      <c r="B220" s="766"/>
      <c r="C220" s="66"/>
      <c r="D220" s="66"/>
      <c r="E220" s="396">
        <f>E221</f>
        <v>915711.45</v>
      </c>
      <c r="F220" s="396">
        <v>0</v>
      </c>
      <c r="G220" s="16">
        <v>0</v>
      </c>
      <c r="H220" s="396">
        <v>0</v>
      </c>
      <c r="I220" s="396">
        <f>I221</f>
        <v>369.6</v>
      </c>
      <c r="J220" s="20"/>
      <c r="K220" s="396"/>
      <c r="L220" s="396">
        <f>L221</f>
        <v>915711.45</v>
      </c>
      <c r="M220" s="396">
        <v>0</v>
      </c>
      <c r="N220" s="396">
        <v>0</v>
      </c>
      <c r="O220" s="396">
        <v>0</v>
      </c>
      <c r="P220" s="396">
        <v>0</v>
      </c>
      <c r="Q220" s="396">
        <v>0</v>
      </c>
      <c r="R220" s="396">
        <v>0</v>
      </c>
      <c r="S220" s="396">
        <v>0</v>
      </c>
      <c r="T220" s="396">
        <v>0</v>
      </c>
      <c r="U220" s="396">
        <v>0</v>
      </c>
      <c r="V220" s="396">
        <v>0</v>
      </c>
      <c r="X220" s="291">
        <f>'Приложение 1'!T217</f>
        <v>0</v>
      </c>
      <c r="Y220" s="291">
        <f t="shared" si="28"/>
        <v>2477.574269480519</v>
      </c>
      <c r="Z220" s="18">
        <f t="shared" si="29"/>
        <v>-2477.574269480519</v>
      </c>
    </row>
    <row r="221" spans="1:27" ht="9" customHeight="1">
      <c r="A221" s="390">
        <v>175</v>
      </c>
      <c r="B221" s="392" t="s">
        <v>317</v>
      </c>
      <c r="C221" s="56" t="s">
        <v>993</v>
      </c>
      <c r="D221" s="56"/>
      <c r="E221" s="396">
        <f>F221+H221+L221+N221+P221+R221+S221+T221+U221+V221</f>
        <v>915711.45</v>
      </c>
      <c r="F221" s="396">
        <v>0</v>
      </c>
      <c r="G221" s="16">
        <v>0</v>
      </c>
      <c r="H221" s="396">
        <v>0</v>
      </c>
      <c r="I221" s="396">
        <v>369.6</v>
      </c>
      <c r="J221" s="396" t="s">
        <v>110</v>
      </c>
      <c r="K221" s="396">
        <v>3438.05</v>
      </c>
      <c r="L221" s="396">
        <v>915711.45</v>
      </c>
      <c r="M221" s="396">
        <v>0</v>
      </c>
      <c r="N221" s="396">
        <v>0</v>
      </c>
      <c r="O221" s="396">
        <v>0</v>
      </c>
      <c r="P221" s="396">
        <v>0</v>
      </c>
      <c r="Q221" s="396">
        <v>0</v>
      </c>
      <c r="R221" s="396">
        <v>0</v>
      </c>
      <c r="S221" s="396">
        <v>0</v>
      </c>
      <c r="T221" s="396">
        <v>0</v>
      </c>
      <c r="U221" s="396">
        <v>0</v>
      </c>
      <c r="V221" s="396">
        <v>0</v>
      </c>
      <c r="X221" s="291">
        <f>'Приложение 1'!T218</f>
        <v>4503.95</v>
      </c>
      <c r="Y221" s="291">
        <f t="shared" si="28"/>
        <v>2477.574269480519</v>
      </c>
      <c r="Z221" s="18">
        <f t="shared" si="29"/>
        <v>2026.3757305194808</v>
      </c>
    </row>
    <row r="222" spans="1:27" ht="9" customHeight="1">
      <c r="A222" s="760" t="s">
        <v>303</v>
      </c>
      <c r="B222" s="766"/>
      <c r="C222" s="766"/>
      <c r="D222" s="766"/>
      <c r="E222" s="766"/>
      <c r="F222" s="766"/>
      <c r="G222" s="766"/>
      <c r="H222" s="766"/>
      <c r="I222" s="766"/>
      <c r="J222" s="766"/>
      <c r="K222" s="766"/>
      <c r="L222" s="766"/>
      <c r="M222" s="766"/>
      <c r="N222" s="766"/>
      <c r="O222" s="766"/>
      <c r="P222" s="766"/>
      <c r="Q222" s="766"/>
      <c r="R222" s="766"/>
      <c r="S222" s="766"/>
      <c r="T222" s="766"/>
      <c r="U222" s="766"/>
      <c r="V222" s="766"/>
      <c r="X222" s="291">
        <f>'Приложение 1'!T219</f>
        <v>0</v>
      </c>
      <c r="Y222" s="291" t="e">
        <f t="shared" si="28"/>
        <v>#DIV/0!</v>
      </c>
      <c r="Z222" s="18" t="e">
        <f t="shared" si="29"/>
        <v>#DIV/0!</v>
      </c>
    </row>
    <row r="223" spans="1:27" ht="10.5" customHeight="1">
      <c r="A223" s="761" t="s">
        <v>298</v>
      </c>
      <c r="B223" s="766"/>
      <c r="C223" s="66"/>
      <c r="D223" s="66"/>
      <c r="E223" s="396">
        <f>E224</f>
        <v>1758941.64</v>
      </c>
      <c r="F223" s="396">
        <v>0</v>
      </c>
      <c r="G223" s="16">
        <v>0</v>
      </c>
      <c r="H223" s="396">
        <v>0</v>
      </c>
      <c r="I223" s="396">
        <f>I224</f>
        <v>442.13</v>
      </c>
      <c r="J223" s="46"/>
      <c r="K223" s="396"/>
      <c r="L223" s="396">
        <f>L224</f>
        <v>1758941.64</v>
      </c>
      <c r="M223" s="396">
        <v>0</v>
      </c>
      <c r="N223" s="396">
        <v>0</v>
      </c>
      <c r="O223" s="396">
        <v>0</v>
      </c>
      <c r="P223" s="396">
        <v>0</v>
      </c>
      <c r="Q223" s="396">
        <v>0</v>
      </c>
      <c r="R223" s="396">
        <v>0</v>
      </c>
      <c r="S223" s="396">
        <v>0</v>
      </c>
      <c r="T223" s="396">
        <v>0</v>
      </c>
      <c r="U223" s="396">
        <v>0</v>
      </c>
      <c r="V223" s="396">
        <v>0</v>
      </c>
      <c r="X223" s="291">
        <f>'Приложение 1'!T220</f>
        <v>0</v>
      </c>
      <c r="Y223" s="291">
        <f t="shared" si="28"/>
        <v>3978.3358740641893</v>
      </c>
      <c r="Z223" s="18">
        <f t="shared" si="29"/>
        <v>-3978.3358740641893</v>
      </c>
    </row>
    <row r="224" spans="1:27" ht="9" customHeight="1">
      <c r="A224" s="390">
        <v>176</v>
      </c>
      <c r="B224" s="392" t="s">
        <v>315</v>
      </c>
      <c r="C224" s="56" t="s">
        <v>993</v>
      </c>
      <c r="D224" s="56"/>
      <c r="E224" s="396">
        <f>F224+H224+L224+N224+P224+R224+S224+T224+U224+V224</f>
        <v>1758941.64</v>
      </c>
      <c r="F224" s="396">
        <v>0</v>
      </c>
      <c r="G224" s="16">
        <v>0</v>
      </c>
      <c r="H224" s="396">
        <v>0</v>
      </c>
      <c r="I224" s="396">
        <v>442.13</v>
      </c>
      <c r="J224" s="396" t="s">
        <v>110</v>
      </c>
      <c r="K224" s="396">
        <v>3438.05</v>
      </c>
      <c r="L224" s="396">
        <v>1758941.64</v>
      </c>
      <c r="M224" s="396">
        <v>0</v>
      </c>
      <c r="N224" s="396">
        <v>0</v>
      </c>
      <c r="O224" s="396">
        <v>0</v>
      </c>
      <c r="P224" s="396">
        <v>0</v>
      </c>
      <c r="Q224" s="396">
        <v>0</v>
      </c>
      <c r="R224" s="396">
        <v>0</v>
      </c>
      <c r="S224" s="396">
        <v>0</v>
      </c>
      <c r="T224" s="396">
        <v>0</v>
      </c>
      <c r="U224" s="396">
        <v>0</v>
      </c>
      <c r="V224" s="396">
        <v>0</v>
      </c>
      <c r="X224" s="291">
        <f>'Приложение 1'!T221</f>
        <v>4503.95</v>
      </c>
      <c r="Y224" s="291">
        <f t="shared" si="28"/>
        <v>3978.3358740641893</v>
      </c>
      <c r="Z224" s="18">
        <f t="shared" si="29"/>
        <v>525.61412593581053</v>
      </c>
    </row>
    <row r="225" spans="1:26" ht="9" customHeight="1">
      <c r="A225" s="760" t="s">
        <v>293</v>
      </c>
      <c r="B225" s="766"/>
      <c r="C225" s="766"/>
      <c r="D225" s="766"/>
      <c r="E225" s="766"/>
      <c r="F225" s="766"/>
      <c r="G225" s="766"/>
      <c r="H225" s="766"/>
      <c r="I225" s="766"/>
      <c r="J225" s="766"/>
      <c r="K225" s="766"/>
      <c r="L225" s="766"/>
      <c r="M225" s="766"/>
      <c r="N225" s="766"/>
      <c r="O225" s="766"/>
      <c r="P225" s="766"/>
      <c r="Q225" s="766"/>
      <c r="R225" s="766"/>
      <c r="S225" s="766"/>
      <c r="T225" s="766"/>
      <c r="U225" s="766"/>
      <c r="V225" s="766"/>
      <c r="X225" s="291">
        <f>'Приложение 1'!T222</f>
        <v>0</v>
      </c>
      <c r="Y225" s="291" t="e">
        <f t="shared" si="28"/>
        <v>#DIV/0!</v>
      </c>
      <c r="Z225" s="18" t="e">
        <f t="shared" si="29"/>
        <v>#DIV/0!</v>
      </c>
    </row>
    <row r="226" spans="1:26" ht="23.25" customHeight="1">
      <c r="A226" s="761" t="s">
        <v>299</v>
      </c>
      <c r="B226" s="766"/>
      <c r="C226" s="66"/>
      <c r="D226" s="66"/>
      <c r="E226" s="396">
        <f>SUM(E227:E237)</f>
        <v>23343711.789999999</v>
      </c>
      <c r="F226" s="396">
        <v>0</v>
      </c>
      <c r="G226" s="16">
        <v>0</v>
      </c>
      <c r="H226" s="396">
        <v>0</v>
      </c>
      <c r="I226" s="396">
        <f>SUM(I227:I237)</f>
        <v>8172.65</v>
      </c>
      <c r="J226" s="46"/>
      <c r="K226" s="396"/>
      <c r="L226" s="396">
        <f>SUM(L227:L237)</f>
        <v>23343711.789999999</v>
      </c>
      <c r="M226" s="396">
        <v>0</v>
      </c>
      <c r="N226" s="396">
        <v>0</v>
      </c>
      <c r="O226" s="396">
        <v>0</v>
      </c>
      <c r="P226" s="396">
        <v>0</v>
      </c>
      <c r="Q226" s="396">
        <v>0</v>
      </c>
      <c r="R226" s="396">
        <v>0</v>
      </c>
      <c r="S226" s="396">
        <v>0</v>
      </c>
      <c r="T226" s="396">
        <v>0</v>
      </c>
      <c r="U226" s="396">
        <v>0</v>
      </c>
      <c r="V226" s="396">
        <v>0</v>
      </c>
      <c r="X226" s="291">
        <f>'Приложение 1'!T223</f>
        <v>0</v>
      </c>
      <c r="Y226" s="291">
        <f t="shared" si="28"/>
        <v>2856.3209962496867</v>
      </c>
      <c r="Z226" s="18">
        <f t="shared" si="29"/>
        <v>-2856.3209962496867</v>
      </c>
    </row>
    <row r="227" spans="1:26" ht="9" customHeight="1">
      <c r="A227" s="390">
        <v>177</v>
      </c>
      <c r="B227" s="392" t="s">
        <v>304</v>
      </c>
      <c r="C227" s="56" t="s">
        <v>992</v>
      </c>
      <c r="D227" s="56"/>
      <c r="E227" s="396">
        <f>F227+H227+L227+N227+P227+R227+S227+T227+U227+V227</f>
        <v>3446471.72</v>
      </c>
      <c r="F227" s="396">
        <v>0</v>
      </c>
      <c r="G227" s="16">
        <v>0</v>
      </c>
      <c r="H227" s="396">
        <v>0</v>
      </c>
      <c r="I227" s="396">
        <v>902.16</v>
      </c>
      <c r="J227" s="20" t="s">
        <v>109</v>
      </c>
      <c r="K227" s="396">
        <v>2022.07</v>
      </c>
      <c r="L227" s="396">
        <v>3446471.72</v>
      </c>
      <c r="M227" s="396">
        <v>0</v>
      </c>
      <c r="N227" s="396">
        <v>0</v>
      </c>
      <c r="O227" s="396">
        <v>0</v>
      </c>
      <c r="P227" s="396">
        <v>0</v>
      </c>
      <c r="Q227" s="396">
        <v>0</v>
      </c>
      <c r="R227" s="396">
        <v>0</v>
      </c>
      <c r="S227" s="396">
        <v>0</v>
      </c>
      <c r="T227" s="396">
        <v>0</v>
      </c>
      <c r="U227" s="396">
        <v>0</v>
      </c>
      <c r="V227" s="396">
        <v>0</v>
      </c>
      <c r="X227" s="291">
        <f>'Приложение 1'!T224</f>
        <v>4180</v>
      </c>
      <c r="Y227" s="291">
        <f t="shared" si="28"/>
        <v>3820.244435576838</v>
      </c>
      <c r="Z227" s="18">
        <f t="shared" si="29"/>
        <v>359.75556442316201</v>
      </c>
    </row>
    <row r="228" spans="1:26" ht="9" customHeight="1">
      <c r="A228" s="390">
        <v>178</v>
      </c>
      <c r="B228" s="392" t="s">
        <v>305</v>
      </c>
      <c r="C228" s="56" t="s">
        <v>992</v>
      </c>
      <c r="D228" s="56"/>
      <c r="E228" s="396">
        <f>F228+H228+L228+N228+P228+R228+S228+T228+U228+V228</f>
        <v>3201832.16</v>
      </c>
      <c r="F228" s="396">
        <v>0</v>
      </c>
      <c r="G228" s="16">
        <v>0</v>
      </c>
      <c r="H228" s="396">
        <v>0</v>
      </c>
      <c r="I228" s="396">
        <v>785.45</v>
      </c>
      <c r="J228" s="20" t="s">
        <v>109</v>
      </c>
      <c r="K228" s="396">
        <v>2022.07</v>
      </c>
      <c r="L228" s="396">
        <v>3201832.16</v>
      </c>
      <c r="M228" s="396">
        <v>0</v>
      </c>
      <c r="N228" s="396">
        <v>0</v>
      </c>
      <c r="O228" s="396">
        <v>0</v>
      </c>
      <c r="P228" s="396">
        <v>0</v>
      </c>
      <c r="Q228" s="396">
        <v>0</v>
      </c>
      <c r="R228" s="396">
        <v>0</v>
      </c>
      <c r="S228" s="396">
        <v>0</v>
      </c>
      <c r="T228" s="396">
        <v>0</v>
      </c>
      <c r="U228" s="396">
        <v>0</v>
      </c>
      <c r="V228" s="396">
        <v>0</v>
      </c>
      <c r="X228" s="291">
        <f>'Приложение 1'!T225</f>
        <v>4180</v>
      </c>
      <c r="Y228" s="291">
        <f t="shared" si="28"/>
        <v>4076.430275638169</v>
      </c>
      <c r="Z228" s="18">
        <f t="shared" si="29"/>
        <v>103.56972436183105</v>
      </c>
    </row>
    <row r="229" spans="1:26" ht="9" customHeight="1">
      <c r="A229" s="390">
        <v>179</v>
      </c>
      <c r="B229" s="392" t="s">
        <v>306</v>
      </c>
      <c r="C229" s="56" t="s">
        <v>992</v>
      </c>
      <c r="D229" s="56"/>
      <c r="E229" s="396">
        <f t="shared" ref="E229:E236" si="32">F229+H229+L229+N229+P229+R229+S229+T229+U229+V229</f>
        <v>5721344.5199999996</v>
      </c>
      <c r="F229" s="396">
        <v>0</v>
      </c>
      <c r="G229" s="16">
        <v>0</v>
      </c>
      <c r="H229" s="396">
        <v>0</v>
      </c>
      <c r="I229" s="396">
        <v>1472</v>
      </c>
      <c r="J229" s="20" t="s">
        <v>109</v>
      </c>
      <c r="K229" s="396">
        <v>2022.07</v>
      </c>
      <c r="L229" s="396">
        <v>5721344.5199999996</v>
      </c>
      <c r="M229" s="396">
        <v>0</v>
      </c>
      <c r="N229" s="396">
        <v>0</v>
      </c>
      <c r="O229" s="396">
        <v>0</v>
      </c>
      <c r="P229" s="396">
        <v>0</v>
      </c>
      <c r="Q229" s="396">
        <v>0</v>
      </c>
      <c r="R229" s="396">
        <v>0</v>
      </c>
      <c r="S229" s="396">
        <v>0</v>
      </c>
      <c r="T229" s="396">
        <v>0</v>
      </c>
      <c r="U229" s="396">
        <v>0</v>
      </c>
      <c r="V229" s="396">
        <v>0</v>
      </c>
      <c r="X229" s="291">
        <f>'Приложение 1'!T226</f>
        <v>4180</v>
      </c>
      <c r="Y229" s="291">
        <f t="shared" si="28"/>
        <v>3886.7829619565214</v>
      </c>
      <c r="Z229" s="18">
        <f t="shared" si="29"/>
        <v>293.21703804347862</v>
      </c>
    </row>
    <row r="230" spans="1:26" ht="9" customHeight="1">
      <c r="A230" s="390">
        <v>180</v>
      </c>
      <c r="B230" s="392" t="s">
        <v>310</v>
      </c>
      <c r="C230" s="56" t="s">
        <v>992</v>
      </c>
      <c r="D230" s="56"/>
      <c r="E230" s="396">
        <f t="shared" si="32"/>
        <v>791403.92</v>
      </c>
      <c r="F230" s="396">
        <v>0</v>
      </c>
      <c r="G230" s="16">
        <v>0</v>
      </c>
      <c r="H230" s="396">
        <v>0</v>
      </c>
      <c r="I230" s="396">
        <v>438</v>
      </c>
      <c r="J230" s="20" t="s">
        <v>109</v>
      </c>
      <c r="K230" s="396">
        <v>2022.07</v>
      </c>
      <c r="L230" s="396">
        <v>791403.92</v>
      </c>
      <c r="M230" s="396">
        <v>0</v>
      </c>
      <c r="N230" s="396">
        <v>0</v>
      </c>
      <c r="O230" s="396">
        <v>0</v>
      </c>
      <c r="P230" s="396">
        <v>0</v>
      </c>
      <c r="Q230" s="396">
        <v>0</v>
      </c>
      <c r="R230" s="396">
        <v>0</v>
      </c>
      <c r="S230" s="396">
        <v>0</v>
      </c>
      <c r="T230" s="396">
        <v>0</v>
      </c>
      <c r="U230" s="396">
        <v>0</v>
      </c>
      <c r="V230" s="396">
        <v>0</v>
      </c>
      <c r="X230" s="291">
        <f>'Приложение 1'!T227</f>
        <v>4180</v>
      </c>
      <c r="Y230" s="291">
        <f t="shared" si="28"/>
        <v>1806.8582648401828</v>
      </c>
      <c r="Z230" s="18">
        <f t="shared" si="29"/>
        <v>2373.1417351598175</v>
      </c>
    </row>
    <row r="231" spans="1:26" ht="9" customHeight="1">
      <c r="A231" s="390">
        <v>181</v>
      </c>
      <c r="B231" s="392" t="s">
        <v>307</v>
      </c>
      <c r="C231" s="56" t="s">
        <v>992</v>
      </c>
      <c r="D231" s="56"/>
      <c r="E231" s="396">
        <f t="shared" si="32"/>
        <v>750571.93</v>
      </c>
      <c r="F231" s="396">
        <v>0</v>
      </c>
      <c r="G231" s="16">
        <v>0</v>
      </c>
      <c r="H231" s="396">
        <v>0</v>
      </c>
      <c r="I231" s="396">
        <v>383.7</v>
      </c>
      <c r="J231" s="20" t="s">
        <v>109</v>
      </c>
      <c r="K231" s="396">
        <v>2022.07</v>
      </c>
      <c r="L231" s="396">
        <v>750571.93</v>
      </c>
      <c r="M231" s="396">
        <v>0</v>
      </c>
      <c r="N231" s="396">
        <v>0</v>
      </c>
      <c r="O231" s="396">
        <v>0</v>
      </c>
      <c r="P231" s="396">
        <v>0</v>
      </c>
      <c r="Q231" s="396">
        <v>0</v>
      </c>
      <c r="R231" s="396">
        <v>0</v>
      </c>
      <c r="S231" s="396">
        <v>0</v>
      </c>
      <c r="T231" s="396">
        <v>0</v>
      </c>
      <c r="U231" s="396">
        <v>0</v>
      </c>
      <c r="V231" s="396">
        <v>0</v>
      </c>
      <c r="X231" s="291">
        <f>'Приложение 1'!T228</f>
        <v>4180</v>
      </c>
      <c r="Y231" s="291">
        <f t="shared" si="28"/>
        <v>1956.1426374771959</v>
      </c>
      <c r="Z231" s="18">
        <f t="shared" si="29"/>
        <v>2223.8573625228041</v>
      </c>
    </row>
    <row r="232" spans="1:26" ht="9" customHeight="1">
      <c r="A232" s="390">
        <v>182</v>
      </c>
      <c r="B232" s="392" t="s">
        <v>308</v>
      </c>
      <c r="C232" s="56" t="s">
        <v>992</v>
      </c>
      <c r="D232" s="56"/>
      <c r="E232" s="396">
        <f t="shared" si="32"/>
        <v>1714578.77</v>
      </c>
      <c r="F232" s="396">
        <v>0</v>
      </c>
      <c r="G232" s="16">
        <v>0</v>
      </c>
      <c r="H232" s="396">
        <v>0</v>
      </c>
      <c r="I232" s="396">
        <v>961.7</v>
      </c>
      <c r="J232" s="20" t="s">
        <v>109</v>
      </c>
      <c r="K232" s="396">
        <v>2022.07</v>
      </c>
      <c r="L232" s="396">
        <v>1714578.77</v>
      </c>
      <c r="M232" s="396">
        <v>0</v>
      </c>
      <c r="N232" s="396">
        <v>0</v>
      </c>
      <c r="O232" s="396">
        <v>0</v>
      </c>
      <c r="P232" s="396">
        <v>0</v>
      </c>
      <c r="Q232" s="396">
        <v>0</v>
      </c>
      <c r="R232" s="396">
        <v>0</v>
      </c>
      <c r="S232" s="396">
        <v>0</v>
      </c>
      <c r="T232" s="396">
        <v>0</v>
      </c>
      <c r="U232" s="396">
        <v>0</v>
      </c>
      <c r="V232" s="396">
        <v>0</v>
      </c>
      <c r="X232" s="291">
        <f>'Приложение 1'!T229</f>
        <v>4180</v>
      </c>
      <c r="Y232" s="291">
        <f t="shared" si="28"/>
        <v>1782.862399916814</v>
      </c>
      <c r="Z232" s="18">
        <f t="shared" si="29"/>
        <v>2397.137600083186</v>
      </c>
    </row>
    <row r="233" spans="1:26" ht="9" customHeight="1">
      <c r="A233" s="390">
        <v>183</v>
      </c>
      <c r="B233" s="392" t="s">
        <v>309</v>
      </c>
      <c r="C233" s="56" t="s">
        <v>993</v>
      </c>
      <c r="D233" s="56"/>
      <c r="E233" s="396">
        <f t="shared" si="32"/>
        <v>1645012.38</v>
      </c>
      <c r="F233" s="396">
        <v>0</v>
      </c>
      <c r="G233" s="16">
        <v>0</v>
      </c>
      <c r="H233" s="396">
        <v>0</v>
      </c>
      <c r="I233" s="396">
        <v>560.27</v>
      </c>
      <c r="J233" s="396" t="s">
        <v>110</v>
      </c>
      <c r="K233" s="396">
        <v>3438.05</v>
      </c>
      <c r="L233" s="396">
        <v>1645012.38</v>
      </c>
      <c r="M233" s="396">
        <v>0</v>
      </c>
      <c r="N233" s="396">
        <v>0</v>
      </c>
      <c r="O233" s="396">
        <v>0</v>
      </c>
      <c r="P233" s="396">
        <v>0</v>
      </c>
      <c r="Q233" s="396">
        <v>0</v>
      </c>
      <c r="R233" s="396">
        <v>0</v>
      </c>
      <c r="S233" s="396">
        <v>0</v>
      </c>
      <c r="T233" s="396">
        <v>0</v>
      </c>
      <c r="U233" s="396">
        <v>0</v>
      </c>
      <c r="V233" s="396">
        <v>0</v>
      </c>
      <c r="X233" s="291">
        <f>'Приложение 1'!T230</f>
        <v>4503.95</v>
      </c>
      <c r="Y233" s="291">
        <f t="shared" si="28"/>
        <v>2936.1064843736053</v>
      </c>
      <c r="Z233" s="18">
        <f t="shared" si="29"/>
        <v>1567.8435156263945</v>
      </c>
    </row>
    <row r="234" spans="1:26" ht="9" customHeight="1">
      <c r="A234" s="390">
        <v>184</v>
      </c>
      <c r="B234" s="392" t="s">
        <v>311</v>
      </c>
      <c r="C234" s="56" t="s">
        <v>992</v>
      </c>
      <c r="D234" s="56"/>
      <c r="E234" s="396">
        <f t="shared" si="32"/>
        <v>2961909.1</v>
      </c>
      <c r="F234" s="396">
        <v>0</v>
      </c>
      <c r="G234" s="16">
        <v>0</v>
      </c>
      <c r="H234" s="396">
        <v>0</v>
      </c>
      <c r="I234" s="396">
        <v>1015.2</v>
      </c>
      <c r="J234" s="20" t="s">
        <v>109</v>
      </c>
      <c r="K234" s="396">
        <v>2022.07</v>
      </c>
      <c r="L234" s="396">
        <v>2961909.1</v>
      </c>
      <c r="M234" s="396">
        <v>0</v>
      </c>
      <c r="N234" s="396">
        <v>0</v>
      </c>
      <c r="O234" s="396">
        <v>0</v>
      </c>
      <c r="P234" s="396">
        <v>0</v>
      </c>
      <c r="Q234" s="396">
        <v>0</v>
      </c>
      <c r="R234" s="396">
        <v>0</v>
      </c>
      <c r="S234" s="396">
        <v>0</v>
      </c>
      <c r="T234" s="396">
        <v>0</v>
      </c>
      <c r="U234" s="396">
        <v>0</v>
      </c>
      <c r="V234" s="396">
        <v>0</v>
      </c>
      <c r="X234" s="291">
        <f>'Приложение 1'!T231</f>
        <v>4180</v>
      </c>
      <c r="Y234" s="291">
        <f t="shared" si="28"/>
        <v>2917.5621552403468</v>
      </c>
      <c r="Z234" s="18">
        <f t="shared" si="29"/>
        <v>1262.4378447596532</v>
      </c>
    </row>
    <row r="235" spans="1:26" ht="9" customHeight="1">
      <c r="A235" s="390">
        <v>185</v>
      </c>
      <c r="B235" s="392" t="s">
        <v>312</v>
      </c>
      <c r="C235" s="56" t="s">
        <v>992</v>
      </c>
      <c r="D235" s="56"/>
      <c r="E235" s="396">
        <f t="shared" si="32"/>
        <v>1234896.07</v>
      </c>
      <c r="F235" s="396">
        <v>0</v>
      </c>
      <c r="G235" s="16">
        <v>0</v>
      </c>
      <c r="H235" s="396">
        <v>0</v>
      </c>
      <c r="I235" s="396">
        <v>1007</v>
      </c>
      <c r="J235" s="20" t="s">
        <v>109</v>
      </c>
      <c r="K235" s="396">
        <v>2022.07</v>
      </c>
      <c r="L235" s="396">
        <v>1234896.07</v>
      </c>
      <c r="M235" s="396">
        <v>0</v>
      </c>
      <c r="N235" s="396">
        <v>0</v>
      </c>
      <c r="O235" s="396">
        <v>0</v>
      </c>
      <c r="P235" s="396">
        <v>0</v>
      </c>
      <c r="Q235" s="396">
        <v>0</v>
      </c>
      <c r="R235" s="396">
        <v>0</v>
      </c>
      <c r="S235" s="396">
        <v>0</v>
      </c>
      <c r="T235" s="396">
        <v>0</v>
      </c>
      <c r="U235" s="396">
        <v>0</v>
      </c>
      <c r="V235" s="396">
        <v>0</v>
      </c>
      <c r="X235" s="291">
        <f>'Приложение 1'!T232</f>
        <v>4180</v>
      </c>
      <c r="Y235" s="291">
        <f t="shared" si="28"/>
        <v>1226.3118867924529</v>
      </c>
      <c r="Z235" s="18">
        <f t="shared" si="29"/>
        <v>2953.6881132075468</v>
      </c>
    </row>
    <row r="236" spans="1:26" ht="9" customHeight="1">
      <c r="A236" s="390">
        <v>186</v>
      </c>
      <c r="B236" s="392" t="s">
        <v>313</v>
      </c>
      <c r="C236" s="56" t="s">
        <v>993</v>
      </c>
      <c r="D236" s="56"/>
      <c r="E236" s="396">
        <f t="shared" si="32"/>
        <v>1205166.82</v>
      </c>
      <c r="F236" s="396">
        <v>0</v>
      </c>
      <c r="G236" s="16">
        <v>0</v>
      </c>
      <c r="H236" s="396">
        <v>0</v>
      </c>
      <c r="I236" s="396">
        <v>403.27</v>
      </c>
      <c r="J236" s="396" t="s">
        <v>110</v>
      </c>
      <c r="K236" s="396">
        <v>3438.05</v>
      </c>
      <c r="L236" s="396">
        <v>1205166.82</v>
      </c>
      <c r="M236" s="396">
        <v>0</v>
      </c>
      <c r="N236" s="396">
        <v>0</v>
      </c>
      <c r="O236" s="396">
        <v>0</v>
      </c>
      <c r="P236" s="396">
        <v>0</v>
      </c>
      <c r="Q236" s="396">
        <v>0</v>
      </c>
      <c r="R236" s="396">
        <v>0</v>
      </c>
      <c r="S236" s="396">
        <v>0</v>
      </c>
      <c r="T236" s="396">
        <v>0</v>
      </c>
      <c r="U236" s="396">
        <v>0</v>
      </c>
      <c r="V236" s="396">
        <v>0</v>
      </c>
      <c r="X236" s="291">
        <f>'Приложение 1'!T233</f>
        <v>4503.95</v>
      </c>
      <c r="Y236" s="291">
        <f t="shared" si="28"/>
        <v>2988.4861755151637</v>
      </c>
      <c r="Z236" s="18">
        <f t="shared" si="29"/>
        <v>1515.4638244848361</v>
      </c>
    </row>
    <row r="237" spans="1:26" ht="9" customHeight="1">
      <c r="A237" s="390">
        <v>187</v>
      </c>
      <c r="B237" s="392" t="s">
        <v>314</v>
      </c>
      <c r="C237" s="56" t="s">
        <v>993</v>
      </c>
      <c r="D237" s="56"/>
      <c r="E237" s="396">
        <f>F237+H237+L237+N237+P237+R237+S237+T237+U237+V237</f>
        <v>670524.4</v>
      </c>
      <c r="F237" s="396">
        <v>0</v>
      </c>
      <c r="G237" s="16">
        <v>0</v>
      </c>
      <c r="H237" s="396">
        <v>0</v>
      </c>
      <c r="I237" s="396">
        <v>243.9</v>
      </c>
      <c r="J237" s="396" t="s">
        <v>110</v>
      </c>
      <c r="K237" s="396">
        <v>3438.05</v>
      </c>
      <c r="L237" s="396">
        <v>670524.4</v>
      </c>
      <c r="M237" s="396">
        <v>0</v>
      </c>
      <c r="N237" s="396">
        <v>0</v>
      </c>
      <c r="O237" s="396">
        <v>0</v>
      </c>
      <c r="P237" s="396">
        <v>0</v>
      </c>
      <c r="Q237" s="396">
        <v>0</v>
      </c>
      <c r="R237" s="396">
        <v>0</v>
      </c>
      <c r="S237" s="396">
        <v>0</v>
      </c>
      <c r="T237" s="396">
        <v>0</v>
      </c>
      <c r="U237" s="396">
        <v>0</v>
      </c>
      <c r="V237" s="396">
        <v>0</v>
      </c>
      <c r="X237" s="291">
        <f>'Приложение 1'!T234</f>
        <v>4503.95</v>
      </c>
      <c r="Y237" s="291">
        <f t="shared" si="28"/>
        <v>2749.1775317753177</v>
      </c>
      <c r="Z237" s="18">
        <f t="shared" si="29"/>
        <v>1754.7724682246821</v>
      </c>
    </row>
    <row r="238" spans="1:26" ht="9" customHeight="1">
      <c r="A238" s="760" t="s">
        <v>294</v>
      </c>
      <c r="B238" s="766"/>
      <c r="C238" s="766"/>
      <c r="D238" s="766"/>
      <c r="E238" s="766"/>
      <c r="F238" s="766"/>
      <c r="G238" s="766"/>
      <c r="H238" s="766"/>
      <c r="I238" s="766"/>
      <c r="J238" s="766"/>
      <c r="K238" s="766"/>
      <c r="L238" s="766"/>
      <c r="M238" s="766"/>
      <c r="N238" s="766"/>
      <c r="O238" s="766"/>
      <c r="P238" s="766"/>
      <c r="Q238" s="766"/>
      <c r="R238" s="766"/>
      <c r="S238" s="766"/>
      <c r="T238" s="766"/>
      <c r="U238" s="766"/>
      <c r="V238" s="766"/>
      <c r="X238" s="291">
        <f>'Приложение 1'!T235</f>
        <v>0</v>
      </c>
      <c r="Y238" s="291" t="e">
        <f t="shared" si="28"/>
        <v>#DIV/0!</v>
      </c>
      <c r="Z238" s="18" t="e">
        <f t="shared" si="29"/>
        <v>#DIV/0!</v>
      </c>
    </row>
    <row r="239" spans="1:26" ht="23.25" customHeight="1">
      <c r="A239" s="761" t="s">
        <v>300</v>
      </c>
      <c r="B239" s="766"/>
      <c r="C239" s="66"/>
      <c r="D239" s="66"/>
      <c r="E239" s="396">
        <f>E240+E241</f>
        <v>2940855.84</v>
      </c>
      <c r="F239" s="396">
        <v>0</v>
      </c>
      <c r="G239" s="16">
        <v>0</v>
      </c>
      <c r="H239" s="396">
        <v>0</v>
      </c>
      <c r="I239" s="396">
        <f>I240+I241</f>
        <v>912.58999999999992</v>
      </c>
      <c r="J239" s="46"/>
      <c r="K239" s="396"/>
      <c r="L239" s="396">
        <f>L240+L241</f>
        <v>2940855.84</v>
      </c>
      <c r="M239" s="396">
        <v>0</v>
      </c>
      <c r="N239" s="396">
        <v>0</v>
      </c>
      <c r="O239" s="396">
        <v>0</v>
      </c>
      <c r="P239" s="396">
        <v>0</v>
      </c>
      <c r="Q239" s="396">
        <v>0</v>
      </c>
      <c r="R239" s="396">
        <v>0</v>
      </c>
      <c r="S239" s="396">
        <v>0</v>
      </c>
      <c r="T239" s="396">
        <v>0</v>
      </c>
      <c r="U239" s="396">
        <v>0</v>
      </c>
      <c r="V239" s="396">
        <v>0</v>
      </c>
      <c r="X239" s="291">
        <f>'Приложение 1'!T236</f>
        <v>0</v>
      </c>
      <c r="Y239" s="291">
        <f t="shared" si="28"/>
        <v>3222.537875716368</v>
      </c>
      <c r="Z239" s="18">
        <f t="shared" si="29"/>
        <v>-3222.537875716368</v>
      </c>
    </row>
    <row r="240" spans="1:26" ht="9" customHeight="1">
      <c r="A240" s="390">
        <v>188</v>
      </c>
      <c r="B240" s="392" t="s">
        <v>323</v>
      </c>
      <c r="C240" s="56" t="s">
        <v>993</v>
      </c>
      <c r="D240" s="56"/>
      <c r="E240" s="396">
        <f>F240+H240+L240+N240+P240+R240+S240+T240+U240+V240</f>
        <v>1214177.33</v>
      </c>
      <c r="F240" s="396">
        <v>0</v>
      </c>
      <c r="G240" s="16">
        <v>0</v>
      </c>
      <c r="H240" s="396">
        <v>0</v>
      </c>
      <c r="I240" s="396">
        <v>392.59</v>
      </c>
      <c r="J240" s="396" t="s">
        <v>110</v>
      </c>
      <c r="K240" s="396">
        <v>3438.05</v>
      </c>
      <c r="L240" s="396">
        <v>1214177.33</v>
      </c>
      <c r="M240" s="396">
        <v>0</v>
      </c>
      <c r="N240" s="396">
        <v>0</v>
      </c>
      <c r="O240" s="396">
        <v>0</v>
      </c>
      <c r="P240" s="396">
        <v>0</v>
      </c>
      <c r="Q240" s="396">
        <v>0</v>
      </c>
      <c r="R240" s="396">
        <v>0</v>
      </c>
      <c r="S240" s="396">
        <v>0</v>
      </c>
      <c r="T240" s="396">
        <v>0</v>
      </c>
      <c r="U240" s="396">
        <v>0</v>
      </c>
      <c r="V240" s="396">
        <v>0</v>
      </c>
      <c r="X240" s="291">
        <f>'Приложение 1'!T237</f>
        <v>4503.95</v>
      </c>
      <c r="Y240" s="291">
        <f t="shared" si="28"/>
        <v>3092.7362642960852</v>
      </c>
      <c r="Z240" s="18">
        <f t="shared" si="29"/>
        <v>1411.2137357039146</v>
      </c>
    </row>
    <row r="241" spans="1:26" ht="9" customHeight="1">
      <c r="A241" s="390">
        <v>189</v>
      </c>
      <c r="B241" s="392" t="s">
        <v>322</v>
      </c>
      <c r="C241" s="56" t="s">
        <v>993</v>
      </c>
      <c r="D241" s="56"/>
      <c r="E241" s="396">
        <f>F241+H241+L241+N241+P241+R241+S241+T241+U241+V241</f>
        <v>1726678.51</v>
      </c>
      <c r="F241" s="396">
        <v>0</v>
      </c>
      <c r="G241" s="16">
        <v>0</v>
      </c>
      <c r="H241" s="396">
        <v>0</v>
      </c>
      <c r="I241" s="396">
        <v>520</v>
      </c>
      <c r="J241" s="396" t="s">
        <v>110</v>
      </c>
      <c r="K241" s="396">
        <v>3438.05</v>
      </c>
      <c r="L241" s="396">
        <v>1726678.51</v>
      </c>
      <c r="M241" s="396">
        <v>0</v>
      </c>
      <c r="N241" s="396">
        <v>0</v>
      </c>
      <c r="O241" s="396">
        <v>0</v>
      </c>
      <c r="P241" s="396">
        <v>0</v>
      </c>
      <c r="Q241" s="396">
        <v>0</v>
      </c>
      <c r="R241" s="396">
        <v>0</v>
      </c>
      <c r="S241" s="396">
        <v>0</v>
      </c>
      <c r="T241" s="396">
        <v>0</v>
      </c>
      <c r="U241" s="396">
        <v>0</v>
      </c>
      <c r="V241" s="396">
        <v>0</v>
      </c>
      <c r="X241" s="291">
        <f>'Приложение 1'!T238</f>
        <v>4503.95</v>
      </c>
      <c r="Y241" s="291">
        <f t="shared" si="28"/>
        <v>3320.5355961538462</v>
      </c>
      <c r="Z241" s="18">
        <f t="shared" si="29"/>
        <v>1183.4144038461536</v>
      </c>
    </row>
    <row r="242" spans="1:26" ht="10.5" customHeight="1">
      <c r="A242" s="760" t="s">
        <v>295</v>
      </c>
      <c r="B242" s="766"/>
      <c r="C242" s="766"/>
      <c r="D242" s="766"/>
      <c r="E242" s="766"/>
      <c r="F242" s="766"/>
      <c r="G242" s="766"/>
      <c r="H242" s="766"/>
      <c r="I242" s="766"/>
      <c r="J242" s="766"/>
      <c r="K242" s="766"/>
      <c r="L242" s="766"/>
      <c r="M242" s="766"/>
      <c r="N242" s="766"/>
      <c r="O242" s="766"/>
      <c r="P242" s="766"/>
      <c r="Q242" s="766"/>
      <c r="R242" s="766"/>
      <c r="S242" s="766"/>
      <c r="T242" s="766"/>
      <c r="U242" s="766"/>
      <c r="V242" s="766"/>
      <c r="X242" s="291">
        <f>'Приложение 1'!T239</f>
        <v>0</v>
      </c>
      <c r="Y242" s="291" t="e">
        <f t="shared" si="28"/>
        <v>#DIV/0!</v>
      </c>
      <c r="Z242" s="18" t="e">
        <f t="shared" si="29"/>
        <v>#DIV/0!</v>
      </c>
    </row>
    <row r="243" spans="1:26" ht="23.25" customHeight="1">
      <c r="A243" s="761" t="s">
        <v>301</v>
      </c>
      <c r="B243" s="766"/>
      <c r="C243" s="66"/>
      <c r="D243" s="66"/>
      <c r="E243" s="396">
        <f>E244</f>
        <v>2023990.89</v>
      </c>
      <c r="F243" s="396">
        <v>0</v>
      </c>
      <c r="G243" s="16">
        <v>0</v>
      </c>
      <c r="H243" s="396">
        <v>0</v>
      </c>
      <c r="I243" s="396">
        <f>I244</f>
        <v>887</v>
      </c>
      <c r="J243" s="46"/>
      <c r="K243" s="396"/>
      <c r="L243" s="396">
        <f>L244</f>
        <v>2023990.89</v>
      </c>
      <c r="M243" s="396">
        <v>0</v>
      </c>
      <c r="N243" s="396">
        <v>0</v>
      </c>
      <c r="O243" s="396">
        <v>0</v>
      </c>
      <c r="P243" s="396">
        <v>0</v>
      </c>
      <c r="Q243" s="396">
        <v>0</v>
      </c>
      <c r="R243" s="396">
        <v>0</v>
      </c>
      <c r="S243" s="396">
        <v>0</v>
      </c>
      <c r="T243" s="396">
        <v>0</v>
      </c>
      <c r="U243" s="396">
        <v>0</v>
      </c>
      <c r="V243" s="396">
        <v>0</v>
      </c>
      <c r="X243" s="291">
        <f>'Приложение 1'!T240</f>
        <v>0</v>
      </c>
      <c r="Y243" s="291">
        <f t="shared" si="28"/>
        <v>2281.8386583990978</v>
      </c>
      <c r="Z243" s="18">
        <f t="shared" si="29"/>
        <v>-2281.8386583990978</v>
      </c>
    </row>
    <row r="244" spans="1:26" ht="9" customHeight="1">
      <c r="A244" s="390">
        <v>190</v>
      </c>
      <c r="B244" s="392" t="s">
        <v>318</v>
      </c>
      <c r="C244" s="56" t="s">
        <v>993</v>
      </c>
      <c r="D244" s="56"/>
      <c r="E244" s="396">
        <f>F244+H244+L244+N244+P244+R244+S244+T244+U244+V244</f>
        <v>2023990.89</v>
      </c>
      <c r="F244" s="396">
        <v>0</v>
      </c>
      <c r="G244" s="16">
        <v>0</v>
      </c>
      <c r="H244" s="396">
        <v>0</v>
      </c>
      <c r="I244" s="396">
        <v>887</v>
      </c>
      <c r="J244" s="396" t="s">
        <v>110</v>
      </c>
      <c r="K244" s="396">
        <v>3438.05</v>
      </c>
      <c r="L244" s="396">
        <v>2023990.89</v>
      </c>
      <c r="M244" s="396">
        <v>0</v>
      </c>
      <c r="N244" s="396">
        <v>0</v>
      </c>
      <c r="O244" s="396">
        <v>0</v>
      </c>
      <c r="P244" s="396">
        <v>0</v>
      </c>
      <c r="Q244" s="396">
        <v>0</v>
      </c>
      <c r="R244" s="396">
        <v>0</v>
      </c>
      <c r="S244" s="396">
        <v>0</v>
      </c>
      <c r="T244" s="396">
        <v>0</v>
      </c>
      <c r="U244" s="396">
        <v>0</v>
      </c>
      <c r="V244" s="396">
        <v>0</v>
      </c>
      <c r="X244" s="291">
        <f>'Приложение 1'!T241</f>
        <v>4503.95</v>
      </c>
      <c r="Y244" s="291">
        <f t="shared" si="28"/>
        <v>2281.8386583990978</v>
      </c>
      <c r="Z244" s="18">
        <f t="shared" si="29"/>
        <v>2222.1113416009021</v>
      </c>
    </row>
    <row r="245" spans="1:26" ht="9" customHeight="1">
      <c r="A245" s="760" t="s">
        <v>296</v>
      </c>
      <c r="B245" s="766"/>
      <c r="C245" s="766"/>
      <c r="D245" s="766"/>
      <c r="E245" s="766"/>
      <c r="F245" s="766"/>
      <c r="G245" s="766"/>
      <c r="H245" s="766"/>
      <c r="I245" s="766"/>
      <c r="J245" s="766"/>
      <c r="K245" s="766"/>
      <c r="L245" s="766"/>
      <c r="M245" s="766"/>
      <c r="N245" s="766"/>
      <c r="O245" s="766"/>
      <c r="P245" s="766"/>
      <c r="Q245" s="766"/>
      <c r="R245" s="766"/>
      <c r="S245" s="766"/>
      <c r="T245" s="766"/>
      <c r="U245" s="766"/>
      <c r="V245" s="766"/>
      <c r="X245" s="291">
        <f>'Приложение 1'!T242</f>
        <v>0</v>
      </c>
      <c r="Y245" s="291" t="e">
        <f t="shared" si="28"/>
        <v>#DIV/0!</v>
      </c>
      <c r="Z245" s="18" t="e">
        <f t="shared" si="29"/>
        <v>#DIV/0!</v>
      </c>
    </row>
    <row r="246" spans="1:26" ht="22.5" customHeight="1">
      <c r="A246" s="761" t="s">
        <v>302</v>
      </c>
      <c r="B246" s="766"/>
      <c r="C246" s="66"/>
      <c r="D246" s="66"/>
      <c r="E246" s="396">
        <f>E247</f>
        <v>2137661.38</v>
      </c>
      <c r="F246" s="396">
        <v>0</v>
      </c>
      <c r="G246" s="16">
        <v>0</v>
      </c>
      <c r="H246" s="396">
        <v>0</v>
      </c>
      <c r="I246" s="396">
        <f>I247</f>
        <v>640.83000000000004</v>
      </c>
      <c r="J246" s="46"/>
      <c r="K246" s="21"/>
      <c r="L246" s="396">
        <f>L247</f>
        <v>2137661.38</v>
      </c>
      <c r="M246" s="396">
        <v>0</v>
      </c>
      <c r="N246" s="396">
        <v>0</v>
      </c>
      <c r="O246" s="396">
        <v>0</v>
      </c>
      <c r="P246" s="396">
        <v>0</v>
      </c>
      <c r="Q246" s="396">
        <v>0</v>
      </c>
      <c r="R246" s="396">
        <v>0</v>
      </c>
      <c r="S246" s="396">
        <v>0</v>
      </c>
      <c r="T246" s="396">
        <v>0</v>
      </c>
      <c r="U246" s="396">
        <v>0</v>
      </c>
      <c r="V246" s="396">
        <v>0</v>
      </c>
      <c r="X246" s="291">
        <f>'Приложение 1'!T243</f>
        <v>0</v>
      </c>
      <c r="Y246" s="291">
        <f t="shared" si="28"/>
        <v>3335.7698297520401</v>
      </c>
      <c r="Z246" s="18">
        <f t="shared" si="29"/>
        <v>-3335.7698297520401</v>
      </c>
    </row>
    <row r="247" spans="1:26" ht="9" customHeight="1">
      <c r="A247" s="390">
        <v>191</v>
      </c>
      <c r="B247" s="392" t="s">
        <v>316</v>
      </c>
      <c r="C247" s="56" t="s">
        <v>993</v>
      </c>
      <c r="D247" s="56"/>
      <c r="E247" s="396">
        <f>F247+H247+L247+N247+P247+R247+S247+T247+U247+V247</f>
        <v>2137661.38</v>
      </c>
      <c r="F247" s="396">
        <v>0</v>
      </c>
      <c r="G247" s="16">
        <v>0</v>
      </c>
      <c r="H247" s="396">
        <v>0</v>
      </c>
      <c r="I247" s="396">
        <v>640.83000000000004</v>
      </c>
      <c r="J247" s="396" t="s">
        <v>110</v>
      </c>
      <c r="K247" s="396">
        <v>3438.05</v>
      </c>
      <c r="L247" s="396">
        <v>2137661.38</v>
      </c>
      <c r="M247" s="396">
        <v>0</v>
      </c>
      <c r="N247" s="396">
        <v>0</v>
      </c>
      <c r="O247" s="396">
        <v>0</v>
      </c>
      <c r="P247" s="396">
        <v>0</v>
      </c>
      <c r="Q247" s="396">
        <v>0</v>
      </c>
      <c r="R247" s="396">
        <v>0</v>
      </c>
      <c r="S247" s="396">
        <v>0</v>
      </c>
      <c r="T247" s="396">
        <v>0</v>
      </c>
      <c r="U247" s="396">
        <v>0</v>
      </c>
      <c r="V247" s="396">
        <v>0</v>
      </c>
      <c r="X247" s="291">
        <f>'Приложение 1'!T244</f>
        <v>4503.95</v>
      </c>
      <c r="Y247" s="291">
        <f t="shared" si="28"/>
        <v>3335.7698297520401</v>
      </c>
      <c r="Z247" s="18">
        <f t="shared" si="29"/>
        <v>1168.1801702479597</v>
      </c>
    </row>
    <row r="248" spans="1:26" ht="9" customHeight="1">
      <c r="A248" s="776" t="s">
        <v>396</v>
      </c>
      <c r="B248" s="776"/>
      <c r="C248" s="776"/>
      <c r="D248" s="776"/>
      <c r="E248" s="776"/>
      <c r="F248" s="776"/>
      <c r="G248" s="776"/>
      <c r="H248" s="776"/>
      <c r="I248" s="776"/>
      <c r="J248" s="776"/>
      <c r="K248" s="776"/>
      <c r="L248" s="776"/>
      <c r="M248" s="776"/>
      <c r="N248" s="776"/>
      <c r="O248" s="776"/>
      <c r="P248" s="776"/>
      <c r="Q248" s="776"/>
      <c r="R248" s="776"/>
      <c r="S248" s="776"/>
      <c r="T248" s="776"/>
      <c r="U248" s="776"/>
      <c r="V248" s="776"/>
      <c r="X248" s="291">
        <f>'Приложение 1'!T245</f>
        <v>0</v>
      </c>
      <c r="Y248" s="291" t="e">
        <f t="shared" si="28"/>
        <v>#DIV/0!</v>
      </c>
      <c r="Z248" s="18" t="e">
        <f t="shared" si="29"/>
        <v>#DIV/0!</v>
      </c>
    </row>
    <row r="249" spans="1:26" ht="22.5" customHeight="1">
      <c r="A249" s="775" t="s">
        <v>327</v>
      </c>
      <c r="B249" s="775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291">
        <f>'Приложение 1'!T246</f>
        <v>0</v>
      </c>
      <c r="Y249" s="291">
        <f t="shared" si="28"/>
        <v>3596.2721265518621</v>
      </c>
      <c r="Z249" s="18">
        <f t="shared" si="29"/>
        <v>-3596.2721265518621</v>
      </c>
    </row>
    <row r="250" spans="1:26" ht="9" customHeight="1">
      <c r="A250" s="23">
        <v>192</v>
      </c>
      <c r="B250" s="394" t="s">
        <v>330</v>
      </c>
      <c r="C250" s="67" t="s">
        <v>993</v>
      </c>
      <c r="D250" s="58"/>
      <c r="E250" s="396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396" t="s">
        <v>110</v>
      </c>
      <c r="K250" s="396">
        <v>3438.05</v>
      </c>
      <c r="L250" s="396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291">
        <f>'Приложение 1'!T247</f>
        <v>4503.95</v>
      </c>
      <c r="Y250" s="291">
        <f t="shared" si="28"/>
        <v>3746.8185022026432</v>
      </c>
      <c r="Z250" s="18">
        <f t="shared" si="29"/>
        <v>757.13149779735659</v>
      </c>
    </row>
    <row r="251" spans="1:26" ht="9" customHeight="1">
      <c r="A251" s="23">
        <v>193</v>
      </c>
      <c r="B251" s="394" t="s">
        <v>333</v>
      </c>
      <c r="C251" s="67" t="s">
        <v>993</v>
      </c>
      <c r="D251" s="58"/>
      <c r="E251" s="396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396" t="s">
        <v>110</v>
      </c>
      <c r="K251" s="396">
        <v>3438.05</v>
      </c>
      <c r="L251" s="396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291">
        <f>'Приложение 1'!T248</f>
        <v>4503.95</v>
      </c>
      <c r="Y251" s="291">
        <f t="shared" si="28"/>
        <v>3415.6164757709248</v>
      </c>
      <c r="Z251" s="18">
        <f t="shared" si="29"/>
        <v>1088.333524229075</v>
      </c>
    </row>
    <row r="252" spans="1:26" ht="9" customHeight="1">
      <c r="A252" s="776" t="s">
        <v>328</v>
      </c>
      <c r="B252" s="776"/>
      <c r="C252" s="776"/>
      <c r="D252" s="776"/>
      <c r="E252" s="776"/>
      <c r="F252" s="776"/>
      <c r="G252" s="776"/>
      <c r="H252" s="776"/>
      <c r="I252" s="776"/>
      <c r="J252" s="776"/>
      <c r="K252" s="776"/>
      <c r="L252" s="776"/>
      <c r="M252" s="776"/>
      <c r="N252" s="776"/>
      <c r="O252" s="776"/>
      <c r="P252" s="776"/>
      <c r="Q252" s="776"/>
      <c r="R252" s="776"/>
      <c r="S252" s="776"/>
      <c r="T252" s="776"/>
      <c r="U252" s="776"/>
      <c r="V252" s="776"/>
      <c r="X252" s="291">
        <f>'Приложение 1'!T249</f>
        <v>0</v>
      </c>
      <c r="Y252" s="291" t="e">
        <f t="shared" si="28"/>
        <v>#DIV/0!</v>
      </c>
      <c r="Z252" s="18" t="e">
        <f t="shared" si="29"/>
        <v>#DIV/0!</v>
      </c>
    </row>
    <row r="253" spans="1:26" ht="22.5" customHeight="1">
      <c r="A253" s="775" t="s">
        <v>329</v>
      </c>
      <c r="B253" s="775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291">
        <f>'Приложение 1'!T250</f>
        <v>0</v>
      </c>
      <c r="Y253" s="291">
        <f t="shared" si="28"/>
        <v>3332.7032786057089</v>
      </c>
      <c r="Z253" s="18">
        <f t="shared" si="29"/>
        <v>-3332.7032786057089</v>
      </c>
    </row>
    <row r="254" spans="1:26" ht="9" customHeight="1">
      <c r="A254" s="23">
        <v>194</v>
      </c>
      <c r="B254" s="394" t="s">
        <v>331</v>
      </c>
      <c r="C254" s="58" t="s">
        <v>992</v>
      </c>
      <c r="D254" s="58"/>
      <c r="E254" s="396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396">
        <v>2022.07</v>
      </c>
      <c r="L254" s="396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291">
        <f>'Приложение 1'!T251</f>
        <v>4180</v>
      </c>
      <c r="Y254" s="291">
        <f t="shared" si="28"/>
        <v>3778.2529906176696</v>
      </c>
      <c r="Z254" s="18">
        <f t="shared" si="29"/>
        <v>401.74700938233036</v>
      </c>
    </row>
    <row r="255" spans="1:26" ht="9" customHeight="1">
      <c r="A255" s="23">
        <v>195</v>
      </c>
      <c r="B255" s="394" t="s">
        <v>332</v>
      </c>
      <c r="C255" s="58" t="s">
        <v>992</v>
      </c>
      <c r="D255" s="58"/>
      <c r="E255" s="396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396">
        <v>2022.07</v>
      </c>
      <c r="L255" s="396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291">
        <f>'Приложение 1'!T252</f>
        <v>4180</v>
      </c>
      <c r="Y255" s="291">
        <f t="shared" si="28"/>
        <v>2855.98418906201</v>
      </c>
      <c r="Z255" s="18">
        <f t="shared" si="29"/>
        <v>1324.01581093799</v>
      </c>
    </row>
    <row r="256" spans="1:26" ht="9" customHeight="1">
      <c r="A256" s="776" t="s">
        <v>402</v>
      </c>
      <c r="B256" s="776"/>
      <c r="C256" s="776"/>
      <c r="D256" s="776"/>
      <c r="E256" s="776"/>
      <c r="F256" s="776"/>
      <c r="G256" s="776"/>
      <c r="H256" s="776"/>
      <c r="I256" s="776"/>
      <c r="J256" s="776"/>
      <c r="K256" s="776"/>
      <c r="L256" s="776"/>
      <c r="M256" s="776"/>
      <c r="N256" s="776"/>
      <c r="O256" s="776"/>
      <c r="P256" s="776"/>
      <c r="Q256" s="776"/>
      <c r="R256" s="776"/>
      <c r="S256" s="776"/>
      <c r="T256" s="776"/>
      <c r="U256" s="776"/>
      <c r="V256" s="776"/>
      <c r="X256" s="291">
        <f>'Приложение 1'!T253</f>
        <v>0</v>
      </c>
      <c r="Y256" s="291" t="e">
        <f t="shared" si="28"/>
        <v>#DIV/0!</v>
      </c>
      <c r="Z256" s="18" t="e">
        <f t="shared" si="29"/>
        <v>#DIV/0!</v>
      </c>
    </row>
    <row r="257" spans="1:26" ht="24.75" customHeight="1">
      <c r="A257" s="775" t="s">
        <v>403</v>
      </c>
      <c r="B257" s="775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291">
        <f>'Приложение 1'!T254</f>
        <v>0</v>
      </c>
      <c r="Y257" s="291">
        <f t="shared" si="28"/>
        <v>3316.937663808445</v>
      </c>
      <c r="Z257" s="18">
        <f t="shared" si="29"/>
        <v>-3316.937663808445</v>
      </c>
    </row>
    <row r="258" spans="1:26" ht="9" customHeight="1">
      <c r="A258" s="23">
        <v>196</v>
      </c>
      <c r="B258" s="394" t="s">
        <v>404</v>
      </c>
      <c r="C258" s="56" t="s">
        <v>993</v>
      </c>
      <c r="D258" s="56"/>
      <c r="E258" s="396">
        <f t="shared" ref="E258:E266" si="33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396" t="s">
        <v>110</v>
      </c>
      <c r="K258" s="396">
        <v>3438.05</v>
      </c>
      <c r="L258" s="396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291">
        <f>'Приложение 1'!T255</f>
        <v>4503.95</v>
      </c>
      <c r="Y258" s="291">
        <f t="shared" si="28"/>
        <v>3316.937663808445</v>
      </c>
      <c r="Z258" s="18">
        <f t="shared" si="29"/>
        <v>1187.0123361915548</v>
      </c>
    </row>
    <row r="259" spans="1:26" ht="9" customHeight="1">
      <c r="A259" s="776" t="s">
        <v>424</v>
      </c>
      <c r="B259" s="776"/>
      <c r="C259" s="776"/>
      <c r="D259" s="776"/>
      <c r="E259" s="776"/>
      <c r="F259" s="776"/>
      <c r="G259" s="776"/>
      <c r="H259" s="776"/>
      <c r="I259" s="776"/>
      <c r="J259" s="776"/>
      <c r="K259" s="776"/>
      <c r="L259" s="776"/>
      <c r="M259" s="776"/>
      <c r="N259" s="776"/>
      <c r="O259" s="776"/>
      <c r="P259" s="776"/>
      <c r="Q259" s="776"/>
      <c r="R259" s="776"/>
      <c r="S259" s="776"/>
      <c r="T259" s="776"/>
      <c r="U259" s="776"/>
      <c r="V259" s="776"/>
      <c r="X259" s="291">
        <f>'Приложение 1'!T256</f>
        <v>0</v>
      </c>
      <c r="Y259" s="291" t="e">
        <f t="shared" si="28"/>
        <v>#DIV/0!</v>
      </c>
      <c r="Z259" s="18" t="e">
        <f t="shared" si="29"/>
        <v>#DIV/0!</v>
      </c>
    </row>
    <row r="260" spans="1:26" ht="22.5" customHeight="1">
      <c r="A260" s="761" t="s">
        <v>425</v>
      </c>
      <c r="B260" s="761"/>
      <c r="C260" s="56"/>
      <c r="D260" s="56"/>
      <c r="E260" s="396">
        <f>SUM(E261:E266)</f>
        <v>17308788.909999996</v>
      </c>
      <c r="F260" s="396">
        <v>0</v>
      </c>
      <c r="G260" s="16">
        <v>0</v>
      </c>
      <c r="H260" s="396">
        <v>0</v>
      </c>
      <c r="I260" s="396">
        <f>SUM(I261:I266)</f>
        <v>5388.46</v>
      </c>
      <c r="J260" s="396"/>
      <c r="K260" s="396"/>
      <c r="L260" s="396">
        <f>SUM(L261:L266)</f>
        <v>17308788.909999996</v>
      </c>
      <c r="M260" s="396">
        <v>0</v>
      </c>
      <c r="N260" s="396">
        <v>0</v>
      </c>
      <c r="O260" s="396">
        <v>0</v>
      </c>
      <c r="P260" s="396">
        <v>0</v>
      </c>
      <c r="Q260" s="396">
        <v>0</v>
      </c>
      <c r="R260" s="396">
        <v>0</v>
      </c>
      <c r="S260" s="396">
        <v>0</v>
      </c>
      <c r="T260" s="396">
        <v>0</v>
      </c>
      <c r="U260" s="396">
        <v>0</v>
      </c>
      <c r="V260" s="396">
        <v>0</v>
      </c>
      <c r="X260" s="291">
        <f>'Приложение 1'!T257</f>
        <v>0</v>
      </c>
      <c r="Y260" s="291">
        <f t="shared" si="28"/>
        <v>3212.1958611551345</v>
      </c>
      <c r="Z260" s="18">
        <f t="shared" si="29"/>
        <v>-3212.1958611551345</v>
      </c>
    </row>
    <row r="261" spans="1:26" ht="9" customHeight="1">
      <c r="A261" s="390">
        <v>197</v>
      </c>
      <c r="B261" s="392" t="s">
        <v>410</v>
      </c>
      <c r="C261" s="56" t="s">
        <v>992</v>
      </c>
      <c r="D261" s="56"/>
      <c r="E261" s="396">
        <f t="shared" si="33"/>
        <v>4206410</v>
      </c>
      <c r="F261" s="396">
        <v>0</v>
      </c>
      <c r="G261" s="16">
        <v>0</v>
      </c>
      <c r="H261" s="396">
        <v>0</v>
      </c>
      <c r="I261" s="396">
        <v>1237.2</v>
      </c>
      <c r="J261" s="396" t="s">
        <v>109</v>
      </c>
      <c r="K261" s="396">
        <v>2022.07</v>
      </c>
      <c r="L261" s="396">
        <v>4206410</v>
      </c>
      <c r="M261" s="396">
        <v>0</v>
      </c>
      <c r="N261" s="396">
        <v>0</v>
      </c>
      <c r="O261" s="396">
        <v>0</v>
      </c>
      <c r="P261" s="396">
        <v>0</v>
      </c>
      <c r="Q261" s="396">
        <v>0</v>
      </c>
      <c r="R261" s="396">
        <v>0</v>
      </c>
      <c r="S261" s="396">
        <v>0</v>
      </c>
      <c r="T261" s="396">
        <v>0</v>
      </c>
      <c r="U261" s="396">
        <v>0</v>
      </c>
      <c r="V261" s="396">
        <v>0</v>
      </c>
      <c r="X261" s="291">
        <f>'Приложение 1'!T258</f>
        <v>4180</v>
      </c>
      <c r="Y261" s="291">
        <f t="shared" si="28"/>
        <v>3399.9434206272226</v>
      </c>
      <c r="Z261" s="18">
        <f t="shared" si="29"/>
        <v>780.05657937277738</v>
      </c>
    </row>
    <row r="262" spans="1:26" ht="9" customHeight="1">
      <c r="A262" s="390">
        <v>198</v>
      </c>
      <c r="B262" s="392" t="s">
        <v>369</v>
      </c>
      <c r="C262" s="56" t="s">
        <v>992</v>
      </c>
      <c r="D262" s="56"/>
      <c r="E262" s="396">
        <f t="shared" si="33"/>
        <v>4363425.54</v>
      </c>
      <c r="F262" s="396">
        <v>0</v>
      </c>
      <c r="G262" s="16">
        <v>0</v>
      </c>
      <c r="H262" s="396">
        <v>0</v>
      </c>
      <c r="I262" s="396">
        <v>1569</v>
      </c>
      <c r="J262" s="20" t="s">
        <v>109</v>
      </c>
      <c r="K262" s="396">
        <v>2022.07</v>
      </c>
      <c r="L262" s="396">
        <v>4363425.54</v>
      </c>
      <c r="M262" s="396">
        <v>0</v>
      </c>
      <c r="N262" s="396">
        <v>0</v>
      </c>
      <c r="O262" s="396">
        <v>0</v>
      </c>
      <c r="P262" s="396">
        <v>0</v>
      </c>
      <c r="Q262" s="396">
        <v>0</v>
      </c>
      <c r="R262" s="396">
        <v>0</v>
      </c>
      <c r="S262" s="396">
        <v>0</v>
      </c>
      <c r="T262" s="396">
        <v>0</v>
      </c>
      <c r="U262" s="396">
        <v>0</v>
      </c>
      <c r="V262" s="396">
        <v>0</v>
      </c>
      <c r="X262" s="291">
        <f>'Приложение 1'!T259</f>
        <v>4180</v>
      </c>
      <c r="Y262" s="291">
        <f t="shared" si="28"/>
        <v>2781.0232887189291</v>
      </c>
      <c r="Z262" s="18">
        <f t="shared" si="29"/>
        <v>1398.9767112810709</v>
      </c>
    </row>
    <row r="263" spans="1:26" ht="9" customHeight="1">
      <c r="A263" s="390">
        <v>199</v>
      </c>
      <c r="B263" s="392" t="s">
        <v>334</v>
      </c>
      <c r="C263" s="56" t="s">
        <v>992</v>
      </c>
      <c r="D263" s="56"/>
      <c r="E263" s="396">
        <f t="shared" si="33"/>
        <v>3629686.28</v>
      </c>
      <c r="F263" s="396">
        <v>0</v>
      </c>
      <c r="G263" s="16">
        <v>0</v>
      </c>
      <c r="H263" s="396">
        <v>0</v>
      </c>
      <c r="I263" s="396">
        <v>975.5</v>
      </c>
      <c r="J263" s="20" t="s">
        <v>109</v>
      </c>
      <c r="K263" s="396">
        <v>2022.07</v>
      </c>
      <c r="L263" s="396">
        <v>3629686.28</v>
      </c>
      <c r="M263" s="396">
        <v>0</v>
      </c>
      <c r="N263" s="396">
        <v>0</v>
      </c>
      <c r="O263" s="396">
        <v>0</v>
      </c>
      <c r="P263" s="396">
        <v>0</v>
      </c>
      <c r="Q263" s="396">
        <v>0</v>
      </c>
      <c r="R263" s="396">
        <v>0</v>
      </c>
      <c r="S263" s="396">
        <v>0</v>
      </c>
      <c r="T263" s="396">
        <v>0</v>
      </c>
      <c r="U263" s="396">
        <v>0</v>
      </c>
      <c r="V263" s="396">
        <v>0</v>
      </c>
      <c r="X263" s="291">
        <f>'Приложение 1'!T260</f>
        <v>4180</v>
      </c>
      <c r="Y263" s="291">
        <f t="shared" si="28"/>
        <v>3720.8470322911326</v>
      </c>
      <c r="Z263" s="18">
        <f t="shared" si="29"/>
        <v>459.15296770886744</v>
      </c>
    </row>
    <row r="264" spans="1:26" ht="9" customHeight="1">
      <c r="A264" s="390">
        <v>200</v>
      </c>
      <c r="B264" s="392" t="s">
        <v>337</v>
      </c>
      <c r="C264" s="56" t="s">
        <v>993</v>
      </c>
      <c r="D264" s="56"/>
      <c r="E264" s="396">
        <f t="shared" si="33"/>
        <v>2417022.98</v>
      </c>
      <c r="F264" s="396">
        <v>0</v>
      </c>
      <c r="G264" s="16">
        <v>0</v>
      </c>
      <c r="H264" s="396">
        <v>0</v>
      </c>
      <c r="I264" s="396">
        <v>755.76</v>
      </c>
      <c r="J264" s="396" t="s">
        <v>110</v>
      </c>
      <c r="K264" s="396">
        <v>3438.05</v>
      </c>
      <c r="L264" s="396">
        <v>2417022.98</v>
      </c>
      <c r="M264" s="396">
        <v>0</v>
      </c>
      <c r="N264" s="396">
        <v>0</v>
      </c>
      <c r="O264" s="396">
        <v>0</v>
      </c>
      <c r="P264" s="396">
        <v>0</v>
      </c>
      <c r="Q264" s="396">
        <v>0</v>
      </c>
      <c r="R264" s="396">
        <v>0</v>
      </c>
      <c r="S264" s="396">
        <v>0</v>
      </c>
      <c r="T264" s="396">
        <v>0</v>
      </c>
      <c r="U264" s="396">
        <v>0</v>
      </c>
      <c r="V264" s="396">
        <v>0</v>
      </c>
      <c r="X264" s="291">
        <f>'Приложение 1'!T261</f>
        <v>4503.95</v>
      </c>
      <c r="Y264" s="291">
        <f t="shared" si="28"/>
        <v>3198.1356250661588</v>
      </c>
      <c r="Z264" s="18">
        <f t="shared" si="29"/>
        <v>1305.814374933841</v>
      </c>
    </row>
    <row r="265" spans="1:26" ht="9" customHeight="1">
      <c r="A265" s="390">
        <v>201</v>
      </c>
      <c r="B265" s="392" t="s">
        <v>335</v>
      </c>
      <c r="C265" s="56" t="s">
        <v>993</v>
      </c>
      <c r="D265" s="56"/>
      <c r="E265" s="396">
        <f t="shared" si="33"/>
        <v>1226713.3700000001</v>
      </c>
      <c r="F265" s="396">
        <v>0</v>
      </c>
      <c r="G265" s="16">
        <v>0</v>
      </c>
      <c r="H265" s="396">
        <v>0</v>
      </c>
      <c r="I265" s="396">
        <v>370</v>
      </c>
      <c r="J265" s="396" t="s">
        <v>110</v>
      </c>
      <c r="K265" s="396">
        <v>3438.05</v>
      </c>
      <c r="L265" s="396">
        <v>1226713.3700000001</v>
      </c>
      <c r="M265" s="396">
        <v>0</v>
      </c>
      <c r="N265" s="396">
        <v>0</v>
      </c>
      <c r="O265" s="396">
        <v>0</v>
      </c>
      <c r="P265" s="396">
        <v>0</v>
      </c>
      <c r="Q265" s="396">
        <v>0</v>
      </c>
      <c r="R265" s="396">
        <v>0</v>
      </c>
      <c r="S265" s="396">
        <v>0</v>
      </c>
      <c r="T265" s="396">
        <v>0</v>
      </c>
      <c r="U265" s="396">
        <v>0</v>
      </c>
      <c r="V265" s="396">
        <v>0</v>
      </c>
      <c r="X265" s="291">
        <f>'Приложение 1'!T262</f>
        <v>4503.95</v>
      </c>
      <c r="Y265" s="291">
        <f t="shared" si="28"/>
        <v>3315.4415405405407</v>
      </c>
      <c r="Z265" s="18">
        <f t="shared" si="29"/>
        <v>1188.5084594594591</v>
      </c>
    </row>
    <row r="266" spans="1:26" ht="9" customHeight="1">
      <c r="A266" s="390">
        <v>202</v>
      </c>
      <c r="B266" s="392" t="s">
        <v>336</v>
      </c>
      <c r="C266" s="56" t="s">
        <v>993</v>
      </c>
      <c r="D266" s="56"/>
      <c r="E266" s="396">
        <f t="shared" si="33"/>
        <v>1465530.74</v>
      </c>
      <c r="F266" s="396">
        <v>0</v>
      </c>
      <c r="G266" s="16">
        <v>0</v>
      </c>
      <c r="H266" s="396">
        <v>0</v>
      </c>
      <c r="I266" s="396">
        <v>481</v>
      </c>
      <c r="J266" s="396" t="s">
        <v>110</v>
      </c>
      <c r="K266" s="396">
        <v>3438.05</v>
      </c>
      <c r="L266" s="396">
        <v>1465530.74</v>
      </c>
      <c r="M266" s="396">
        <v>0</v>
      </c>
      <c r="N266" s="396">
        <v>0</v>
      </c>
      <c r="O266" s="396">
        <v>0</v>
      </c>
      <c r="P266" s="396">
        <v>0</v>
      </c>
      <c r="Q266" s="396">
        <v>0</v>
      </c>
      <c r="R266" s="396">
        <v>0</v>
      </c>
      <c r="S266" s="396">
        <v>0</v>
      </c>
      <c r="T266" s="396">
        <v>0</v>
      </c>
      <c r="U266" s="396">
        <v>0</v>
      </c>
      <c r="V266" s="396">
        <v>0</v>
      </c>
      <c r="X266" s="291">
        <f>'Приложение 1'!T263</f>
        <v>4503.95</v>
      </c>
      <c r="Y266" s="291">
        <f t="shared" si="28"/>
        <v>3046.8414553014554</v>
      </c>
      <c r="Z266" s="18">
        <f t="shared" si="29"/>
        <v>1457.1085446985444</v>
      </c>
    </row>
    <row r="267" spans="1:26" ht="9" customHeight="1">
      <c r="A267" s="760" t="s">
        <v>339</v>
      </c>
      <c r="B267" s="760"/>
      <c r="C267" s="760"/>
      <c r="D267" s="760"/>
      <c r="E267" s="760"/>
      <c r="F267" s="760"/>
      <c r="G267" s="760"/>
      <c r="H267" s="760"/>
      <c r="I267" s="760"/>
      <c r="J267" s="760"/>
      <c r="K267" s="760"/>
      <c r="L267" s="760"/>
      <c r="M267" s="760"/>
      <c r="N267" s="760"/>
      <c r="O267" s="760"/>
      <c r="P267" s="760"/>
      <c r="Q267" s="760"/>
      <c r="R267" s="760"/>
      <c r="S267" s="760"/>
      <c r="T267" s="760"/>
      <c r="U267" s="760"/>
      <c r="V267" s="760"/>
      <c r="X267" s="291">
        <f>'Приложение 1'!T264</f>
        <v>0</v>
      </c>
      <c r="Y267" s="291" t="e">
        <f t="shared" si="28"/>
        <v>#DIV/0!</v>
      </c>
      <c r="Z267" s="18" t="e">
        <f t="shared" si="29"/>
        <v>#DIV/0!</v>
      </c>
    </row>
    <row r="268" spans="1:26" ht="21.75" customHeight="1">
      <c r="A268" s="761" t="s">
        <v>340</v>
      </c>
      <c r="B268" s="761"/>
      <c r="C268" s="56"/>
      <c r="D268" s="56"/>
      <c r="E268" s="396">
        <f>E269+E270</f>
        <v>2592742.1</v>
      </c>
      <c r="F268" s="396">
        <v>0</v>
      </c>
      <c r="G268" s="16">
        <v>0</v>
      </c>
      <c r="H268" s="396">
        <v>0</v>
      </c>
      <c r="I268" s="396">
        <f>I269+I270</f>
        <v>762</v>
      </c>
      <c r="J268" s="396"/>
      <c r="K268" s="396"/>
      <c r="L268" s="396">
        <f>L269+L270</f>
        <v>2592742.1</v>
      </c>
      <c r="M268" s="396">
        <v>0</v>
      </c>
      <c r="N268" s="396">
        <v>0</v>
      </c>
      <c r="O268" s="396">
        <v>0</v>
      </c>
      <c r="P268" s="396">
        <v>0</v>
      </c>
      <c r="Q268" s="396">
        <v>0</v>
      </c>
      <c r="R268" s="396">
        <v>0</v>
      </c>
      <c r="S268" s="396">
        <v>0</v>
      </c>
      <c r="T268" s="396">
        <v>0</v>
      </c>
      <c r="U268" s="396">
        <v>0</v>
      </c>
      <c r="V268" s="396">
        <v>0</v>
      </c>
      <c r="X268" s="291">
        <f>'Приложение 1'!T265</f>
        <v>0</v>
      </c>
      <c r="Y268" s="291">
        <f t="shared" si="28"/>
        <v>3402.5486876640421</v>
      </c>
      <c r="Z268" s="18">
        <f t="shared" si="29"/>
        <v>-3402.5486876640421</v>
      </c>
    </row>
    <row r="269" spans="1:26" ht="9" customHeight="1">
      <c r="A269" s="390">
        <v>203</v>
      </c>
      <c r="B269" s="392" t="s">
        <v>341</v>
      </c>
      <c r="C269" s="56" t="s">
        <v>993</v>
      </c>
      <c r="D269" s="56"/>
      <c r="E269" s="396">
        <f>F269+H269+L269+N269+P269+R269+S269+T269+U269+V269</f>
        <v>942574.3</v>
      </c>
      <c r="F269" s="396">
        <v>0</v>
      </c>
      <c r="G269" s="16">
        <v>0</v>
      </c>
      <c r="H269" s="396">
        <v>0</v>
      </c>
      <c r="I269" s="396">
        <v>286</v>
      </c>
      <c r="J269" s="396" t="s">
        <v>110</v>
      </c>
      <c r="K269" s="396">
        <v>3438.05</v>
      </c>
      <c r="L269" s="396">
        <v>942574.3</v>
      </c>
      <c r="M269" s="396">
        <v>0</v>
      </c>
      <c r="N269" s="396">
        <v>0</v>
      </c>
      <c r="O269" s="396">
        <v>0</v>
      </c>
      <c r="P269" s="396">
        <v>0</v>
      </c>
      <c r="Q269" s="396">
        <v>0</v>
      </c>
      <c r="R269" s="396">
        <v>0</v>
      </c>
      <c r="S269" s="396">
        <v>0</v>
      </c>
      <c r="T269" s="396">
        <v>0</v>
      </c>
      <c r="U269" s="396">
        <v>0</v>
      </c>
      <c r="V269" s="396">
        <v>0</v>
      </c>
      <c r="X269" s="291">
        <f>'Приложение 1'!T266</f>
        <v>4503.95</v>
      </c>
      <c r="Y269" s="291">
        <f t="shared" si="28"/>
        <v>3295.714335664336</v>
      </c>
      <c r="Z269" s="18">
        <f t="shared" si="29"/>
        <v>1208.2356643356638</v>
      </c>
    </row>
    <row r="270" spans="1:26" ht="9" customHeight="1">
      <c r="A270" s="390">
        <v>204</v>
      </c>
      <c r="B270" s="370" t="s">
        <v>342</v>
      </c>
      <c r="C270" s="56" t="s">
        <v>993</v>
      </c>
      <c r="D270" s="56"/>
      <c r="E270" s="396">
        <f>F270+H270+L270+N270+P270+R270+S270+T270+U270+V270</f>
        <v>1650167.8</v>
      </c>
      <c r="F270" s="396">
        <v>0</v>
      </c>
      <c r="G270" s="16">
        <v>0</v>
      </c>
      <c r="H270" s="18">
        <v>0</v>
      </c>
      <c r="I270" s="396">
        <v>476</v>
      </c>
      <c r="J270" s="396" t="s">
        <v>110</v>
      </c>
      <c r="K270" s="396">
        <v>3438.05</v>
      </c>
      <c r="L270" s="396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291">
        <f>'Приложение 1'!T267</f>
        <v>4503.95</v>
      </c>
      <c r="Y270" s="291">
        <f t="shared" si="28"/>
        <v>3466.739075630252</v>
      </c>
      <c r="Z270" s="18">
        <f t="shared" si="29"/>
        <v>1037.2109243697478</v>
      </c>
    </row>
    <row r="271" spans="1:26" ht="9" customHeight="1">
      <c r="A271" s="760" t="s">
        <v>1002</v>
      </c>
      <c r="B271" s="760"/>
      <c r="C271" s="760"/>
      <c r="D271" s="760"/>
      <c r="E271" s="760"/>
      <c r="F271" s="760"/>
      <c r="G271" s="760"/>
      <c r="H271" s="760"/>
      <c r="I271" s="760"/>
      <c r="J271" s="760"/>
      <c r="K271" s="760"/>
      <c r="L271" s="760"/>
      <c r="M271" s="760"/>
      <c r="N271" s="760"/>
      <c r="O271" s="760"/>
      <c r="P271" s="760"/>
      <c r="Q271" s="760"/>
      <c r="R271" s="760"/>
      <c r="S271" s="760"/>
      <c r="T271" s="760"/>
      <c r="U271" s="760"/>
      <c r="V271" s="760"/>
      <c r="X271" s="291">
        <f>'Приложение 1'!T268</f>
        <v>0</v>
      </c>
      <c r="Y271" s="291" t="e">
        <f t="shared" si="28"/>
        <v>#DIV/0!</v>
      </c>
      <c r="Z271" s="18" t="e">
        <f t="shared" si="29"/>
        <v>#DIV/0!</v>
      </c>
    </row>
    <row r="272" spans="1:26" ht="21.75" customHeight="1">
      <c r="A272" s="761" t="s">
        <v>344</v>
      </c>
      <c r="B272" s="761"/>
      <c r="C272" s="56"/>
      <c r="D272" s="56"/>
      <c r="E272" s="396">
        <f>SUM(E273:E276)</f>
        <v>6877592.8399999999</v>
      </c>
      <c r="F272" s="396">
        <v>0</v>
      </c>
      <c r="G272" s="16">
        <v>0</v>
      </c>
      <c r="H272" s="396">
        <v>0</v>
      </c>
      <c r="I272" s="396">
        <f>SUM(I273:I276)</f>
        <v>1989.7999999999997</v>
      </c>
      <c r="J272" s="396"/>
      <c r="K272" s="396"/>
      <c r="L272" s="396">
        <f>SUM(L273:L276)</f>
        <v>6877592.8399999999</v>
      </c>
      <c r="M272" s="396">
        <v>0</v>
      </c>
      <c r="N272" s="396">
        <v>0</v>
      </c>
      <c r="O272" s="396">
        <v>0</v>
      </c>
      <c r="P272" s="396">
        <v>0</v>
      </c>
      <c r="Q272" s="396">
        <v>0</v>
      </c>
      <c r="R272" s="396">
        <v>0</v>
      </c>
      <c r="S272" s="396">
        <v>0</v>
      </c>
      <c r="T272" s="396">
        <v>0</v>
      </c>
      <c r="U272" s="396">
        <v>0</v>
      </c>
      <c r="V272" s="396">
        <v>0</v>
      </c>
      <c r="X272" s="291">
        <f>'Приложение 1'!T269</f>
        <v>0</v>
      </c>
      <c r="Y272" s="291">
        <f t="shared" si="28"/>
        <v>3456.4241833350088</v>
      </c>
      <c r="Z272" s="18">
        <f t="shared" si="29"/>
        <v>-3456.4241833350088</v>
      </c>
    </row>
    <row r="273" spans="1:26" ht="9" customHeight="1">
      <c r="A273" s="390">
        <v>205</v>
      </c>
      <c r="B273" s="392" t="s">
        <v>346</v>
      </c>
      <c r="C273" s="56" t="s">
        <v>993</v>
      </c>
      <c r="D273" s="56"/>
      <c r="E273" s="396">
        <f>F273+H273+L273+N273+P273+R273+S273+T273+U273+V273</f>
        <v>1838962.93</v>
      </c>
      <c r="F273" s="396">
        <v>0</v>
      </c>
      <c r="G273" s="16">
        <v>0</v>
      </c>
      <c r="H273" s="396">
        <v>0</v>
      </c>
      <c r="I273" s="396">
        <v>527.54999999999995</v>
      </c>
      <c r="J273" s="396" t="s">
        <v>110</v>
      </c>
      <c r="K273" s="396">
        <v>3438.05</v>
      </c>
      <c r="L273" s="396">
        <v>1838962.93</v>
      </c>
      <c r="M273" s="396">
        <v>0</v>
      </c>
      <c r="N273" s="396">
        <v>0</v>
      </c>
      <c r="O273" s="396">
        <v>0</v>
      </c>
      <c r="P273" s="396">
        <v>0</v>
      </c>
      <c r="Q273" s="396">
        <v>0</v>
      </c>
      <c r="R273" s="396">
        <v>0</v>
      </c>
      <c r="S273" s="396">
        <v>0</v>
      </c>
      <c r="T273" s="396">
        <v>0</v>
      </c>
      <c r="U273" s="396">
        <v>0</v>
      </c>
      <c r="V273" s="396">
        <v>0</v>
      </c>
      <c r="X273" s="291">
        <f>'Приложение 1'!T270</f>
        <v>4503.95</v>
      </c>
      <c r="Y273" s="291">
        <f t="shared" si="28"/>
        <v>3485.8552364704769</v>
      </c>
      <c r="Z273" s="18">
        <f t="shared" si="29"/>
        <v>1018.0947635295229</v>
      </c>
    </row>
    <row r="274" spans="1:26" ht="9" customHeight="1">
      <c r="A274" s="390">
        <v>206</v>
      </c>
      <c r="B274" s="392" t="s">
        <v>347</v>
      </c>
      <c r="C274" s="56" t="s">
        <v>993</v>
      </c>
      <c r="D274" s="56"/>
      <c r="E274" s="396">
        <f>F274+H274+L274+N274+P274+R274+S274+T274+U274+V274</f>
        <v>1570295.59</v>
      </c>
      <c r="F274" s="396">
        <v>0</v>
      </c>
      <c r="G274" s="16">
        <v>0</v>
      </c>
      <c r="H274" s="396">
        <v>0</v>
      </c>
      <c r="I274" s="396">
        <v>440.65</v>
      </c>
      <c r="J274" s="396" t="s">
        <v>110</v>
      </c>
      <c r="K274" s="396">
        <v>3438.05</v>
      </c>
      <c r="L274" s="396">
        <v>1570295.59</v>
      </c>
      <c r="M274" s="396">
        <v>0</v>
      </c>
      <c r="N274" s="396">
        <v>0</v>
      </c>
      <c r="O274" s="396">
        <v>0</v>
      </c>
      <c r="P274" s="396">
        <v>0</v>
      </c>
      <c r="Q274" s="396">
        <v>0</v>
      </c>
      <c r="R274" s="396">
        <v>0</v>
      </c>
      <c r="S274" s="396">
        <v>0</v>
      </c>
      <c r="T274" s="396">
        <v>0</v>
      </c>
      <c r="U274" s="396">
        <v>0</v>
      </c>
      <c r="V274" s="396">
        <v>0</v>
      </c>
      <c r="X274" s="291">
        <f>'Приложение 1'!T271</f>
        <v>4503.95</v>
      </c>
      <c r="Y274" s="291">
        <f t="shared" si="28"/>
        <v>3563.5892204697611</v>
      </c>
      <c r="Z274" s="18">
        <f t="shared" si="29"/>
        <v>940.36077953023869</v>
      </c>
    </row>
    <row r="275" spans="1:26" ht="9" customHeight="1">
      <c r="A275" s="390">
        <v>207</v>
      </c>
      <c r="B275" s="392" t="s">
        <v>345</v>
      </c>
      <c r="C275" s="56" t="s">
        <v>992</v>
      </c>
      <c r="D275" s="56"/>
      <c r="E275" s="396">
        <f>F275+H275+L275+N275+P275+R275+S275+T275+U275+V275</f>
        <v>2207655.35</v>
      </c>
      <c r="F275" s="396">
        <v>0</v>
      </c>
      <c r="G275" s="16">
        <v>0</v>
      </c>
      <c r="H275" s="396">
        <v>0</v>
      </c>
      <c r="I275" s="396">
        <v>655</v>
      </c>
      <c r="J275" s="20" t="s">
        <v>109</v>
      </c>
      <c r="K275" s="396">
        <v>2022.07</v>
      </c>
      <c r="L275" s="396">
        <v>2207655.35</v>
      </c>
      <c r="M275" s="396">
        <v>0</v>
      </c>
      <c r="N275" s="396">
        <v>0</v>
      </c>
      <c r="O275" s="396">
        <v>0</v>
      </c>
      <c r="P275" s="396">
        <v>0</v>
      </c>
      <c r="Q275" s="396">
        <v>0</v>
      </c>
      <c r="R275" s="396">
        <v>0</v>
      </c>
      <c r="S275" s="396">
        <v>0</v>
      </c>
      <c r="T275" s="396">
        <v>0</v>
      </c>
      <c r="U275" s="396">
        <v>0</v>
      </c>
      <c r="V275" s="396">
        <v>0</v>
      </c>
      <c r="X275" s="291">
        <f>'Приложение 1'!T272</f>
        <v>4180</v>
      </c>
      <c r="Y275" s="291">
        <f t="shared" si="28"/>
        <v>3370.466183206107</v>
      </c>
      <c r="Z275" s="18">
        <f t="shared" si="29"/>
        <v>809.53381679389304</v>
      </c>
    </row>
    <row r="276" spans="1:26" ht="9" customHeight="1">
      <c r="A276" s="390">
        <v>208</v>
      </c>
      <c r="B276" s="392" t="s">
        <v>372</v>
      </c>
      <c r="C276" s="56" t="s">
        <v>993</v>
      </c>
      <c r="D276" s="56"/>
      <c r="E276" s="396">
        <f>F276+H276+L276+N276+P276+R276+S276+T276+U276+V276</f>
        <v>1260678.97</v>
      </c>
      <c r="F276" s="396">
        <v>0</v>
      </c>
      <c r="G276" s="16">
        <v>0</v>
      </c>
      <c r="H276" s="396">
        <v>0</v>
      </c>
      <c r="I276" s="396">
        <v>366.6</v>
      </c>
      <c r="J276" s="396" t="s">
        <v>110</v>
      </c>
      <c r="K276" s="396">
        <v>3438.05</v>
      </c>
      <c r="L276" s="396">
        <v>1260678.97</v>
      </c>
      <c r="M276" s="396">
        <v>0</v>
      </c>
      <c r="N276" s="396">
        <v>0</v>
      </c>
      <c r="O276" s="396">
        <v>0</v>
      </c>
      <c r="P276" s="396">
        <v>0</v>
      </c>
      <c r="Q276" s="396">
        <v>0</v>
      </c>
      <c r="R276" s="396">
        <v>0</v>
      </c>
      <c r="S276" s="396">
        <v>0</v>
      </c>
      <c r="T276" s="396">
        <v>0</v>
      </c>
      <c r="U276" s="396">
        <v>0</v>
      </c>
      <c r="V276" s="396">
        <v>0</v>
      </c>
      <c r="X276" s="291">
        <f>'Приложение 1'!T273</f>
        <v>4503.95</v>
      </c>
      <c r="Y276" s="291">
        <f t="shared" ref="Y276:Y339" si="34">L276/I276</f>
        <v>3438.8406164757225</v>
      </c>
      <c r="Z276" s="18">
        <f t="shared" ref="Z276:Z339" si="35">X276-Y276</f>
        <v>1065.1093835242773</v>
      </c>
    </row>
    <row r="277" spans="1:26" ht="9" customHeight="1">
      <c r="A277" s="760" t="s">
        <v>420</v>
      </c>
      <c r="B277" s="760"/>
      <c r="C277" s="760"/>
      <c r="D277" s="760"/>
      <c r="E277" s="760"/>
      <c r="F277" s="760"/>
      <c r="G277" s="760"/>
      <c r="H277" s="760"/>
      <c r="I277" s="760"/>
      <c r="J277" s="760"/>
      <c r="K277" s="760"/>
      <c r="L277" s="760"/>
      <c r="M277" s="760"/>
      <c r="N277" s="760"/>
      <c r="O277" s="760"/>
      <c r="P277" s="760"/>
      <c r="Q277" s="760"/>
      <c r="R277" s="760"/>
      <c r="S277" s="760"/>
      <c r="T277" s="760"/>
      <c r="U277" s="760"/>
      <c r="V277" s="760"/>
      <c r="X277" s="291">
        <f>'Приложение 1'!T274</f>
        <v>0</v>
      </c>
      <c r="Y277" s="291" t="e">
        <f t="shared" si="34"/>
        <v>#DIV/0!</v>
      </c>
      <c r="Z277" s="18" t="e">
        <f t="shared" si="35"/>
        <v>#DIV/0!</v>
      </c>
    </row>
    <row r="278" spans="1:26" ht="23.25" customHeight="1">
      <c r="A278" s="761" t="s">
        <v>421</v>
      </c>
      <c r="B278" s="761"/>
      <c r="C278" s="56"/>
      <c r="D278" s="56"/>
      <c r="E278" s="396">
        <f>SUM(E279:E280)</f>
        <v>2813785.03</v>
      </c>
      <c r="F278" s="396">
        <f t="shared" ref="F278:V278" si="36">SUM(F279:F280)</f>
        <v>0</v>
      </c>
      <c r="G278" s="8">
        <f t="shared" si="36"/>
        <v>0</v>
      </c>
      <c r="H278" s="396">
        <f t="shared" si="36"/>
        <v>0</v>
      </c>
      <c r="I278" s="396">
        <f>SUM(I279:I280)</f>
        <v>760</v>
      </c>
      <c r="J278" s="396">
        <f t="shared" si="36"/>
        <v>0</v>
      </c>
      <c r="K278" s="396">
        <f t="shared" si="36"/>
        <v>6876.1</v>
      </c>
      <c r="L278" s="396">
        <f>SUM(L279:L280)</f>
        <v>2813785.03</v>
      </c>
      <c r="M278" s="396">
        <f t="shared" si="36"/>
        <v>0</v>
      </c>
      <c r="N278" s="396">
        <f t="shared" si="36"/>
        <v>0</v>
      </c>
      <c r="O278" s="396">
        <f t="shared" si="36"/>
        <v>0</v>
      </c>
      <c r="P278" s="396">
        <f t="shared" si="36"/>
        <v>0</v>
      </c>
      <c r="Q278" s="396">
        <f t="shared" si="36"/>
        <v>0</v>
      </c>
      <c r="R278" s="396">
        <f t="shared" si="36"/>
        <v>0</v>
      </c>
      <c r="S278" s="396">
        <f t="shared" si="36"/>
        <v>0</v>
      </c>
      <c r="T278" s="396">
        <f t="shared" si="36"/>
        <v>0</v>
      </c>
      <c r="U278" s="396">
        <f t="shared" si="36"/>
        <v>0</v>
      </c>
      <c r="V278" s="396">
        <f t="shared" si="36"/>
        <v>0</v>
      </c>
      <c r="X278" s="291">
        <f>'Приложение 1'!T275</f>
        <v>0</v>
      </c>
      <c r="Y278" s="291">
        <f t="shared" si="34"/>
        <v>3702.3487236842102</v>
      </c>
      <c r="Z278" s="18">
        <f t="shared" si="35"/>
        <v>-3702.3487236842102</v>
      </c>
    </row>
    <row r="279" spans="1:26" ht="9" customHeight="1">
      <c r="A279" s="390">
        <v>209</v>
      </c>
      <c r="B279" s="392" t="s">
        <v>418</v>
      </c>
      <c r="C279" s="56" t="s">
        <v>993</v>
      </c>
      <c r="D279" s="56"/>
      <c r="E279" s="396">
        <f>F279+H279+L279+N279+P279+R279+S279+T279+U279+V279</f>
        <v>1406803.4</v>
      </c>
      <c r="F279" s="396">
        <v>0</v>
      </c>
      <c r="G279" s="16">
        <v>0</v>
      </c>
      <c r="H279" s="396">
        <v>0</v>
      </c>
      <c r="I279" s="396">
        <v>380</v>
      </c>
      <c r="J279" s="396" t="s">
        <v>110</v>
      </c>
      <c r="K279" s="396">
        <v>3438.05</v>
      </c>
      <c r="L279" s="396">
        <v>1406803.4</v>
      </c>
      <c r="M279" s="396">
        <v>0</v>
      </c>
      <c r="N279" s="396">
        <v>0</v>
      </c>
      <c r="O279" s="396">
        <v>0</v>
      </c>
      <c r="P279" s="396">
        <v>0</v>
      </c>
      <c r="Q279" s="396">
        <v>0</v>
      </c>
      <c r="R279" s="396">
        <v>0</v>
      </c>
      <c r="S279" s="396">
        <v>0</v>
      </c>
      <c r="T279" s="396">
        <v>0</v>
      </c>
      <c r="U279" s="396">
        <v>0</v>
      </c>
      <c r="V279" s="396">
        <v>0</v>
      </c>
      <c r="X279" s="291">
        <f>'Приложение 1'!T276</f>
        <v>4503.95</v>
      </c>
      <c r="Y279" s="291">
        <f t="shared" si="34"/>
        <v>3702.1142105263157</v>
      </c>
      <c r="Z279" s="18">
        <f t="shared" si="35"/>
        <v>801.83578947368414</v>
      </c>
    </row>
    <row r="280" spans="1:26" ht="9" customHeight="1">
      <c r="A280" s="390">
        <v>210</v>
      </c>
      <c r="B280" s="392" t="s">
        <v>419</v>
      </c>
      <c r="C280" s="56" t="s">
        <v>993</v>
      </c>
      <c r="D280" s="56"/>
      <c r="E280" s="396">
        <f>F280+H280+L280+N280+P280+R280+S280+T280+U280+V280</f>
        <v>1406981.63</v>
      </c>
      <c r="F280" s="396">
        <v>0</v>
      </c>
      <c r="G280" s="16">
        <v>0</v>
      </c>
      <c r="H280" s="396">
        <v>0</v>
      </c>
      <c r="I280" s="396">
        <v>380</v>
      </c>
      <c r="J280" s="396" t="s">
        <v>110</v>
      </c>
      <c r="K280" s="396">
        <v>3438.05</v>
      </c>
      <c r="L280" s="396">
        <v>1406981.63</v>
      </c>
      <c r="M280" s="396">
        <v>0</v>
      </c>
      <c r="N280" s="396">
        <v>0</v>
      </c>
      <c r="O280" s="396">
        <v>0</v>
      </c>
      <c r="P280" s="396">
        <v>0</v>
      </c>
      <c r="Q280" s="396">
        <v>0</v>
      </c>
      <c r="R280" s="396">
        <v>0</v>
      </c>
      <c r="S280" s="396">
        <v>0</v>
      </c>
      <c r="T280" s="396">
        <v>0</v>
      </c>
      <c r="U280" s="396">
        <v>0</v>
      </c>
      <c r="V280" s="396">
        <v>0</v>
      </c>
      <c r="X280" s="291">
        <f>'Приложение 1'!T277</f>
        <v>4503.95</v>
      </c>
      <c r="Y280" s="291">
        <f t="shared" si="34"/>
        <v>3702.5832368421052</v>
      </c>
      <c r="Z280" s="18">
        <f t="shared" si="35"/>
        <v>801.36676315789464</v>
      </c>
    </row>
    <row r="281" spans="1:26" ht="9" customHeight="1">
      <c r="A281" s="760" t="s">
        <v>350</v>
      </c>
      <c r="B281" s="760"/>
      <c r="C281" s="760"/>
      <c r="D281" s="760"/>
      <c r="E281" s="760"/>
      <c r="F281" s="760"/>
      <c r="G281" s="760"/>
      <c r="H281" s="760"/>
      <c r="I281" s="760"/>
      <c r="J281" s="760"/>
      <c r="K281" s="760"/>
      <c r="L281" s="760"/>
      <c r="M281" s="760"/>
      <c r="N281" s="760"/>
      <c r="O281" s="760"/>
      <c r="P281" s="760"/>
      <c r="Q281" s="760"/>
      <c r="R281" s="760"/>
      <c r="S281" s="760"/>
      <c r="T281" s="760"/>
      <c r="U281" s="760"/>
      <c r="V281" s="760"/>
      <c r="X281" s="291">
        <f>'Приложение 1'!T278</f>
        <v>0</v>
      </c>
      <c r="Y281" s="291" t="e">
        <f t="shared" si="34"/>
        <v>#DIV/0!</v>
      </c>
      <c r="Z281" s="18" t="e">
        <f t="shared" si="35"/>
        <v>#DIV/0!</v>
      </c>
    </row>
    <row r="282" spans="1:26" ht="22.5" customHeight="1">
      <c r="A282" s="761" t="s">
        <v>349</v>
      </c>
      <c r="B282" s="761"/>
      <c r="C282" s="56"/>
      <c r="D282" s="56"/>
      <c r="E282" s="396">
        <f>E283</f>
        <v>3249893.6</v>
      </c>
      <c r="F282" s="396">
        <f t="shared" ref="F282:V282" si="37">F283</f>
        <v>0</v>
      </c>
      <c r="G282" s="8">
        <f t="shared" si="37"/>
        <v>0</v>
      </c>
      <c r="H282" s="396">
        <f t="shared" si="37"/>
        <v>0</v>
      </c>
      <c r="I282" s="396">
        <f>I283</f>
        <v>935</v>
      </c>
      <c r="J282" s="396" t="str">
        <f t="shared" si="37"/>
        <v>скатная</v>
      </c>
      <c r="K282" s="396">
        <f t="shared" si="37"/>
        <v>3438.05</v>
      </c>
      <c r="L282" s="396">
        <f t="shared" si="37"/>
        <v>3249893.6</v>
      </c>
      <c r="M282" s="396">
        <f t="shared" si="37"/>
        <v>0</v>
      </c>
      <c r="N282" s="396">
        <f t="shared" si="37"/>
        <v>0</v>
      </c>
      <c r="O282" s="396">
        <f t="shared" si="37"/>
        <v>0</v>
      </c>
      <c r="P282" s="396">
        <f t="shared" si="37"/>
        <v>0</v>
      </c>
      <c r="Q282" s="396">
        <f t="shared" si="37"/>
        <v>0</v>
      </c>
      <c r="R282" s="396">
        <f t="shared" si="37"/>
        <v>0</v>
      </c>
      <c r="S282" s="396">
        <f t="shared" si="37"/>
        <v>0</v>
      </c>
      <c r="T282" s="396">
        <f t="shared" si="37"/>
        <v>0</v>
      </c>
      <c r="U282" s="396">
        <f t="shared" si="37"/>
        <v>0</v>
      </c>
      <c r="V282" s="396">
        <f t="shared" si="37"/>
        <v>0</v>
      </c>
      <c r="X282" s="291">
        <f>'Приложение 1'!T279</f>
        <v>0</v>
      </c>
      <c r="Y282" s="291">
        <f t="shared" si="34"/>
        <v>3475.8220320855617</v>
      </c>
      <c r="Z282" s="18">
        <f t="shared" si="35"/>
        <v>-3475.8220320855617</v>
      </c>
    </row>
    <row r="283" spans="1:26" ht="9" customHeight="1">
      <c r="A283" s="390">
        <v>211</v>
      </c>
      <c r="B283" s="392" t="s">
        <v>352</v>
      </c>
      <c r="C283" s="56" t="s">
        <v>993</v>
      </c>
      <c r="D283" s="56"/>
      <c r="E283" s="396">
        <f>F283+H283+L283+N283+P283+R283+S283+T283+U283+V283</f>
        <v>3249893.6</v>
      </c>
      <c r="F283" s="396">
        <v>0</v>
      </c>
      <c r="G283" s="16">
        <v>0</v>
      </c>
      <c r="H283" s="396">
        <v>0</v>
      </c>
      <c r="I283" s="396">
        <v>935</v>
      </c>
      <c r="J283" s="396" t="s">
        <v>110</v>
      </c>
      <c r="K283" s="396">
        <v>3438.05</v>
      </c>
      <c r="L283" s="396">
        <v>3249893.6</v>
      </c>
      <c r="M283" s="396">
        <v>0</v>
      </c>
      <c r="N283" s="396">
        <v>0</v>
      </c>
      <c r="O283" s="396">
        <v>0</v>
      </c>
      <c r="P283" s="396">
        <v>0</v>
      </c>
      <c r="Q283" s="396">
        <v>0</v>
      </c>
      <c r="R283" s="396">
        <v>0</v>
      </c>
      <c r="S283" s="396">
        <v>0</v>
      </c>
      <c r="T283" s="396">
        <v>0</v>
      </c>
      <c r="U283" s="396">
        <v>0</v>
      </c>
      <c r="V283" s="396">
        <v>0</v>
      </c>
      <c r="X283" s="291">
        <f>'Приложение 1'!T280</f>
        <v>4503.95</v>
      </c>
      <c r="Y283" s="291">
        <f t="shared" si="34"/>
        <v>3475.8220320855617</v>
      </c>
      <c r="Z283" s="18">
        <f t="shared" si="35"/>
        <v>1028.1279679144382</v>
      </c>
    </row>
    <row r="284" spans="1:26" ht="9" customHeight="1">
      <c r="A284" s="760" t="s">
        <v>430</v>
      </c>
      <c r="B284" s="760"/>
      <c r="C284" s="760"/>
      <c r="D284" s="760"/>
      <c r="E284" s="760"/>
      <c r="F284" s="760"/>
      <c r="G284" s="760"/>
      <c r="H284" s="760"/>
      <c r="I284" s="760"/>
      <c r="J284" s="760"/>
      <c r="K284" s="760"/>
      <c r="L284" s="760"/>
      <c r="M284" s="760"/>
      <c r="N284" s="760"/>
      <c r="O284" s="760"/>
      <c r="P284" s="760"/>
      <c r="Q284" s="760"/>
      <c r="R284" s="760"/>
      <c r="S284" s="760"/>
      <c r="T284" s="760"/>
      <c r="U284" s="760"/>
      <c r="V284" s="760"/>
      <c r="X284" s="291">
        <f>'Приложение 1'!T281</f>
        <v>0</v>
      </c>
      <c r="Y284" s="291" t="e">
        <f t="shared" si="34"/>
        <v>#DIV/0!</v>
      </c>
      <c r="Z284" s="18" t="e">
        <f t="shared" si="35"/>
        <v>#DIV/0!</v>
      </c>
    </row>
    <row r="285" spans="1:26" ht="21.75" customHeight="1">
      <c r="A285" s="759" t="s">
        <v>446</v>
      </c>
      <c r="B285" s="759"/>
      <c r="C285" s="68"/>
      <c r="D285" s="68"/>
      <c r="E285" s="24">
        <f>SUM(E286:E287)</f>
        <v>689299.28</v>
      </c>
      <c r="F285" s="24">
        <f t="shared" ref="F285:V285" si="38">SUM(F286:F287)</f>
        <v>689299.28</v>
      </c>
      <c r="G285" s="91">
        <f t="shared" si="38"/>
        <v>0</v>
      </c>
      <c r="H285" s="24">
        <f t="shared" si="38"/>
        <v>0</v>
      </c>
      <c r="I285" s="24">
        <f t="shared" si="38"/>
        <v>0</v>
      </c>
      <c r="J285" s="24">
        <f t="shared" si="38"/>
        <v>0</v>
      </c>
      <c r="K285" s="24">
        <f t="shared" si="38"/>
        <v>355.29999999999995</v>
      </c>
      <c r="L285" s="24">
        <f t="shared" si="38"/>
        <v>0</v>
      </c>
      <c r="M285" s="24">
        <f t="shared" si="38"/>
        <v>0</v>
      </c>
      <c r="N285" s="24">
        <f t="shared" si="38"/>
        <v>0</v>
      </c>
      <c r="O285" s="24">
        <f t="shared" si="38"/>
        <v>0</v>
      </c>
      <c r="P285" s="24">
        <f t="shared" si="38"/>
        <v>0</v>
      </c>
      <c r="Q285" s="24">
        <f t="shared" si="38"/>
        <v>0</v>
      </c>
      <c r="R285" s="24">
        <f t="shared" si="38"/>
        <v>0</v>
      </c>
      <c r="S285" s="24">
        <f t="shared" si="38"/>
        <v>0</v>
      </c>
      <c r="T285" s="24">
        <f t="shared" si="38"/>
        <v>0</v>
      </c>
      <c r="U285" s="24">
        <f t="shared" si="38"/>
        <v>0</v>
      </c>
      <c r="V285" s="24">
        <f t="shared" si="38"/>
        <v>0</v>
      </c>
      <c r="X285" s="291">
        <f>'Приложение 1'!T282</f>
        <v>0</v>
      </c>
      <c r="Y285" s="291" t="e">
        <f t="shared" si="34"/>
        <v>#DIV/0!</v>
      </c>
      <c r="Z285" s="18" t="e">
        <f t="shared" si="35"/>
        <v>#DIV/0!</v>
      </c>
    </row>
    <row r="286" spans="1:26" ht="9" customHeight="1">
      <c r="A286" s="377">
        <v>212</v>
      </c>
      <c r="B286" s="397" t="s">
        <v>353</v>
      </c>
      <c r="C286" s="68" t="s">
        <v>995</v>
      </c>
      <c r="D286" s="68"/>
      <c r="E286" s="396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396" t="s">
        <v>373</v>
      </c>
      <c r="K286" s="396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291">
        <f>'Приложение 1'!T283</f>
        <v>4984.6499999999996</v>
      </c>
      <c r="Y286" s="291" t="e">
        <f t="shared" si="34"/>
        <v>#DIV/0!</v>
      </c>
      <c r="Z286" s="18" t="e">
        <f t="shared" si="35"/>
        <v>#DIV/0!</v>
      </c>
    </row>
    <row r="287" spans="1:26" ht="9" customHeight="1">
      <c r="A287" s="377">
        <v>213</v>
      </c>
      <c r="B287" s="397" t="s">
        <v>354</v>
      </c>
      <c r="C287" s="68" t="s">
        <v>995</v>
      </c>
      <c r="D287" s="68"/>
      <c r="E287" s="396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396" t="s">
        <v>373</v>
      </c>
      <c r="K287" s="396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291">
        <f>'Приложение 1'!T284</f>
        <v>4984.6499999999996</v>
      </c>
      <c r="Y287" s="291" t="e">
        <f t="shared" si="34"/>
        <v>#DIV/0!</v>
      </c>
      <c r="Z287" s="18" t="e">
        <f t="shared" si="35"/>
        <v>#DIV/0!</v>
      </c>
    </row>
    <row r="288" spans="1:26" ht="9" customHeight="1">
      <c r="A288" s="768" t="s">
        <v>1054</v>
      </c>
      <c r="B288" s="768"/>
      <c r="C288" s="768"/>
      <c r="D288" s="768"/>
      <c r="E288" s="768"/>
      <c r="F288" s="768"/>
      <c r="G288" s="768"/>
      <c r="H288" s="768"/>
      <c r="I288" s="768"/>
      <c r="J288" s="768"/>
      <c r="K288" s="768"/>
      <c r="L288" s="768"/>
      <c r="M288" s="768"/>
      <c r="N288" s="768"/>
      <c r="O288" s="768"/>
      <c r="P288" s="768"/>
      <c r="Q288" s="768"/>
      <c r="R288" s="768"/>
      <c r="S288" s="768"/>
      <c r="T288" s="768"/>
      <c r="U288" s="768"/>
      <c r="V288" s="768"/>
      <c r="X288" s="291">
        <f>'Приложение 1'!T285</f>
        <v>0</v>
      </c>
      <c r="Y288" s="291" t="e">
        <f t="shared" si="34"/>
        <v>#DIV/0!</v>
      </c>
      <c r="Z288" s="18" t="e">
        <f t="shared" si="35"/>
        <v>#DIV/0!</v>
      </c>
    </row>
    <row r="289" spans="1:26" ht="22.5" customHeight="1">
      <c r="A289" s="772" t="s">
        <v>1055</v>
      </c>
      <c r="B289" s="772"/>
      <c r="C289" s="64"/>
      <c r="D289" s="64"/>
      <c r="E289" s="19">
        <f>E290</f>
        <v>1059478.07</v>
      </c>
      <c r="F289" s="19">
        <f t="shared" ref="F289:V289" si="39">F290</f>
        <v>0</v>
      </c>
      <c r="G289" s="92">
        <f t="shared" si="39"/>
        <v>0</v>
      </c>
      <c r="H289" s="19">
        <f t="shared" si="39"/>
        <v>0</v>
      </c>
      <c r="I289" s="19">
        <f t="shared" si="39"/>
        <v>351</v>
      </c>
      <c r="J289" s="19" t="str">
        <f t="shared" si="39"/>
        <v>скатная</v>
      </c>
      <c r="K289" s="19">
        <f t="shared" si="39"/>
        <v>3438.05</v>
      </c>
      <c r="L289" s="19">
        <f t="shared" si="39"/>
        <v>1059478.07</v>
      </c>
      <c r="M289" s="19">
        <f t="shared" si="39"/>
        <v>0</v>
      </c>
      <c r="N289" s="19">
        <f t="shared" si="39"/>
        <v>0</v>
      </c>
      <c r="O289" s="19">
        <f t="shared" si="39"/>
        <v>0</v>
      </c>
      <c r="P289" s="19">
        <f t="shared" si="39"/>
        <v>0</v>
      </c>
      <c r="Q289" s="19">
        <f t="shared" si="39"/>
        <v>0</v>
      </c>
      <c r="R289" s="19">
        <f t="shared" si="39"/>
        <v>0</v>
      </c>
      <c r="S289" s="19">
        <f t="shared" si="39"/>
        <v>0</v>
      </c>
      <c r="T289" s="19">
        <f t="shared" si="39"/>
        <v>0</v>
      </c>
      <c r="U289" s="19">
        <f t="shared" si="39"/>
        <v>0</v>
      </c>
      <c r="V289" s="19">
        <f t="shared" si="39"/>
        <v>0</v>
      </c>
      <c r="X289" s="291">
        <f>'Приложение 1'!T286</f>
        <v>0</v>
      </c>
      <c r="Y289" s="291">
        <f t="shared" si="34"/>
        <v>3018.4560398860399</v>
      </c>
      <c r="Z289" s="18">
        <f t="shared" si="35"/>
        <v>-3018.4560398860399</v>
      </c>
    </row>
    <row r="290" spans="1:26" ht="9" customHeight="1">
      <c r="A290" s="20">
        <v>214</v>
      </c>
      <c r="B290" s="393" t="s">
        <v>357</v>
      </c>
      <c r="C290" s="63" t="s">
        <v>993</v>
      </c>
      <c r="D290" s="64"/>
      <c r="E290" s="396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396" t="s">
        <v>110</v>
      </c>
      <c r="K290" s="396">
        <v>3438.05</v>
      </c>
      <c r="L290" s="396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291">
        <f>'Приложение 1'!T287</f>
        <v>4503.95</v>
      </c>
      <c r="Y290" s="291">
        <f t="shared" si="34"/>
        <v>3018.4560398860399</v>
      </c>
      <c r="Z290" s="18">
        <f t="shared" si="35"/>
        <v>1485.4939601139599</v>
      </c>
    </row>
    <row r="291" spans="1:26" ht="9" customHeight="1">
      <c r="A291" s="760" t="s">
        <v>359</v>
      </c>
      <c r="B291" s="760"/>
      <c r="C291" s="760"/>
      <c r="D291" s="760"/>
      <c r="E291" s="760"/>
      <c r="F291" s="760"/>
      <c r="G291" s="760"/>
      <c r="H291" s="760"/>
      <c r="I291" s="760"/>
      <c r="J291" s="760"/>
      <c r="K291" s="760"/>
      <c r="L291" s="760"/>
      <c r="M291" s="760"/>
      <c r="N291" s="760"/>
      <c r="O291" s="760"/>
      <c r="P291" s="760"/>
      <c r="Q291" s="760"/>
      <c r="R291" s="760"/>
      <c r="S291" s="760"/>
      <c r="T291" s="760"/>
      <c r="U291" s="760"/>
      <c r="V291" s="760"/>
      <c r="X291" s="291">
        <f>'Приложение 1'!T288</f>
        <v>0</v>
      </c>
      <c r="Y291" s="291" t="e">
        <f t="shared" si="34"/>
        <v>#DIV/0!</v>
      </c>
      <c r="Z291" s="18" t="e">
        <f t="shared" si="35"/>
        <v>#DIV/0!</v>
      </c>
    </row>
    <row r="292" spans="1:26" ht="22.5" customHeight="1">
      <c r="A292" s="761" t="s">
        <v>447</v>
      </c>
      <c r="B292" s="761"/>
      <c r="C292" s="56"/>
      <c r="D292" s="56"/>
      <c r="E292" s="396">
        <f>SUM(E293:E294)</f>
        <v>6658276.4199999999</v>
      </c>
      <c r="F292" s="396">
        <f t="shared" ref="F292:V292" si="40">SUM(F293:F294)</f>
        <v>0</v>
      </c>
      <c r="G292" s="8">
        <f t="shared" si="40"/>
        <v>0</v>
      </c>
      <c r="H292" s="396">
        <f t="shared" si="40"/>
        <v>0</v>
      </c>
      <c r="I292" s="396">
        <f>SUM(I293:I294)</f>
        <v>2030.4099999999999</v>
      </c>
      <c r="J292" s="396">
        <f t="shared" si="40"/>
        <v>0</v>
      </c>
      <c r="K292" s="396">
        <f t="shared" si="40"/>
        <v>5460.12</v>
      </c>
      <c r="L292" s="396">
        <f t="shared" si="40"/>
        <v>6658276.4199999999</v>
      </c>
      <c r="M292" s="396">
        <f t="shared" si="40"/>
        <v>0</v>
      </c>
      <c r="N292" s="396">
        <f t="shared" si="40"/>
        <v>0</v>
      </c>
      <c r="O292" s="396">
        <f t="shared" si="40"/>
        <v>0</v>
      </c>
      <c r="P292" s="396">
        <f t="shared" si="40"/>
        <v>0</v>
      </c>
      <c r="Q292" s="396">
        <f t="shared" si="40"/>
        <v>0</v>
      </c>
      <c r="R292" s="396">
        <f t="shared" si="40"/>
        <v>0</v>
      </c>
      <c r="S292" s="396">
        <f t="shared" si="40"/>
        <v>0</v>
      </c>
      <c r="T292" s="396">
        <f t="shared" si="40"/>
        <v>0</v>
      </c>
      <c r="U292" s="396">
        <f t="shared" si="40"/>
        <v>0</v>
      </c>
      <c r="V292" s="396">
        <f t="shared" si="40"/>
        <v>0</v>
      </c>
      <c r="X292" s="291">
        <f>'Приложение 1'!T289</f>
        <v>0</v>
      </c>
      <c r="Y292" s="291">
        <f t="shared" si="34"/>
        <v>3279.2768061623024</v>
      </c>
      <c r="Z292" s="18">
        <f t="shared" si="35"/>
        <v>-3279.2768061623024</v>
      </c>
    </row>
    <row r="293" spans="1:26" ht="9" customHeight="1">
      <c r="A293" s="390">
        <v>215</v>
      </c>
      <c r="B293" s="392" t="s">
        <v>358</v>
      </c>
      <c r="C293" s="56" t="s">
        <v>993</v>
      </c>
      <c r="D293" s="56"/>
      <c r="E293" s="396">
        <f>F293+H293+L293+N293+P293+R293+S293+T293+U293+V293</f>
        <v>2063672.3200000001</v>
      </c>
      <c r="F293" s="396">
        <v>0</v>
      </c>
      <c r="G293" s="16">
        <v>0</v>
      </c>
      <c r="H293" s="396">
        <v>0</v>
      </c>
      <c r="I293" s="396">
        <v>614.4</v>
      </c>
      <c r="J293" s="396" t="s">
        <v>110</v>
      </c>
      <c r="K293" s="396">
        <v>3438.05</v>
      </c>
      <c r="L293" s="396">
        <v>2063672.3200000001</v>
      </c>
      <c r="M293" s="396">
        <v>0</v>
      </c>
      <c r="N293" s="396">
        <v>0</v>
      </c>
      <c r="O293" s="396">
        <v>0</v>
      </c>
      <c r="P293" s="396">
        <v>0</v>
      </c>
      <c r="Q293" s="396">
        <v>0</v>
      </c>
      <c r="R293" s="396">
        <v>0</v>
      </c>
      <c r="S293" s="396">
        <v>0</v>
      </c>
      <c r="T293" s="396">
        <v>0</v>
      </c>
      <c r="U293" s="396">
        <v>0</v>
      </c>
      <c r="V293" s="396">
        <v>0</v>
      </c>
      <c r="X293" s="291">
        <f>'Приложение 1'!T290</f>
        <v>4503.95</v>
      </c>
      <c r="Y293" s="291">
        <f t="shared" si="34"/>
        <v>3358.8416666666667</v>
      </c>
      <c r="Z293" s="18">
        <f t="shared" si="35"/>
        <v>1145.1083333333331</v>
      </c>
    </row>
    <row r="294" spans="1:26" ht="9" customHeight="1">
      <c r="A294" s="390">
        <v>216</v>
      </c>
      <c r="B294" s="370" t="s">
        <v>360</v>
      </c>
      <c r="C294" s="56" t="s">
        <v>992</v>
      </c>
      <c r="D294" s="56"/>
      <c r="E294" s="396">
        <f>F294+H294+L294+N294+P294+R294+S294+T294+U294+V294</f>
        <v>4594604.0999999996</v>
      </c>
      <c r="F294" s="396">
        <v>0</v>
      </c>
      <c r="G294" s="16">
        <v>0</v>
      </c>
      <c r="H294" s="396">
        <v>0</v>
      </c>
      <c r="I294" s="396">
        <v>1416.01</v>
      </c>
      <c r="J294" s="20" t="s">
        <v>109</v>
      </c>
      <c r="K294" s="396">
        <v>2022.07</v>
      </c>
      <c r="L294" s="396">
        <v>4594604.0999999996</v>
      </c>
      <c r="M294" s="396">
        <v>0</v>
      </c>
      <c r="N294" s="396">
        <v>0</v>
      </c>
      <c r="O294" s="396">
        <v>0</v>
      </c>
      <c r="P294" s="396">
        <v>0</v>
      </c>
      <c r="Q294" s="396">
        <v>0</v>
      </c>
      <c r="R294" s="396">
        <v>0</v>
      </c>
      <c r="S294" s="396">
        <v>0</v>
      </c>
      <c r="T294" s="396">
        <v>0</v>
      </c>
      <c r="U294" s="396">
        <v>0</v>
      </c>
      <c r="V294" s="396">
        <v>0</v>
      </c>
      <c r="X294" s="291">
        <f>'Приложение 1'!T291</f>
        <v>4180</v>
      </c>
      <c r="Y294" s="291">
        <f t="shared" si="34"/>
        <v>3244.7539918503398</v>
      </c>
      <c r="Z294" s="18">
        <f t="shared" si="35"/>
        <v>935.24600814966016</v>
      </c>
    </row>
    <row r="295" spans="1:26" ht="9" customHeight="1">
      <c r="A295" s="760" t="s">
        <v>448</v>
      </c>
      <c r="B295" s="760"/>
      <c r="C295" s="760"/>
      <c r="D295" s="760"/>
      <c r="E295" s="760"/>
      <c r="F295" s="760"/>
      <c r="G295" s="760"/>
      <c r="H295" s="760"/>
      <c r="I295" s="760"/>
      <c r="J295" s="760"/>
      <c r="K295" s="760"/>
      <c r="L295" s="760"/>
      <c r="M295" s="760"/>
      <c r="N295" s="760"/>
      <c r="O295" s="760"/>
      <c r="P295" s="760"/>
      <c r="Q295" s="760"/>
      <c r="R295" s="760"/>
      <c r="S295" s="760"/>
      <c r="T295" s="760"/>
      <c r="U295" s="760"/>
      <c r="V295" s="760"/>
      <c r="X295" s="291">
        <f>'Приложение 1'!T292</f>
        <v>0</v>
      </c>
      <c r="Y295" s="291" t="e">
        <f t="shared" si="34"/>
        <v>#DIV/0!</v>
      </c>
      <c r="Z295" s="18" t="e">
        <f t="shared" si="35"/>
        <v>#DIV/0!</v>
      </c>
    </row>
    <row r="296" spans="1:26" ht="20.25" customHeight="1">
      <c r="A296" s="761" t="s">
        <v>449</v>
      </c>
      <c r="B296" s="761"/>
      <c r="C296" s="56"/>
      <c r="D296" s="56"/>
      <c r="E296" s="396">
        <f>E297</f>
        <v>1056204.45</v>
      </c>
      <c r="F296" s="396">
        <v>0</v>
      </c>
      <c r="G296" s="16">
        <v>0</v>
      </c>
      <c r="H296" s="396">
        <v>0</v>
      </c>
      <c r="I296" s="396">
        <f>I297</f>
        <v>330</v>
      </c>
      <c r="J296" s="396"/>
      <c r="K296" s="396"/>
      <c r="L296" s="396">
        <f>L297</f>
        <v>1056204.45</v>
      </c>
      <c r="M296" s="396">
        <v>0</v>
      </c>
      <c r="N296" s="396">
        <v>0</v>
      </c>
      <c r="O296" s="396">
        <v>0</v>
      </c>
      <c r="P296" s="396">
        <v>0</v>
      </c>
      <c r="Q296" s="396">
        <v>0</v>
      </c>
      <c r="R296" s="396">
        <v>0</v>
      </c>
      <c r="S296" s="396">
        <v>0</v>
      </c>
      <c r="T296" s="396">
        <v>0</v>
      </c>
      <c r="U296" s="396">
        <v>0</v>
      </c>
      <c r="V296" s="396">
        <v>0</v>
      </c>
      <c r="X296" s="291">
        <f>'Приложение 1'!T293</f>
        <v>0</v>
      </c>
      <c r="Y296" s="291">
        <f t="shared" si="34"/>
        <v>3200.6195454545455</v>
      </c>
      <c r="Z296" s="18">
        <f t="shared" si="35"/>
        <v>-3200.6195454545455</v>
      </c>
    </row>
    <row r="297" spans="1:26" ht="9" customHeight="1">
      <c r="A297" s="390">
        <v>217</v>
      </c>
      <c r="B297" s="392" t="s">
        <v>361</v>
      </c>
      <c r="C297" s="56" t="s">
        <v>993</v>
      </c>
      <c r="D297" s="56"/>
      <c r="E297" s="396">
        <f>F297+H297+L297+N297+P297+R297+S297+T297+U297+V297</f>
        <v>1056204.45</v>
      </c>
      <c r="F297" s="396">
        <v>0</v>
      </c>
      <c r="G297" s="16">
        <v>0</v>
      </c>
      <c r="H297" s="396">
        <v>0</v>
      </c>
      <c r="I297" s="396">
        <v>330</v>
      </c>
      <c r="J297" s="396" t="s">
        <v>110</v>
      </c>
      <c r="K297" s="396">
        <v>3438.05</v>
      </c>
      <c r="L297" s="396">
        <v>1056204.45</v>
      </c>
      <c r="M297" s="396">
        <v>0</v>
      </c>
      <c r="N297" s="396">
        <v>0</v>
      </c>
      <c r="O297" s="396">
        <v>0</v>
      </c>
      <c r="P297" s="396">
        <v>0</v>
      </c>
      <c r="Q297" s="396">
        <v>0</v>
      </c>
      <c r="R297" s="396">
        <v>0</v>
      </c>
      <c r="S297" s="396">
        <v>0</v>
      </c>
      <c r="T297" s="396">
        <v>0</v>
      </c>
      <c r="U297" s="396">
        <v>0</v>
      </c>
      <c r="V297" s="396">
        <v>0</v>
      </c>
      <c r="X297" s="291">
        <f>'Приложение 1'!T294</f>
        <v>4503.95</v>
      </c>
      <c r="Y297" s="291">
        <f t="shared" si="34"/>
        <v>3200.6195454545455</v>
      </c>
      <c r="Z297" s="18">
        <f t="shared" si="35"/>
        <v>1303.3304545454544</v>
      </c>
    </row>
    <row r="298" spans="1:26" ht="9" customHeight="1">
      <c r="A298" s="763" t="s">
        <v>399</v>
      </c>
      <c r="B298" s="763"/>
      <c r="C298" s="763"/>
      <c r="D298" s="763"/>
      <c r="E298" s="763"/>
      <c r="F298" s="763"/>
      <c r="G298" s="763"/>
      <c r="H298" s="763"/>
      <c r="I298" s="763"/>
      <c r="J298" s="763"/>
      <c r="K298" s="763"/>
      <c r="L298" s="763"/>
      <c r="M298" s="763"/>
      <c r="N298" s="763"/>
      <c r="O298" s="763"/>
      <c r="P298" s="763"/>
      <c r="Q298" s="763"/>
      <c r="R298" s="763"/>
      <c r="S298" s="763"/>
      <c r="T298" s="763"/>
      <c r="U298" s="763"/>
      <c r="V298" s="763"/>
      <c r="X298" s="291">
        <f>'Приложение 1'!T295</f>
        <v>0</v>
      </c>
      <c r="Y298" s="291" t="e">
        <f t="shared" si="34"/>
        <v>#DIV/0!</v>
      </c>
      <c r="Z298" s="18" t="e">
        <f t="shared" si="35"/>
        <v>#DIV/0!</v>
      </c>
    </row>
    <row r="299" spans="1:26" ht="21" customHeight="1">
      <c r="A299" s="764" t="s">
        <v>362</v>
      </c>
      <c r="B299" s="764"/>
      <c r="C299" s="69"/>
      <c r="D299" s="69"/>
      <c r="E299" s="396">
        <f>E300</f>
        <v>1645051.71</v>
      </c>
      <c r="F299" s="396">
        <v>0</v>
      </c>
      <c r="G299" s="8">
        <v>0</v>
      </c>
      <c r="H299" s="396">
        <v>0</v>
      </c>
      <c r="I299" s="396">
        <f>I300</f>
        <v>495.36</v>
      </c>
      <c r="J299" s="396"/>
      <c r="K299" s="396"/>
      <c r="L299" s="396">
        <f>L300</f>
        <v>1645051.71</v>
      </c>
      <c r="M299" s="396">
        <v>0</v>
      </c>
      <c r="N299" s="396">
        <v>0</v>
      </c>
      <c r="O299" s="396">
        <v>0</v>
      </c>
      <c r="P299" s="396">
        <v>0</v>
      </c>
      <c r="Q299" s="396">
        <v>0</v>
      </c>
      <c r="R299" s="396">
        <v>0</v>
      </c>
      <c r="S299" s="396">
        <v>0</v>
      </c>
      <c r="T299" s="396">
        <v>0</v>
      </c>
      <c r="U299" s="396">
        <v>0</v>
      </c>
      <c r="V299" s="396">
        <v>0</v>
      </c>
      <c r="X299" s="291">
        <f>'Приложение 1'!T296</f>
        <v>0</v>
      </c>
      <c r="Y299" s="291">
        <f t="shared" si="34"/>
        <v>3320.9215721899222</v>
      </c>
      <c r="Z299" s="18">
        <f t="shared" si="35"/>
        <v>-3320.9215721899222</v>
      </c>
    </row>
    <row r="300" spans="1:26" ht="9" customHeight="1">
      <c r="A300" s="29">
        <v>218</v>
      </c>
      <c r="B300" s="392" t="s">
        <v>1</v>
      </c>
      <c r="C300" s="73" t="s">
        <v>993</v>
      </c>
      <c r="D300" s="87"/>
      <c r="E300" s="396">
        <f>F300+H300+L300+N300+P300+R300+S300+T300+U300+V300</f>
        <v>1645051.71</v>
      </c>
      <c r="F300" s="396">
        <v>0</v>
      </c>
      <c r="G300" s="8">
        <v>0</v>
      </c>
      <c r="H300" s="396">
        <v>0</v>
      </c>
      <c r="I300" s="396">
        <v>495.36</v>
      </c>
      <c r="J300" s="396" t="s">
        <v>110</v>
      </c>
      <c r="K300" s="396">
        <v>3438.05</v>
      </c>
      <c r="L300" s="396">
        <v>1645051.71</v>
      </c>
      <c r="M300" s="396">
        <v>0</v>
      </c>
      <c r="N300" s="396">
        <v>0</v>
      </c>
      <c r="O300" s="396">
        <v>0</v>
      </c>
      <c r="P300" s="396">
        <v>0</v>
      </c>
      <c r="Q300" s="396">
        <v>0</v>
      </c>
      <c r="R300" s="396">
        <v>0</v>
      </c>
      <c r="S300" s="396">
        <v>0</v>
      </c>
      <c r="T300" s="396">
        <v>0</v>
      </c>
      <c r="U300" s="396">
        <v>0</v>
      </c>
      <c r="V300" s="396">
        <v>0</v>
      </c>
      <c r="X300" s="291">
        <f>'Приложение 1'!T297</f>
        <v>4503.95</v>
      </c>
      <c r="Y300" s="291">
        <f t="shared" si="34"/>
        <v>3320.9215721899222</v>
      </c>
      <c r="Z300" s="18">
        <f t="shared" si="35"/>
        <v>1183.0284278100776</v>
      </c>
    </row>
    <row r="301" spans="1:26" s="25" customFormat="1" ht="9" customHeight="1">
      <c r="A301" s="763" t="s">
        <v>3</v>
      </c>
      <c r="B301" s="763"/>
      <c r="C301" s="763"/>
      <c r="D301" s="763"/>
      <c r="E301" s="763"/>
      <c r="F301" s="763"/>
      <c r="G301" s="763"/>
      <c r="H301" s="763"/>
      <c r="I301" s="763"/>
      <c r="J301" s="763"/>
      <c r="K301" s="763"/>
      <c r="L301" s="763"/>
      <c r="M301" s="763"/>
      <c r="N301" s="763"/>
      <c r="O301" s="763"/>
      <c r="P301" s="763"/>
      <c r="Q301" s="763"/>
      <c r="R301" s="763"/>
      <c r="S301" s="763"/>
      <c r="T301" s="763"/>
      <c r="U301" s="763"/>
      <c r="V301" s="763"/>
      <c r="X301" s="291">
        <f>'Приложение 1'!T298</f>
        <v>0</v>
      </c>
      <c r="Y301" s="291" t="e">
        <f t="shared" si="34"/>
        <v>#DIV/0!</v>
      </c>
      <c r="Z301" s="18" t="e">
        <f t="shared" si="35"/>
        <v>#DIV/0!</v>
      </c>
    </row>
    <row r="302" spans="1:26" s="25" customFormat="1" ht="20.25" customHeight="1">
      <c r="A302" s="764" t="s">
        <v>6</v>
      </c>
      <c r="B302" s="764"/>
      <c r="C302" s="69"/>
      <c r="D302" s="69"/>
      <c r="E302" s="47">
        <f>SUM(E303:E304)</f>
        <v>2823117.67</v>
      </c>
      <c r="F302" s="47">
        <f t="shared" ref="F302:V302" si="41">SUM(F303:F304)</f>
        <v>1014248.92</v>
      </c>
      <c r="G302" s="89">
        <f t="shared" si="41"/>
        <v>0</v>
      </c>
      <c r="H302" s="47">
        <f t="shared" si="41"/>
        <v>0</v>
      </c>
      <c r="I302" s="47">
        <f t="shared" si="41"/>
        <v>514.4</v>
      </c>
      <c r="J302" s="47">
        <f t="shared" si="41"/>
        <v>0</v>
      </c>
      <c r="K302" s="47">
        <f t="shared" si="41"/>
        <v>4294.95</v>
      </c>
      <c r="L302" s="47">
        <f t="shared" si="41"/>
        <v>1785735.76</v>
      </c>
      <c r="M302" s="47">
        <f t="shared" si="41"/>
        <v>0</v>
      </c>
      <c r="N302" s="47">
        <f t="shared" si="41"/>
        <v>0</v>
      </c>
      <c r="O302" s="47">
        <f t="shared" si="41"/>
        <v>0</v>
      </c>
      <c r="P302" s="47">
        <f t="shared" si="41"/>
        <v>0</v>
      </c>
      <c r="Q302" s="47">
        <f t="shared" si="41"/>
        <v>0</v>
      </c>
      <c r="R302" s="47">
        <f t="shared" si="41"/>
        <v>0</v>
      </c>
      <c r="S302" s="47">
        <f t="shared" si="41"/>
        <v>0</v>
      </c>
      <c r="T302" s="47">
        <f t="shared" si="41"/>
        <v>0</v>
      </c>
      <c r="U302" s="47">
        <f t="shared" si="41"/>
        <v>23132.99</v>
      </c>
      <c r="V302" s="47">
        <f t="shared" si="41"/>
        <v>0</v>
      </c>
      <c r="X302" s="291">
        <f>'Приложение 1'!T299</f>
        <v>0</v>
      </c>
      <c r="Y302" s="291">
        <f t="shared" si="34"/>
        <v>3471.4925349922241</v>
      </c>
      <c r="Z302" s="18">
        <f t="shared" si="35"/>
        <v>-3471.4925349922241</v>
      </c>
    </row>
    <row r="303" spans="1:26" s="25" customFormat="1" ht="9" customHeight="1">
      <c r="A303" s="29">
        <v>219</v>
      </c>
      <c r="B303" s="391" t="s">
        <v>4</v>
      </c>
      <c r="C303" s="69" t="s">
        <v>995</v>
      </c>
      <c r="D303" s="69"/>
      <c r="E303" s="396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396" t="s">
        <v>400</v>
      </c>
      <c r="K303" s="396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291">
        <f>'Приложение 1'!T300</f>
        <v>4984.6499999999996</v>
      </c>
      <c r="Y303" s="291" t="e">
        <f t="shared" si="34"/>
        <v>#DIV/0!</v>
      </c>
      <c r="Z303" s="18" t="e">
        <f t="shared" si="35"/>
        <v>#DIV/0!</v>
      </c>
    </row>
    <row r="304" spans="1:26" s="25" customFormat="1" ht="9" customHeight="1">
      <c r="A304" s="29">
        <v>220</v>
      </c>
      <c r="B304" s="391" t="s">
        <v>5</v>
      </c>
      <c r="C304" s="69" t="s">
        <v>993</v>
      </c>
      <c r="D304" s="69"/>
      <c r="E304" s="396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396" t="s">
        <v>110</v>
      </c>
      <c r="K304" s="396">
        <v>3438.05</v>
      </c>
      <c r="L304" s="396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291">
        <f>'Приложение 1'!T301</f>
        <v>4503.95</v>
      </c>
      <c r="Y304" s="291">
        <f t="shared" si="34"/>
        <v>3471.4925349922241</v>
      </c>
      <c r="Z304" s="18">
        <f t="shared" si="35"/>
        <v>1032.4574650077757</v>
      </c>
    </row>
    <row r="305" spans="1:26" s="25" customFormat="1" ht="9" customHeight="1">
      <c r="A305" s="768" t="s">
        <v>9</v>
      </c>
      <c r="B305" s="768"/>
      <c r="C305" s="768"/>
      <c r="D305" s="768"/>
      <c r="E305" s="768"/>
      <c r="F305" s="768"/>
      <c r="G305" s="768"/>
      <c r="H305" s="768"/>
      <c r="I305" s="768"/>
      <c r="J305" s="768"/>
      <c r="K305" s="768"/>
      <c r="L305" s="768"/>
      <c r="M305" s="768"/>
      <c r="N305" s="768"/>
      <c r="O305" s="768"/>
      <c r="P305" s="768"/>
      <c r="Q305" s="768"/>
      <c r="R305" s="768"/>
      <c r="S305" s="768"/>
      <c r="T305" s="768"/>
      <c r="U305" s="768"/>
      <c r="V305" s="768"/>
      <c r="X305" s="291">
        <f>'Приложение 1'!T302</f>
        <v>0</v>
      </c>
      <c r="Y305" s="291" t="e">
        <f t="shared" si="34"/>
        <v>#DIV/0!</v>
      </c>
      <c r="Z305" s="18" t="e">
        <f t="shared" si="35"/>
        <v>#DIV/0!</v>
      </c>
    </row>
    <row r="306" spans="1:26" s="25" customFormat="1" ht="20.25" customHeight="1">
      <c r="A306" s="772" t="s">
        <v>10</v>
      </c>
      <c r="B306" s="772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291">
        <f>'Приложение 1'!T303</f>
        <v>0</v>
      </c>
      <c r="Y306" s="291">
        <f t="shared" si="34"/>
        <v>3109.3225646942478</v>
      </c>
      <c r="Z306" s="18">
        <f t="shared" si="35"/>
        <v>-3109.3225646942478</v>
      </c>
    </row>
    <row r="307" spans="1:26" s="25" customFormat="1" ht="9" customHeight="1">
      <c r="A307" s="20">
        <v>221</v>
      </c>
      <c r="B307" s="393" t="s">
        <v>13</v>
      </c>
      <c r="C307" s="64" t="s">
        <v>992</v>
      </c>
      <c r="D307" s="64"/>
      <c r="E307" s="396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396">
        <v>2022.07</v>
      </c>
      <c r="L307" s="396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291">
        <f>'Приложение 1'!T304</f>
        <v>4180</v>
      </c>
      <c r="Y307" s="291">
        <f t="shared" si="34"/>
        <v>3139.1261111111112</v>
      </c>
      <c r="Z307" s="18">
        <f t="shared" si="35"/>
        <v>1040.8738888888888</v>
      </c>
    </row>
    <row r="308" spans="1:26" s="25" customFormat="1" ht="9" customHeight="1">
      <c r="A308" s="20">
        <v>222</v>
      </c>
      <c r="B308" s="393" t="s">
        <v>14</v>
      </c>
      <c r="C308" s="64" t="s">
        <v>993</v>
      </c>
      <c r="D308" s="64"/>
      <c r="E308" s="396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396" t="s">
        <v>110</v>
      </c>
      <c r="K308" s="396">
        <v>3438.05</v>
      </c>
      <c r="L308" s="396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291">
        <f>'Приложение 1'!T305</f>
        <v>4503.95</v>
      </c>
      <c r="Y308" s="291">
        <f t="shared" si="34"/>
        <v>3065.8313741386296</v>
      </c>
      <c r="Z308" s="18">
        <f t="shared" si="35"/>
        <v>1438.1186258613702</v>
      </c>
    </row>
    <row r="309" spans="1:26" s="25" customFormat="1" ht="9" customHeight="1">
      <c r="A309" s="768" t="s">
        <v>11</v>
      </c>
      <c r="B309" s="768"/>
      <c r="C309" s="768"/>
      <c r="D309" s="768"/>
      <c r="E309" s="768"/>
      <c r="F309" s="768"/>
      <c r="G309" s="768"/>
      <c r="H309" s="768"/>
      <c r="I309" s="768"/>
      <c r="J309" s="768"/>
      <c r="K309" s="768"/>
      <c r="L309" s="768"/>
      <c r="M309" s="768"/>
      <c r="N309" s="768"/>
      <c r="O309" s="768"/>
      <c r="P309" s="768"/>
      <c r="Q309" s="768"/>
      <c r="R309" s="768"/>
      <c r="S309" s="768"/>
      <c r="T309" s="768"/>
      <c r="U309" s="768"/>
      <c r="V309" s="768"/>
      <c r="X309" s="291">
        <f>'Приложение 1'!T306</f>
        <v>0</v>
      </c>
      <c r="Y309" s="291" t="e">
        <f t="shared" si="34"/>
        <v>#DIV/0!</v>
      </c>
      <c r="Z309" s="18" t="e">
        <f t="shared" si="35"/>
        <v>#DIV/0!</v>
      </c>
    </row>
    <row r="310" spans="1:26" s="25" customFormat="1" ht="21.75" customHeight="1">
      <c r="A310" s="772" t="s">
        <v>12</v>
      </c>
      <c r="B310" s="772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291">
        <f>'Приложение 1'!T307</f>
        <v>0</v>
      </c>
      <c r="Y310" s="291">
        <f t="shared" si="34"/>
        <v>2590.3187891196253</v>
      </c>
      <c r="Z310" s="18">
        <f t="shared" si="35"/>
        <v>-2590.3187891196253</v>
      </c>
    </row>
    <row r="311" spans="1:26" s="25" customFormat="1" ht="9" customHeight="1">
      <c r="A311" s="20">
        <v>223</v>
      </c>
      <c r="B311" s="393" t="s">
        <v>16</v>
      </c>
      <c r="C311" s="64" t="s">
        <v>993</v>
      </c>
      <c r="D311" s="64"/>
      <c r="E311" s="396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396" t="s">
        <v>110</v>
      </c>
      <c r="K311" s="396">
        <v>3438.05</v>
      </c>
      <c r="L311" s="396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291">
        <f>'Приложение 1'!T308</f>
        <v>4503.95</v>
      </c>
      <c r="Y311" s="291">
        <f t="shared" si="34"/>
        <v>2520.5091140079539</v>
      </c>
      <c r="Z311" s="18">
        <f t="shared" si="35"/>
        <v>1983.4408859920459</v>
      </c>
    </row>
    <row r="312" spans="1:26" s="25" customFormat="1" ht="9" customHeight="1">
      <c r="A312" s="20">
        <v>224</v>
      </c>
      <c r="B312" s="393" t="s">
        <v>15</v>
      </c>
      <c r="C312" s="64" t="s">
        <v>993</v>
      </c>
      <c r="D312" s="64"/>
      <c r="E312" s="396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396" t="s">
        <v>110</v>
      </c>
      <c r="K312" s="396">
        <v>3438.05</v>
      </c>
      <c r="L312" s="396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291">
        <f>'Приложение 1'!T309</f>
        <v>4503.95</v>
      </c>
      <c r="Y312" s="291">
        <f t="shared" si="34"/>
        <v>2702.2056826753837</v>
      </c>
      <c r="Z312" s="18">
        <f t="shared" si="35"/>
        <v>1801.7443173246161</v>
      </c>
    </row>
    <row r="313" spans="1:26" s="25" customFormat="1" ht="9" customHeight="1">
      <c r="A313" s="20">
        <v>225</v>
      </c>
      <c r="B313" s="393" t="s">
        <v>17</v>
      </c>
      <c r="C313" s="64" t="s">
        <v>993</v>
      </c>
      <c r="D313" s="64"/>
      <c r="E313" s="396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396" t="s">
        <v>110</v>
      </c>
      <c r="K313" s="396">
        <v>3438.05</v>
      </c>
      <c r="L313" s="396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291">
        <f>'Приложение 1'!T310</f>
        <v>4503.95</v>
      </c>
      <c r="Y313" s="291">
        <f t="shared" si="34"/>
        <v>2391.2827583707785</v>
      </c>
      <c r="Z313" s="18">
        <f t="shared" si="35"/>
        <v>2112.6672416292213</v>
      </c>
    </row>
    <row r="314" spans="1:26" s="25" customFormat="1" ht="9" customHeight="1">
      <c r="A314" s="20">
        <v>226</v>
      </c>
      <c r="B314" s="393" t="s">
        <v>18</v>
      </c>
      <c r="C314" s="64" t="s">
        <v>993</v>
      </c>
      <c r="D314" s="64"/>
      <c r="E314" s="396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396" t="s">
        <v>110</v>
      </c>
      <c r="K314" s="396">
        <v>3438.05</v>
      </c>
      <c r="L314" s="396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291">
        <f>'Приложение 1'!T311</f>
        <v>4503.95</v>
      </c>
      <c r="Y314" s="291">
        <f t="shared" si="34"/>
        <v>2791.398754617006</v>
      </c>
      <c r="Z314" s="18">
        <f t="shared" si="35"/>
        <v>1712.5512453829938</v>
      </c>
    </row>
    <row r="315" spans="1:26" s="25" customFormat="1" ht="9" customHeight="1">
      <c r="A315" s="783" t="s">
        <v>452</v>
      </c>
      <c r="B315" s="783"/>
      <c r="C315" s="783"/>
      <c r="D315" s="783"/>
      <c r="E315" s="783"/>
      <c r="F315" s="783"/>
      <c r="G315" s="783"/>
      <c r="H315" s="783"/>
      <c r="I315" s="783"/>
      <c r="J315" s="783"/>
      <c r="K315" s="783"/>
      <c r="L315" s="783"/>
      <c r="M315" s="783"/>
      <c r="N315" s="783"/>
      <c r="O315" s="783"/>
      <c r="P315" s="783"/>
      <c r="Q315" s="783"/>
      <c r="R315" s="783"/>
      <c r="S315" s="783"/>
      <c r="T315" s="783"/>
      <c r="U315" s="783"/>
      <c r="V315" s="783"/>
      <c r="X315" s="291">
        <f>'Приложение 1'!T312</f>
        <v>0</v>
      </c>
      <c r="Y315" s="291" t="e">
        <f t="shared" si="34"/>
        <v>#DIV/0!</v>
      </c>
      <c r="Z315" s="18" t="e">
        <f t="shared" si="35"/>
        <v>#DIV/0!</v>
      </c>
    </row>
    <row r="316" spans="1:26" s="25" customFormat="1" ht="21" customHeight="1">
      <c r="A316" s="762" t="s">
        <v>21</v>
      </c>
      <c r="B316" s="762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291">
        <f>'Приложение 1'!T313</f>
        <v>0</v>
      </c>
      <c r="Y316" s="291">
        <f t="shared" si="34"/>
        <v>3672.3325777390296</v>
      </c>
      <c r="Z316" s="18">
        <f t="shared" si="35"/>
        <v>-3672.3325777390296</v>
      </c>
    </row>
    <row r="317" spans="1:26" s="25" customFormat="1" ht="11.25" customHeight="1">
      <c r="A317" s="51">
        <v>227</v>
      </c>
      <c r="B317" s="53" t="s">
        <v>23</v>
      </c>
      <c r="C317" s="72" t="s">
        <v>992</v>
      </c>
      <c r="D317" s="40"/>
      <c r="E317" s="396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396">
        <v>2022.07</v>
      </c>
      <c r="L317" s="396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291">
        <f>'Приложение 1'!T314</f>
        <v>4180</v>
      </c>
      <c r="Y317" s="291">
        <f t="shared" si="34"/>
        <v>3904.7158190327609</v>
      </c>
      <c r="Z317" s="18">
        <f t="shared" si="35"/>
        <v>275.28418096723908</v>
      </c>
    </row>
    <row r="318" spans="1:26" s="25" customFormat="1" ht="11.25" customHeight="1">
      <c r="A318" s="51">
        <v>228</v>
      </c>
      <c r="B318" s="53" t="s">
        <v>24</v>
      </c>
      <c r="C318" s="72" t="s">
        <v>992</v>
      </c>
      <c r="D318" s="40"/>
      <c r="E318" s="396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396">
        <v>2022.07</v>
      </c>
      <c r="L318" s="396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291">
        <f>'Приложение 1'!T315</f>
        <v>4180</v>
      </c>
      <c r="Y318" s="291">
        <f t="shared" si="34"/>
        <v>3469.7793309763397</v>
      </c>
      <c r="Z318" s="18">
        <f t="shared" si="35"/>
        <v>710.22066902366032</v>
      </c>
    </row>
    <row r="319" spans="1:26" s="25" customFormat="1" ht="10.5" customHeight="1">
      <c r="A319" s="783" t="s">
        <v>1052</v>
      </c>
      <c r="B319" s="783"/>
      <c r="C319" s="783"/>
      <c r="D319" s="783"/>
      <c r="E319" s="783"/>
      <c r="F319" s="783"/>
      <c r="G319" s="783"/>
      <c r="H319" s="783"/>
      <c r="I319" s="783"/>
      <c r="J319" s="783"/>
      <c r="K319" s="783"/>
      <c r="L319" s="783"/>
      <c r="M319" s="783"/>
      <c r="N319" s="783"/>
      <c r="O319" s="783"/>
      <c r="P319" s="783"/>
      <c r="Q319" s="783"/>
      <c r="R319" s="783"/>
      <c r="S319" s="783"/>
      <c r="T319" s="783"/>
      <c r="U319" s="783"/>
      <c r="V319" s="783"/>
      <c r="X319" s="291">
        <f>'Приложение 1'!T316</f>
        <v>0</v>
      </c>
      <c r="Y319" s="291" t="e">
        <f t="shared" si="34"/>
        <v>#DIV/0!</v>
      </c>
      <c r="Z319" s="18" t="e">
        <f t="shared" si="35"/>
        <v>#DIV/0!</v>
      </c>
    </row>
    <row r="320" spans="1:26" s="25" customFormat="1" ht="21" customHeight="1">
      <c r="A320" s="762" t="s">
        <v>1053</v>
      </c>
      <c r="B320" s="762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291">
        <f>'Приложение 1'!T317</f>
        <v>0</v>
      </c>
      <c r="Y320" s="291" t="e">
        <f t="shared" si="34"/>
        <v>#DIV/0!</v>
      </c>
      <c r="Z320" s="18" t="e">
        <f t="shared" si="35"/>
        <v>#DIV/0!</v>
      </c>
    </row>
    <row r="321" spans="1:26" s="25" customFormat="1" ht="11.25" customHeight="1">
      <c r="A321" s="51">
        <v>229</v>
      </c>
      <c r="B321" s="53" t="s">
        <v>25</v>
      </c>
      <c r="C321" s="72" t="s">
        <v>995</v>
      </c>
      <c r="D321" s="84"/>
      <c r="E321" s="396">
        <f>F321+H321+L321+N321+P321+R321+S321+T321+U321+V321</f>
        <v>551093.68000000005</v>
      </c>
      <c r="F321" s="85">
        <v>551093.68000000005</v>
      </c>
      <c r="G321" s="50">
        <v>0</v>
      </c>
      <c r="H321" s="49">
        <v>0</v>
      </c>
      <c r="I321" s="49">
        <v>0</v>
      </c>
      <c r="J321" s="396" t="s">
        <v>411</v>
      </c>
      <c r="K321" s="396"/>
      <c r="L321" s="85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291">
        <f>'Приложение 1'!T318</f>
        <v>4984.6499999999996</v>
      </c>
      <c r="Y321" s="291" t="e">
        <f t="shared" si="34"/>
        <v>#DIV/0!</v>
      </c>
      <c r="Z321" s="18" t="e">
        <f t="shared" si="35"/>
        <v>#DIV/0!</v>
      </c>
    </row>
    <row r="322" spans="1:26" s="25" customFormat="1" ht="12" customHeight="1">
      <c r="A322" s="783" t="s">
        <v>450</v>
      </c>
      <c r="B322" s="783"/>
      <c r="C322" s="783"/>
      <c r="D322" s="783"/>
      <c r="E322" s="783"/>
      <c r="F322" s="783"/>
      <c r="G322" s="783"/>
      <c r="H322" s="783"/>
      <c r="I322" s="783"/>
      <c r="J322" s="783"/>
      <c r="K322" s="783"/>
      <c r="L322" s="783"/>
      <c r="M322" s="783"/>
      <c r="N322" s="783"/>
      <c r="O322" s="783"/>
      <c r="P322" s="783"/>
      <c r="Q322" s="783"/>
      <c r="R322" s="783"/>
      <c r="S322" s="783"/>
      <c r="T322" s="783"/>
      <c r="U322" s="783"/>
      <c r="V322" s="783"/>
      <c r="X322" s="291">
        <f>'Приложение 1'!T319</f>
        <v>0</v>
      </c>
      <c r="Y322" s="291" t="e">
        <f t="shared" si="34"/>
        <v>#DIV/0!</v>
      </c>
      <c r="Z322" s="18" t="e">
        <f t="shared" si="35"/>
        <v>#DIV/0!</v>
      </c>
    </row>
    <row r="323" spans="1:26" s="25" customFormat="1" ht="21" customHeight="1">
      <c r="A323" s="761" t="s">
        <v>451</v>
      </c>
      <c r="B323" s="761"/>
      <c r="C323" s="56"/>
      <c r="D323" s="56"/>
      <c r="E323" s="396">
        <f>E324</f>
        <v>3628088</v>
      </c>
      <c r="F323" s="396">
        <v>0</v>
      </c>
      <c r="G323" s="16">
        <v>0</v>
      </c>
      <c r="H323" s="396">
        <v>0</v>
      </c>
      <c r="I323" s="396">
        <v>0</v>
      </c>
      <c r="J323" s="396"/>
      <c r="K323" s="396"/>
      <c r="L323" s="396">
        <v>0</v>
      </c>
      <c r="M323" s="396">
        <v>0</v>
      </c>
      <c r="N323" s="396">
        <v>0</v>
      </c>
      <c r="O323" s="396">
        <v>0</v>
      </c>
      <c r="P323" s="396">
        <v>0</v>
      </c>
      <c r="Q323" s="396">
        <v>0</v>
      </c>
      <c r="R323" s="396">
        <v>0</v>
      </c>
      <c r="S323" s="396">
        <v>0</v>
      </c>
      <c r="T323" s="396">
        <f>T324</f>
        <v>3606258</v>
      </c>
      <c r="U323" s="396">
        <v>0</v>
      </c>
      <c r="V323" s="396">
        <v>0</v>
      </c>
      <c r="X323" s="291">
        <f>'Приложение 1'!T320</f>
        <v>0</v>
      </c>
      <c r="Y323" s="291" t="e">
        <f t="shared" si="34"/>
        <v>#DIV/0!</v>
      </c>
      <c r="Z323" s="18" t="e">
        <f t="shared" si="35"/>
        <v>#DIV/0!</v>
      </c>
    </row>
    <row r="324" spans="1:26" s="25" customFormat="1" ht="9" customHeight="1">
      <c r="A324" s="390">
        <v>230</v>
      </c>
      <c r="B324" s="392" t="s">
        <v>26</v>
      </c>
      <c r="C324" s="56" t="s">
        <v>1000</v>
      </c>
      <c r="D324" s="56"/>
      <c r="E324" s="396">
        <f>T324+V324</f>
        <v>3628088</v>
      </c>
      <c r="F324" s="396">
        <v>0</v>
      </c>
      <c r="G324" s="16">
        <v>0</v>
      </c>
      <c r="H324" s="396">
        <v>0</v>
      </c>
      <c r="I324" s="396">
        <v>0</v>
      </c>
      <c r="J324" s="396" t="s">
        <v>375</v>
      </c>
      <c r="K324" s="396">
        <v>3762</v>
      </c>
      <c r="L324" s="402">
        <v>0</v>
      </c>
      <c r="M324" s="396">
        <v>0</v>
      </c>
      <c r="N324" s="396">
        <v>0</v>
      </c>
      <c r="O324" s="396">
        <v>0</v>
      </c>
      <c r="P324" s="396">
        <v>0</v>
      </c>
      <c r="Q324" s="396">
        <v>0</v>
      </c>
      <c r="R324" s="396">
        <v>0</v>
      </c>
      <c r="S324" s="396">
        <v>0</v>
      </c>
      <c r="T324" s="396">
        <v>3606258</v>
      </c>
      <c r="U324" s="396">
        <v>0</v>
      </c>
      <c r="V324" s="396">
        <v>21830</v>
      </c>
      <c r="X324" s="291">
        <f>'Приложение 1'!T321</f>
        <v>4733.8500000000004</v>
      </c>
      <c r="Y324" s="291">
        <f>T324/796.4</f>
        <v>4528.1993972877954</v>
      </c>
      <c r="Z324" s="18">
        <f t="shared" si="35"/>
        <v>205.650602712205</v>
      </c>
    </row>
    <row r="325" spans="1:26" s="25" customFormat="1" ht="11.25" customHeight="1">
      <c r="A325" s="783" t="s">
        <v>426</v>
      </c>
      <c r="B325" s="783"/>
      <c r="C325" s="783"/>
      <c r="D325" s="783"/>
      <c r="E325" s="783"/>
      <c r="F325" s="783"/>
      <c r="G325" s="783"/>
      <c r="H325" s="783"/>
      <c r="I325" s="783"/>
      <c r="J325" s="783"/>
      <c r="K325" s="783"/>
      <c r="L325" s="783"/>
      <c r="M325" s="783"/>
      <c r="N325" s="783"/>
      <c r="O325" s="783"/>
      <c r="P325" s="783"/>
      <c r="Q325" s="783"/>
      <c r="R325" s="783"/>
      <c r="S325" s="783"/>
      <c r="T325" s="783"/>
      <c r="U325" s="783"/>
      <c r="V325" s="783"/>
      <c r="X325" s="291">
        <f>'Приложение 1'!T322</f>
        <v>0</v>
      </c>
      <c r="Y325" s="291" t="e">
        <f t="shared" si="34"/>
        <v>#DIV/0!</v>
      </c>
      <c r="Z325" s="18" t="e">
        <f t="shared" si="35"/>
        <v>#DIV/0!</v>
      </c>
    </row>
    <row r="326" spans="1:26" s="25" customFormat="1" ht="24" customHeight="1">
      <c r="A326" s="761" t="s">
        <v>453</v>
      </c>
      <c r="B326" s="761"/>
      <c r="C326" s="56"/>
      <c r="D326" s="56"/>
      <c r="E326" s="396">
        <f>SUM(E327:E328)</f>
        <v>2901974.3200000003</v>
      </c>
      <c r="F326" s="396">
        <v>0</v>
      </c>
      <c r="G326" s="16">
        <v>0</v>
      </c>
      <c r="H326" s="396">
        <v>0</v>
      </c>
      <c r="I326" s="18">
        <f>SUM(I327:I328)</f>
        <v>741.33999999999992</v>
      </c>
      <c r="J326" s="18"/>
      <c r="K326" s="18"/>
      <c r="L326" s="396">
        <f>SUM(L327:L328)</f>
        <v>2901974.3200000003</v>
      </c>
      <c r="M326" s="18">
        <v>0</v>
      </c>
      <c r="N326" s="396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291">
        <f>'Приложение 1'!T323</f>
        <v>0</v>
      </c>
      <c r="Y326" s="291">
        <f t="shared" si="34"/>
        <v>3914.4985027113075</v>
      </c>
      <c r="Z326" s="18">
        <f t="shared" si="35"/>
        <v>-3914.4985027113075</v>
      </c>
    </row>
    <row r="327" spans="1:26" s="25" customFormat="1" ht="9" customHeight="1">
      <c r="A327" s="390">
        <v>231</v>
      </c>
      <c r="B327" s="392" t="s">
        <v>27</v>
      </c>
      <c r="C327" s="56" t="s">
        <v>993</v>
      </c>
      <c r="D327" s="56"/>
      <c r="E327" s="396">
        <f>F327+H327+L327+N327+P327+R327+S327+T327+U327+V327</f>
        <v>1551397.34</v>
      </c>
      <c r="F327" s="396">
        <v>0</v>
      </c>
      <c r="G327" s="16">
        <v>0</v>
      </c>
      <c r="H327" s="396">
        <v>0</v>
      </c>
      <c r="I327" s="18">
        <v>365.4</v>
      </c>
      <c r="J327" s="396" t="s">
        <v>110</v>
      </c>
      <c r="K327" s="396">
        <v>3438.05</v>
      </c>
      <c r="L327" s="396">
        <v>1551397.34</v>
      </c>
      <c r="M327" s="18">
        <v>0</v>
      </c>
      <c r="N327" s="396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291">
        <f>'Приложение 1'!T324</f>
        <v>4503.95</v>
      </c>
      <c r="Y327" s="291">
        <f t="shared" si="34"/>
        <v>4245.7507936507945</v>
      </c>
      <c r="Z327" s="18">
        <f t="shared" si="35"/>
        <v>258.19920634920527</v>
      </c>
    </row>
    <row r="328" spans="1:26" s="25" customFormat="1" ht="9" customHeight="1">
      <c r="A328" s="390">
        <v>232</v>
      </c>
      <c r="B328" s="392" t="s">
        <v>28</v>
      </c>
      <c r="C328" s="56" t="s">
        <v>993</v>
      </c>
      <c r="D328" s="56"/>
      <c r="E328" s="396">
        <f>F328+H328+L328+N328+P328+R328+S328+T328+U328+V328</f>
        <v>1350576.98</v>
      </c>
      <c r="F328" s="396">
        <v>0</v>
      </c>
      <c r="G328" s="16">
        <v>0</v>
      </c>
      <c r="H328" s="396">
        <v>0</v>
      </c>
      <c r="I328" s="18">
        <v>375.94</v>
      </c>
      <c r="J328" s="396" t="s">
        <v>110</v>
      </c>
      <c r="K328" s="396">
        <v>3438.05</v>
      </c>
      <c r="L328" s="396">
        <v>1350576.98</v>
      </c>
      <c r="M328" s="18">
        <v>0</v>
      </c>
      <c r="N328" s="396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291">
        <f>'Приложение 1'!T325</f>
        <v>4503.95</v>
      </c>
      <c r="Y328" s="291">
        <f t="shared" si="34"/>
        <v>3592.5333297866682</v>
      </c>
      <c r="Z328" s="18">
        <f t="shared" si="35"/>
        <v>911.4166702133316</v>
      </c>
    </row>
    <row r="329" spans="1:26" s="25" customFormat="1" ht="11.25" customHeight="1">
      <c r="A329" s="783" t="s">
        <v>29</v>
      </c>
      <c r="B329" s="783"/>
      <c r="C329" s="783"/>
      <c r="D329" s="783"/>
      <c r="E329" s="783"/>
      <c r="F329" s="783"/>
      <c r="G329" s="783"/>
      <c r="H329" s="783"/>
      <c r="I329" s="783"/>
      <c r="J329" s="783"/>
      <c r="K329" s="783"/>
      <c r="L329" s="783"/>
      <c r="M329" s="783"/>
      <c r="N329" s="783"/>
      <c r="O329" s="783"/>
      <c r="P329" s="783"/>
      <c r="Q329" s="783"/>
      <c r="R329" s="783"/>
      <c r="S329" s="783"/>
      <c r="T329" s="783"/>
      <c r="U329" s="783"/>
      <c r="V329" s="783"/>
      <c r="X329" s="291">
        <f>'Приложение 1'!T326</f>
        <v>0</v>
      </c>
      <c r="Y329" s="291" t="e">
        <f t="shared" si="34"/>
        <v>#DIV/0!</v>
      </c>
      <c r="Z329" s="18" t="e">
        <f t="shared" si="35"/>
        <v>#DIV/0!</v>
      </c>
    </row>
    <row r="330" spans="1:26" s="25" customFormat="1" ht="21" customHeight="1">
      <c r="A330" s="761" t="s">
        <v>30</v>
      </c>
      <c r="B330" s="761"/>
      <c r="C330" s="56"/>
      <c r="D330" s="56"/>
      <c r="E330" s="396">
        <f>SUM(E331:E334)</f>
        <v>4401818.74</v>
      </c>
      <c r="F330" s="396">
        <v>0</v>
      </c>
      <c r="G330" s="16">
        <v>0</v>
      </c>
      <c r="H330" s="396">
        <v>0</v>
      </c>
      <c r="I330" s="396">
        <f>SUM(I331:I334)</f>
        <v>1390</v>
      </c>
      <c r="J330" s="396"/>
      <c r="K330" s="396"/>
      <c r="L330" s="396">
        <f>SUM(L331:L334)</f>
        <v>4401818.74</v>
      </c>
      <c r="M330" s="396">
        <v>0</v>
      </c>
      <c r="N330" s="396">
        <v>0</v>
      </c>
      <c r="O330" s="396">
        <v>0</v>
      </c>
      <c r="P330" s="396">
        <v>0</v>
      </c>
      <c r="Q330" s="396">
        <v>0</v>
      </c>
      <c r="R330" s="396">
        <v>0</v>
      </c>
      <c r="S330" s="396">
        <v>0</v>
      </c>
      <c r="T330" s="396">
        <v>0</v>
      </c>
      <c r="U330" s="396">
        <v>0</v>
      </c>
      <c r="V330" s="396">
        <v>0</v>
      </c>
      <c r="X330" s="291">
        <f>'Приложение 1'!T327</f>
        <v>0</v>
      </c>
      <c r="Y330" s="291">
        <f t="shared" si="34"/>
        <v>3166.7760719424464</v>
      </c>
      <c r="Z330" s="18">
        <f t="shared" si="35"/>
        <v>-3166.7760719424464</v>
      </c>
    </row>
    <row r="331" spans="1:26" s="25" customFormat="1" ht="9" customHeight="1">
      <c r="A331" s="390">
        <v>233</v>
      </c>
      <c r="B331" s="392" t="s">
        <v>31</v>
      </c>
      <c r="C331" s="56" t="s">
        <v>993</v>
      </c>
      <c r="D331" s="56"/>
      <c r="E331" s="396">
        <f>F331+H331+L331+N331+P331+R331+S331+T331+U331+V331</f>
        <v>1303063.58</v>
      </c>
      <c r="F331" s="396">
        <v>0</v>
      </c>
      <c r="G331" s="16">
        <v>0</v>
      </c>
      <c r="H331" s="396">
        <v>0</v>
      </c>
      <c r="I331" s="396">
        <v>448</v>
      </c>
      <c r="J331" s="396" t="s">
        <v>110</v>
      </c>
      <c r="K331" s="396">
        <v>3438.05</v>
      </c>
      <c r="L331" s="396">
        <v>1303063.58</v>
      </c>
      <c r="M331" s="396">
        <v>0</v>
      </c>
      <c r="N331" s="396">
        <v>0</v>
      </c>
      <c r="O331" s="396">
        <v>0</v>
      </c>
      <c r="P331" s="396">
        <v>0</v>
      </c>
      <c r="Q331" s="396">
        <v>0</v>
      </c>
      <c r="R331" s="396">
        <v>0</v>
      </c>
      <c r="S331" s="396">
        <v>0</v>
      </c>
      <c r="T331" s="396">
        <v>0</v>
      </c>
      <c r="U331" s="396">
        <v>0</v>
      </c>
      <c r="V331" s="396">
        <v>0</v>
      </c>
      <c r="X331" s="291">
        <f>'Приложение 1'!T328</f>
        <v>4503.95</v>
      </c>
      <c r="Y331" s="291">
        <f t="shared" si="34"/>
        <v>2908.6240625</v>
      </c>
      <c r="Z331" s="18">
        <f t="shared" si="35"/>
        <v>1595.3259374999998</v>
      </c>
    </row>
    <row r="332" spans="1:26" s="25" customFormat="1" ht="9" customHeight="1">
      <c r="A332" s="390">
        <v>234</v>
      </c>
      <c r="B332" s="392" t="s">
        <v>32</v>
      </c>
      <c r="C332" s="56" t="s">
        <v>993</v>
      </c>
      <c r="D332" s="56"/>
      <c r="E332" s="396">
        <f>F332+H332+L332+N332+P332+R332+S332+T332+U332+V332</f>
        <v>1488399.29</v>
      </c>
      <c r="F332" s="396">
        <v>0</v>
      </c>
      <c r="G332" s="16">
        <v>0</v>
      </c>
      <c r="H332" s="396">
        <v>0</v>
      </c>
      <c r="I332" s="396">
        <v>472</v>
      </c>
      <c r="J332" s="396" t="s">
        <v>110</v>
      </c>
      <c r="K332" s="396">
        <v>3438.05</v>
      </c>
      <c r="L332" s="396">
        <v>1488399.29</v>
      </c>
      <c r="M332" s="396">
        <v>0</v>
      </c>
      <c r="N332" s="396">
        <v>0</v>
      </c>
      <c r="O332" s="396">
        <v>0</v>
      </c>
      <c r="P332" s="396">
        <v>0</v>
      </c>
      <c r="Q332" s="396">
        <v>0</v>
      </c>
      <c r="R332" s="396">
        <v>0</v>
      </c>
      <c r="S332" s="396">
        <v>0</v>
      </c>
      <c r="T332" s="396">
        <v>0</v>
      </c>
      <c r="U332" s="396">
        <v>0</v>
      </c>
      <c r="V332" s="396">
        <v>0</v>
      </c>
      <c r="X332" s="291">
        <f>'Приложение 1'!T329</f>
        <v>4503.95</v>
      </c>
      <c r="Y332" s="291">
        <f t="shared" si="34"/>
        <v>3153.3883262711865</v>
      </c>
      <c r="Z332" s="18">
        <f t="shared" si="35"/>
        <v>1350.5616737288133</v>
      </c>
    </row>
    <row r="333" spans="1:26" s="25" customFormat="1" ht="9" customHeight="1">
      <c r="A333" s="390">
        <v>235</v>
      </c>
      <c r="B333" s="392" t="s">
        <v>33</v>
      </c>
      <c r="C333" s="56" t="s">
        <v>993</v>
      </c>
      <c r="D333" s="56"/>
      <c r="E333" s="396">
        <f>F333+H333+L333+N333+P333+R333+S333+T333+U333+V333</f>
        <v>740359.55</v>
      </c>
      <c r="F333" s="396">
        <v>0</v>
      </c>
      <c r="G333" s="16">
        <v>0</v>
      </c>
      <c r="H333" s="396">
        <v>0</v>
      </c>
      <c r="I333" s="396">
        <v>215</v>
      </c>
      <c r="J333" s="396" t="s">
        <v>110</v>
      </c>
      <c r="K333" s="396">
        <v>3438.05</v>
      </c>
      <c r="L333" s="396">
        <v>740359.55</v>
      </c>
      <c r="M333" s="396">
        <v>0</v>
      </c>
      <c r="N333" s="396">
        <v>0</v>
      </c>
      <c r="O333" s="396">
        <v>0</v>
      </c>
      <c r="P333" s="396">
        <v>0</v>
      </c>
      <c r="Q333" s="396">
        <v>0</v>
      </c>
      <c r="R333" s="396">
        <v>0</v>
      </c>
      <c r="S333" s="396">
        <v>0</v>
      </c>
      <c r="T333" s="396">
        <v>0</v>
      </c>
      <c r="U333" s="396">
        <v>0</v>
      </c>
      <c r="V333" s="396">
        <v>0</v>
      </c>
      <c r="X333" s="291">
        <f>'Приложение 1'!T330</f>
        <v>4503.95</v>
      </c>
      <c r="Y333" s="291">
        <f t="shared" si="34"/>
        <v>3443.5327906976745</v>
      </c>
      <c r="Z333" s="18">
        <f t="shared" si="35"/>
        <v>1060.4172093023253</v>
      </c>
    </row>
    <row r="334" spans="1:26" s="25" customFormat="1" ht="9" customHeight="1">
      <c r="A334" s="390">
        <v>236</v>
      </c>
      <c r="B334" s="392" t="s">
        <v>34</v>
      </c>
      <c r="C334" s="56" t="s">
        <v>993</v>
      </c>
      <c r="D334" s="56"/>
      <c r="E334" s="396">
        <f>F334+H334+L334+N334+P334+R334+S334+T334+U334+V334</f>
        <v>869996.32</v>
      </c>
      <c r="F334" s="396">
        <v>0</v>
      </c>
      <c r="G334" s="16">
        <v>0</v>
      </c>
      <c r="H334" s="396">
        <v>0</v>
      </c>
      <c r="I334" s="396">
        <v>255</v>
      </c>
      <c r="J334" s="396" t="s">
        <v>110</v>
      </c>
      <c r="K334" s="396">
        <v>3438.05</v>
      </c>
      <c r="L334" s="396">
        <v>869996.32</v>
      </c>
      <c r="M334" s="396">
        <v>0</v>
      </c>
      <c r="N334" s="396">
        <v>0</v>
      </c>
      <c r="O334" s="396">
        <v>0</v>
      </c>
      <c r="P334" s="396">
        <v>0</v>
      </c>
      <c r="Q334" s="396">
        <v>0</v>
      </c>
      <c r="R334" s="396">
        <v>0</v>
      </c>
      <c r="S334" s="396">
        <v>0</v>
      </c>
      <c r="T334" s="396">
        <v>0</v>
      </c>
      <c r="U334" s="396">
        <v>0</v>
      </c>
      <c r="V334" s="396">
        <v>0</v>
      </c>
      <c r="X334" s="291">
        <f>'Приложение 1'!T331</f>
        <v>4503.95</v>
      </c>
      <c r="Y334" s="291">
        <f t="shared" si="34"/>
        <v>3411.7502745098036</v>
      </c>
      <c r="Z334" s="18">
        <f t="shared" si="35"/>
        <v>1092.1997254901962</v>
      </c>
    </row>
    <row r="335" spans="1:26" s="25" customFormat="1" ht="10.5" customHeight="1">
      <c r="A335" s="760" t="s">
        <v>35</v>
      </c>
      <c r="B335" s="760"/>
      <c r="C335" s="760"/>
      <c r="D335" s="760"/>
      <c r="E335" s="760"/>
      <c r="F335" s="760"/>
      <c r="G335" s="760"/>
      <c r="H335" s="760"/>
      <c r="I335" s="760"/>
      <c r="J335" s="760"/>
      <c r="K335" s="760"/>
      <c r="L335" s="760"/>
      <c r="M335" s="760"/>
      <c r="N335" s="760"/>
      <c r="O335" s="760"/>
      <c r="P335" s="760"/>
      <c r="Q335" s="760"/>
      <c r="R335" s="760"/>
      <c r="S335" s="760"/>
      <c r="T335" s="760"/>
      <c r="U335" s="760"/>
      <c r="V335" s="760"/>
      <c r="X335" s="291">
        <f>'Приложение 1'!T332</f>
        <v>0</v>
      </c>
      <c r="Y335" s="291" t="e">
        <f t="shared" si="34"/>
        <v>#DIV/0!</v>
      </c>
      <c r="Z335" s="18" t="e">
        <f t="shared" si="35"/>
        <v>#DIV/0!</v>
      </c>
    </row>
    <row r="336" spans="1:26" s="25" customFormat="1" ht="22.5" customHeight="1">
      <c r="A336" s="761" t="s">
        <v>36</v>
      </c>
      <c r="B336" s="761"/>
      <c r="C336" s="56"/>
      <c r="D336" s="56"/>
      <c r="E336" s="396">
        <f>SUM(E337:E339)</f>
        <v>10278321.41</v>
      </c>
      <c r="F336" s="21">
        <v>0</v>
      </c>
      <c r="G336" s="35">
        <v>0</v>
      </c>
      <c r="H336" s="21">
        <v>0</v>
      </c>
      <c r="I336" s="396">
        <f>SUM(I337:I339)</f>
        <v>2693</v>
      </c>
      <c r="J336" s="21"/>
      <c r="K336" s="21"/>
      <c r="L336" s="396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291">
        <f>'Приложение 1'!T333</f>
        <v>0</v>
      </c>
      <c r="Y336" s="291">
        <f t="shared" si="34"/>
        <v>3816.680805792796</v>
      </c>
      <c r="Z336" s="18">
        <f t="shared" si="35"/>
        <v>-3816.680805792796</v>
      </c>
    </row>
    <row r="337" spans="1:26" s="25" customFormat="1" ht="9" customHeight="1">
      <c r="A337" s="390">
        <v>237</v>
      </c>
      <c r="B337" s="392" t="s">
        <v>37</v>
      </c>
      <c r="C337" s="56" t="s">
        <v>992</v>
      </c>
      <c r="D337" s="56"/>
      <c r="E337" s="396">
        <f>L337</f>
        <v>8244894.0599999996</v>
      </c>
      <c r="F337" s="21">
        <v>0</v>
      </c>
      <c r="G337" s="35">
        <v>0</v>
      </c>
      <c r="H337" s="21">
        <v>0</v>
      </c>
      <c r="I337" s="396">
        <v>2022</v>
      </c>
      <c r="J337" s="20" t="s">
        <v>109</v>
      </c>
      <c r="K337" s="396">
        <v>2022.07</v>
      </c>
      <c r="L337" s="396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291">
        <f>'Приложение 1'!T334</f>
        <v>4180</v>
      </c>
      <c r="Y337" s="291">
        <f t="shared" si="34"/>
        <v>4077.5935014836791</v>
      </c>
      <c r="Z337" s="18">
        <f t="shared" si="35"/>
        <v>102.40649851632088</v>
      </c>
    </row>
    <row r="338" spans="1:26" s="25" customFormat="1" ht="9" customHeight="1">
      <c r="A338" s="390">
        <v>238</v>
      </c>
      <c r="B338" s="392" t="s">
        <v>38</v>
      </c>
      <c r="C338" s="56" t="s">
        <v>993</v>
      </c>
      <c r="D338" s="56"/>
      <c r="E338" s="396">
        <f>L338</f>
        <v>795621.26</v>
      </c>
      <c r="F338" s="21">
        <v>0</v>
      </c>
      <c r="G338" s="35">
        <v>0</v>
      </c>
      <c r="H338" s="21">
        <v>0</v>
      </c>
      <c r="I338" s="396">
        <v>254</v>
      </c>
      <c r="J338" s="396" t="s">
        <v>110</v>
      </c>
      <c r="K338" s="396">
        <v>3438.05</v>
      </c>
      <c r="L338" s="396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291">
        <f>'Приложение 1'!T335</f>
        <v>4503.95</v>
      </c>
      <c r="Y338" s="291">
        <f t="shared" si="34"/>
        <v>3132.3671653543306</v>
      </c>
      <c r="Z338" s="18">
        <f t="shared" si="35"/>
        <v>1371.5828346456692</v>
      </c>
    </row>
    <row r="339" spans="1:26" s="25" customFormat="1" ht="9" customHeight="1">
      <c r="A339" s="390">
        <v>239</v>
      </c>
      <c r="B339" s="392" t="s">
        <v>363</v>
      </c>
      <c r="C339" s="56" t="s">
        <v>992</v>
      </c>
      <c r="D339" s="56"/>
      <c r="E339" s="396">
        <f>L339</f>
        <v>1237806.0900000001</v>
      </c>
      <c r="F339" s="21">
        <v>0</v>
      </c>
      <c r="G339" s="35">
        <v>0</v>
      </c>
      <c r="H339" s="21">
        <v>0</v>
      </c>
      <c r="I339" s="396">
        <v>417</v>
      </c>
      <c r="J339" s="20" t="s">
        <v>109</v>
      </c>
      <c r="K339" s="396">
        <v>2022.07</v>
      </c>
      <c r="L339" s="396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291">
        <f>'Приложение 1'!T336</f>
        <v>4180</v>
      </c>
      <c r="Y339" s="291">
        <f t="shared" si="34"/>
        <v>2968.359928057554</v>
      </c>
      <c r="Z339" s="18">
        <f t="shared" si="35"/>
        <v>1211.640071942446</v>
      </c>
    </row>
    <row r="340" spans="1:26" s="25" customFormat="1" ht="11.25" customHeight="1">
      <c r="A340" s="760" t="s">
        <v>40</v>
      </c>
      <c r="B340" s="760"/>
      <c r="C340" s="760"/>
      <c r="D340" s="760"/>
      <c r="E340" s="760"/>
      <c r="F340" s="760"/>
      <c r="G340" s="760"/>
      <c r="H340" s="760"/>
      <c r="I340" s="760"/>
      <c r="J340" s="760"/>
      <c r="K340" s="760"/>
      <c r="L340" s="760"/>
      <c r="M340" s="760"/>
      <c r="N340" s="760"/>
      <c r="O340" s="760"/>
      <c r="P340" s="760"/>
      <c r="Q340" s="760"/>
      <c r="R340" s="760"/>
      <c r="S340" s="760"/>
      <c r="T340" s="760"/>
      <c r="U340" s="760"/>
      <c r="V340" s="760"/>
      <c r="X340" s="291">
        <f>'Приложение 1'!T337</f>
        <v>0</v>
      </c>
      <c r="Y340" s="291" t="e">
        <f t="shared" ref="Y340:Y359" si="42">L340/I340</f>
        <v>#DIV/0!</v>
      </c>
      <c r="Z340" s="18" t="e">
        <f t="shared" ref="Z340:Z359" si="43">X340-Y340</f>
        <v>#DIV/0!</v>
      </c>
    </row>
    <row r="341" spans="1:26" s="25" customFormat="1" ht="21" customHeight="1">
      <c r="A341" s="761" t="s">
        <v>39</v>
      </c>
      <c r="B341" s="761"/>
      <c r="C341" s="56"/>
      <c r="D341" s="56"/>
      <c r="E341" s="396">
        <f>SUM(E342:E343)</f>
        <v>4074185.05</v>
      </c>
      <c r="F341" s="396">
        <f t="shared" ref="F341:V341" si="44">SUM(F342:F343)</f>
        <v>1923516.8900000001</v>
      </c>
      <c r="G341" s="8">
        <f t="shared" si="44"/>
        <v>0</v>
      </c>
      <c r="H341" s="396">
        <f t="shared" si="44"/>
        <v>0</v>
      </c>
      <c r="I341" s="396">
        <f t="shared" si="44"/>
        <v>545.82000000000005</v>
      </c>
      <c r="J341" s="396">
        <f t="shared" si="44"/>
        <v>0</v>
      </c>
      <c r="K341" s="396">
        <f t="shared" si="44"/>
        <v>5402.65</v>
      </c>
      <c r="L341" s="396">
        <f t="shared" si="44"/>
        <v>2068137.48</v>
      </c>
      <c r="M341" s="396">
        <f t="shared" si="44"/>
        <v>0</v>
      </c>
      <c r="N341" s="396">
        <f t="shared" si="44"/>
        <v>0</v>
      </c>
      <c r="O341" s="396">
        <f t="shared" si="44"/>
        <v>0</v>
      </c>
      <c r="P341" s="396">
        <f t="shared" si="44"/>
        <v>0</v>
      </c>
      <c r="Q341" s="396">
        <f t="shared" si="44"/>
        <v>0</v>
      </c>
      <c r="R341" s="396">
        <f t="shared" si="44"/>
        <v>0</v>
      </c>
      <c r="S341" s="396">
        <f t="shared" si="44"/>
        <v>0</v>
      </c>
      <c r="T341" s="396">
        <f t="shared" si="44"/>
        <v>0</v>
      </c>
      <c r="U341" s="396">
        <f t="shared" si="44"/>
        <v>82530.679999999993</v>
      </c>
      <c r="V341" s="396">
        <f t="shared" si="44"/>
        <v>0</v>
      </c>
      <c r="X341" s="291">
        <f>'Приложение 1'!T338</f>
        <v>0</v>
      </c>
      <c r="Y341" s="291">
        <f t="shared" si="42"/>
        <v>3789.0467186984715</v>
      </c>
      <c r="Z341" s="18">
        <f t="shared" si="43"/>
        <v>-3789.0467186984715</v>
      </c>
    </row>
    <row r="342" spans="1:26" s="25" customFormat="1" ht="9" customHeight="1">
      <c r="A342" s="390">
        <v>240</v>
      </c>
      <c r="B342" s="392" t="s">
        <v>43</v>
      </c>
      <c r="C342" s="56" t="s">
        <v>993</v>
      </c>
      <c r="D342" s="56"/>
      <c r="E342" s="396">
        <f>F342+H342+L342+N342+P342+R342+S342+T342+U342+V342</f>
        <v>2068137.48</v>
      </c>
      <c r="F342" s="396">
        <v>0</v>
      </c>
      <c r="G342" s="16">
        <v>0</v>
      </c>
      <c r="H342" s="396">
        <v>0</v>
      </c>
      <c r="I342" s="396">
        <v>545.82000000000005</v>
      </c>
      <c r="J342" s="396" t="s">
        <v>110</v>
      </c>
      <c r="K342" s="396">
        <v>3438.05</v>
      </c>
      <c r="L342" s="396">
        <v>2068137.48</v>
      </c>
      <c r="M342" s="396">
        <v>0</v>
      </c>
      <c r="N342" s="396">
        <v>0</v>
      </c>
      <c r="O342" s="396">
        <v>0</v>
      </c>
      <c r="P342" s="396">
        <v>0</v>
      </c>
      <c r="Q342" s="396">
        <v>0</v>
      </c>
      <c r="R342" s="396">
        <v>0</v>
      </c>
      <c r="S342" s="396">
        <v>0</v>
      </c>
      <c r="T342" s="396">
        <v>0</v>
      </c>
      <c r="U342" s="396">
        <v>0</v>
      </c>
      <c r="V342" s="396">
        <v>0</v>
      </c>
      <c r="X342" s="291">
        <f>'Приложение 1'!T339</f>
        <v>4503.95</v>
      </c>
      <c r="Y342" s="291">
        <f t="shared" si="42"/>
        <v>3789.0467186984715</v>
      </c>
      <c r="Z342" s="18">
        <f t="shared" si="43"/>
        <v>714.9032813015283</v>
      </c>
    </row>
    <row r="343" spans="1:26" s="25" customFormat="1" ht="9" customHeight="1">
      <c r="A343" s="390">
        <v>241</v>
      </c>
      <c r="B343" s="392" t="s">
        <v>41</v>
      </c>
      <c r="C343" s="56" t="s">
        <v>995</v>
      </c>
      <c r="D343" s="56"/>
      <c r="E343" s="396">
        <f>F343+H343+L343+N343+P343+R343+S343+T343+U343+V343</f>
        <v>2006047.57</v>
      </c>
      <c r="F343" s="396">
        <v>1923516.8900000001</v>
      </c>
      <c r="G343" s="16">
        <v>0</v>
      </c>
      <c r="H343" s="396">
        <v>0</v>
      </c>
      <c r="I343" s="396">
        <v>0</v>
      </c>
      <c r="J343" s="396" t="s">
        <v>227</v>
      </c>
      <c r="K343" s="396">
        <f>(200+1060+170+260+190)*1.045</f>
        <v>1964.6</v>
      </c>
      <c r="L343" s="396">
        <v>0</v>
      </c>
      <c r="M343" s="396">
        <v>0</v>
      </c>
      <c r="N343" s="396">
        <v>0</v>
      </c>
      <c r="O343" s="396">
        <v>0</v>
      </c>
      <c r="P343" s="396">
        <v>0</v>
      </c>
      <c r="Q343" s="396">
        <v>0</v>
      </c>
      <c r="R343" s="396">
        <v>0</v>
      </c>
      <c r="S343" s="396">
        <v>0</v>
      </c>
      <c r="T343" s="396">
        <v>0</v>
      </c>
      <c r="U343" s="396">
        <v>82530.679999999993</v>
      </c>
      <c r="V343" s="396">
        <v>0</v>
      </c>
      <c r="W343" s="30"/>
      <c r="X343" s="291">
        <f>'Приложение 1'!T340</f>
        <v>5307.5599999999995</v>
      </c>
      <c r="Y343" s="291" t="e">
        <f t="shared" si="42"/>
        <v>#DIV/0!</v>
      </c>
      <c r="Z343" s="18" t="e">
        <f t="shared" si="43"/>
        <v>#DIV/0!</v>
      </c>
    </row>
    <row r="344" spans="1:26" s="25" customFormat="1" ht="11.25" customHeight="1">
      <c r="A344" s="760" t="s">
        <v>45</v>
      </c>
      <c r="B344" s="760"/>
      <c r="C344" s="760"/>
      <c r="D344" s="760"/>
      <c r="E344" s="760"/>
      <c r="F344" s="760"/>
      <c r="G344" s="760"/>
      <c r="H344" s="760"/>
      <c r="I344" s="760"/>
      <c r="J344" s="760"/>
      <c r="K344" s="760"/>
      <c r="L344" s="760"/>
      <c r="M344" s="760"/>
      <c r="N344" s="760"/>
      <c r="O344" s="760"/>
      <c r="P344" s="760"/>
      <c r="Q344" s="760"/>
      <c r="R344" s="760"/>
      <c r="S344" s="760"/>
      <c r="T344" s="760"/>
      <c r="U344" s="760"/>
      <c r="V344" s="760"/>
      <c r="X344" s="291">
        <f>'Приложение 1'!T341</f>
        <v>0</v>
      </c>
      <c r="Y344" s="291" t="e">
        <f t="shared" si="42"/>
        <v>#DIV/0!</v>
      </c>
      <c r="Z344" s="18" t="e">
        <f t="shared" si="43"/>
        <v>#DIV/0!</v>
      </c>
    </row>
    <row r="345" spans="1:26" s="25" customFormat="1" ht="20.25" customHeight="1">
      <c r="A345" s="761" t="s">
        <v>44</v>
      </c>
      <c r="B345" s="761"/>
      <c r="C345" s="56"/>
      <c r="D345" s="56"/>
      <c r="E345" s="396">
        <f>SUM(E346:E359)</f>
        <v>27434757.069999997</v>
      </c>
      <c r="F345" s="396">
        <v>0</v>
      </c>
      <c r="G345" s="16">
        <v>0</v>
      </c>
      <c r="H345" s="396">
        <v>0</v>
      </c>
      <c r="I345" s="396">
        <f>SUM(I346:I359)</f>
        <v>8938.0299999999988</v>
      </c>
      <c r="J345" s="396"/>
      <c r="K345" s="396"/>
      <c r="L345" s="396">
        <f>SUM(L346:L359)</f>
        <v>27434757.069999997</v>
      </c>
      <c r="M345" s="396">
        <v>0</v>
      </c>
      <c r="N345" s="396">
        <v>0</v>
      </c>
      <c r="O345" s="396">
        <v>0</v>
      </c>
      <c r="P345" s="396">
        <v>0</v>
      </c>
      <c r="Q345" s="396">
        <v>0</v>
      </c>
      <c r="R345" s="396">
        <v>0</v>
      </c>
      <c r="S345" s="396">
        <v>0</v>
      </c>
      <c r="T345" s="396">
        <v>0</v>
      </c>
      <c r="U345" s="396">
        <v>0</v>
      </c>
      <c r="V345" s="396">
        <v>0</v>
      </c>
      <c r="X345" s="291">
        <f>'Приложение 1'!T342</f>
        <v>0</v>
      </c>
      <c r="Y345" s="291">
        <f t="shared" si="42"/>
        <v>3069.4411486647505</v>
      </c>
      <c r="Z345" s="18">
        <f t="shared" si="43"/>
        <v>-3069.4411486647505</v>
      </c>
    </row>
    <row r="346" spans="1:26" s="25" customFormat="1" ht="9" customHeight="1">
      <c r="A346" s="390">
        <v>242</v>
      </c>
      <c r="B346" s="392" t="s">
        <v>46</v>
      </c>
      <c r="C346" s="56" t="s">
        <v>993</v>
      </c>
      <c r="D346" s="56"/>
      <c r="E346" s="396">
        <f t="shared" ref="E346:E359" si="45">F346+H346+L346+N346+P346+R346+S346+T346+U346+V346</f>
        <v>1720751.65</v>
      </c>
      <c r="F346" s="396">
        <v>0</v>
      </c>
      <c r="G346" s="16">
        <v>0</v>
      </c>
      <c r="H346" s="396">
        <v>0</v>
      </c>
      <c r="I346" s="396">
        <v>568.29999999999995</v>
      </c>
      <c r="J346" s="396" t="s">
        <v>110</v>
      </c>
      <c r="K346" s="396">
        <v>3438.05</v>
      </c>
      <c r="L346" s="396">
        <v>1720751.65</v>
      </c>
      <c r="M346" s="396">
        <v>0</v>
      </c>
      <c r="N346" s="396">
        <v>0</v>
      </c>
      <c r="O346" s="396">
        <v>0</v>
      </c>
      <c r="P346" s="396">
        <v>0</v>
      </c>
      <c r="Q346" s="396">
        <v>0</v>
      </c>
      <c r="R346" s="396">
        <v>0</v>
      </c>
      <c r="S346" s="396">
        <v>0</v>
      </c>
      <c r="T346" s="396">
        <v>0</v>
      </c>
      <c r="U346" s="396">
        <v>0</v>
      </c>
      <c r="V346" s="396">
        <v>0</v>
      </c>
      <c r="X346" s="291">
        <f>'Приложение 1'!T343</f>
        <v>4503.95</v>
      </c>
      <c r="Y346" s="291">
        <f t="shared" si="42"/>
        <v>3027.8931022347351</v>
      </c>
      <c r="Z346" s="18">
        <f t="shared" si="43"/>
        <v>1476.0568977652647</v>
      </c>
    </row>
    <row r="347" spans="1:26" s="25" customFormat="1" ht="9" customHeight="1">
      <c r="A347" s="390">
        <v>243</v>
      </c>
      <c r="B347" s="392" t="s">
        <v>47</v>
      </c>
      <c r="C347" s="56" t="s">
        <v>993</v>
      </c>
      <c r="D347" s="56"/>
      <c r="E347" s="396">
        <f t="shared" si="45"/>
        <v>1285114.48</v>
      </c>
      <c r="F347" s="396">
        <v>0</v>
      </c>
      <c r="G347" s="16">
        <v>0</v>
      </c>
      <c r="H347" s="396">
        <v>0</v>
      </c>
      <c r="I347" s="396">
        <v>421</v>
      </c>
      <c r="J347" s="396" t="s">
        <v>110</v>
      </c>
      <c r="K347" s="396">
        <v>3438.05</v>
      </c>
      <c r="L347" s="396">
        <v>1285114.48</v>
      </c>
      <c r="M347" s="396">
        <v>0</v>
      </c>
      <c r="N347" s="396">
        <v>0</v>
      </c>
      <c r="O347" s="396">
        <v>0</v>
      </c>
      <c r="P347" s="396">
        <v>0</v>
      </c>
      <c r="Q347" s="396">
        <v>0</v>
      </c>
      <c r="R347" s="396">
        <v>0</v>
      </c>
      <c r="S347" s="396">
        <v>0</v>
      </c>
      <c r="T347" s="396">
        <v>0</v>
      </c>
      <c r="U347" s="396">
        <v>0</v>
      </c>
      <c r="V347" s="396">
        <v>0</v>
      </c>
      <c r="X347" s="291">
        <f>'Приложение 1'!T344</f>
        <v>4503.95</v>
      </c>
      <c r="Y347" s="291">
        <f t="shared" si="42"/>
        <v>3052.5284560570071</v>
      </c>
      <c r="Z347" s="18">
        <f t="shared" si="43"/>
        <v>1451.4215439429927</v>
      </c>
    </row>
    <row r="348" spans="1:26" s="25" customFormat="1" ht="9" customHeight="1">
      <c r="A348" s="390">
        <v>244</v>
      </c>
      <c r="B348" s="392" t="s">
        <v>48</v>
      </c>
      <c r="C348" s="56" t="s">
        <v>993</v>
      </c>
      <c r="D348" s="56"/>
      <c r="E348" s="396">
        <f t="shared" si="45"/>
        <v>2005619.8</v>
      </c>
      <c r="F348" s="396">
        <v>0</v>
      </c>
      <c r="G348" s="16">
        <v>0</v>
      </c>
      <c r="H348" s="396">
        <v>0</v>
      </c>
      <c r="I348" s="396">
        <v>592.76</v>
      </c>
      <c r="J348" s="396" t="s">
        <v>110</v>
      </c>
      <c r="K348" s="396">
        <v>3438.05</v>
      </c>
      <c r="L348" s="396">
        <v>2005619.8</v>
      </c>
      <c r="M348" s="396">
        <v>0</v>
      </c>
      <c r="N348" s="396">
        <v>0</v>
      </c>
      <c r="O348" s="396">
        <v>0</v>
      </c>
      <c r="P348" s="396">
        <v>0</v>
      </c>
      <c r="Q348" s="396">
        <v>0</v>
      </c>
      <c r="R348" s="396">
        <v>0</v>
      </c>
      <c r="S348" s="396">
        <v>0</v>
      </c>
      <c r="T348" s="396">
        <v>0</v>
      </c>
      <c r="U348" s="396">
        <v>0</v>
      </c>
      <c r="V348" s="396">
        <v>0</v>
      </c>
      <c r="X348" s="291">
        <f>'Приложение 1'!T345</f>
        <v>4503.95</v>
      </c>
      <c r="Y348" s="291">
        <f t="shared" si="42"/>
        <v>3383.5275659626159</v>
      </c>
      <c r="Z348" s="18">
        <f t="shared" si="43"/>
        <v>1120.4224340373839</v>
      </c>
    </row>
    <row r="349" spans="1:26" s="25" customFormat="1" ht="9" customHeight="1">
      <c r="A349" s="390">
        <v>245</v>
      </c>
      <c r="B349" s="392" t="s">
        <v>59</v>
      </c>
      <c r="C349" s="56" t="s">
        <v>992</v>
      </c>
      <c r="D349" s="56"/>
      <c r="E349" s="396">
        <f t="shared" si="45"/>
        <v>3171266.41</v>
      </c>
      <c r="F349" s="396">
        <v>0</v>
      </c>
      <c r="G349" s="16">
        <v>0</v>
      </c>
      <c r="H349" s="396">
        <v>0</v>
      </c>
      <c r="I349" s="396">
        <v>911</v>
      </c>
      <c r="J349" s="20" t="s">
        <v>109</v>
      </c>
      <c r="K349" s="396">
        <v>2022.07</v>
      </c>
      <c r="L349" s="396">
        <v>3171266.41</v>
      </c>
      <c r="M349" s="396">
        <v>0</v>
      </c>
      <c r="N349" s="396">
        <v>0</v>
      </c>
      <c r="O349" s="396">
        <v>0</v>
      </c>
      <c r="P349" s="396">
        <v>0</v>
      </c>
      <c r="Q349" s="396">
        <v>0</v>
      </c>
      <c r="R349" s="396">
        <v>0</v>
      </c>
      <c r="S349" s="396">
        <v>0</v>
      </c>
      <c r="T349" s="396">
        <v>0</v>
      </c>
      <c r="U349" s="396">
        <v>0</v>
      </c>
      <c r="V349" s="396">
        <v>0</v>
      </c>
      <c r="X349" s="291">
        <f>'Приложение 1'!T346</f>
        <v>4180</v>
      </c>
      <c r="Y349" s="291">
        <f t="shared" si="42"/>
        <v>3481.0827771679474</v>
      </c>
      <c r="Z349" s="18">
        <f t="shared" si="43"/>
        <v>698.91722283205263</v>
      </c>
    </row>
    <row r="350" spans="1:26" s="25" customFormat="1" ht="9" customHeight="1">
      <c r="A350" s="390">
        <v>246</v>
      </c>
      <c r="B350" s="392" t="s">
        <v>49</v>
      </c>
      <c r="C350" s="56" t="s">
        <v>992</v>
      </c>
      <c r="D350" s="56"/>
      <c r="E350" s="396">
        <f t="shared" si="45"/>
        <v>3050453.33</v>
      </c>
      <c r="F350" s="396">
        <v>0</v>
      </c>
      <c r="G350" s="16">
        <v>0</v>
      </c>
      <c r="H350" s="396">
        <v>0</v>
      </c>
      <c r="I350" s="396">
        <v>938</v>
      </c>
      <c r="J350" s="20" t="s">
        <v>109</v>
      </c>
      <c r="K350" s="396">
        <v>2022.07</v>
      </c>
      <c r="L350" s="396">
        <v>3050453.33</v>
      </c>
      <c r="M350" s="396">
        <v>0</v>
      </c>
      <c r="N350" s="396">
        <v>0</v>
      </c>
      <c r="O350" s="396">
        <v>0</v>
      </c>
      <c r="P350" s="396">
        <v>0</v>
      </c>
      <c r="Q350" s="396">
        <v>0</v>
      </c>
      <c r="R350" s="396">
        <v>0</v>
      </c>
      <c r="S350" s="396">
        <v>0</v>
      </c>
      <c r="T350" s="396">
        <v>0</v>
      </c>
      <c r="U350" s="396">
        <v>0</v>
      </c>
      <c r="V350" s="396">
        <v>0</v>
      </c>
      <c r="X350" s="291">
        <f>'Приложение 1'!T347</f>
        <v>4180</v>
      </c>
      <c r="Y350" s="291">
        <f t="shared" si="42"/>
        <v>3252.0824413646055</v>
      </c>
      <c r="Z350" s="18">
        <f t="shared" si="43"/>
        <v>927.91755863539447</v>
      </c>
    </row>
    <row r="351" spans="1:26" s="25" customFormat="1" ht="9" customHeight="1">
      <c r="A351" s="390">
        <v>247</v>
      </c>
      <c r="B351" s="392" t="s">
        <v>56</v>
      </c>
      <c r="C351" s="56" t="s">
        <v>993</v>
      </c>
      <c r="D351" s="56"/>
      <c r="E351" s="396">
        <f t="shared" si="45"/>
        <v>1651139.81</v>
      </c>
      <c r="F351" s="396">
        <v>0</v>
      </c>
      <c r="G351" s="16">
        <v>0</v>
      </c>
      <c r="H351" s="396">
        <v>0</v>
      </c>
      <c r="I351" s="396">
        <v>531.9</v>
      </c>
      <c r="J351" s="20" t="s">
        <v>110</v>
      </c>
      <c r="K351" s="396">
        <v>3438.05</v>
      </c>
      <c r="L351" s="396">
        <v>1651139.81</v>
      </c>
      <c r="M351" s="396">
        <v>0</v>
      </c>
      <c r="N351" s="396">
        <v>0</v>
      </c>
      <c r="O351" s="396">
        <v>0</v>
      </c>
      <c r="P351" s="396">
        <v>0</v>
      </c>
      <c r="Q351" s="396">
        <v>0</v>
      </c>
      <c r="R351" s="396">
        <v>0</v>
      </c>
      <c r="S351" s="396">
        <v>0</v>
      </c>
      <c r="T351" s="396">
        <v>0</v>
      </c>
      <c r="U351" s="396">
        <v>0</v>
      </c>
      <c r="V351" s="396">
        <v>0</v>
      </c>
      <c r="X351" s="291">
        <f>'Приложение 1'!T348</f>
        <v>4503.95</v>
      </c>
      <c r="Y351" s="291">
        <f t="shared" si="42"/>
        <v>3104.2297612333145</v>
      </c>
      <c r="Z351" s="18">
        <f t="shared" si="43"/>
        <v>1399.7202387666853</v>
      </c>
    </row>
    <row r="352" spans="1:26" s="25" customFormat="1" ht="9" customHeight="1">
      <c r="A352" s="390">
        <v>248</v>
      </c>
      <c r="B352" s="392" t="s">
        <v>50</v>
      </c>
      <c r="C352" s="56" t="s">
        <v>993</v>
      </c>
      <c r="D352" s="56"/>
      <c r="E352" s="396">
        <f t="shared" si="45"/>
        <v>1238251.32</v>
      </c>
      <c r="F352" s="396">
        <v>0</v>
      </c>
      <c r="G352" s="16">
        <v>0</v>
      </c>
      <c r="H352" s="396">
        <v>0</v>
      </c>
      <c r="I352" s="396">
        <v>394.52</v>
      </c>
      <c r="J352" s="396" t="s">
        <v>110</v>
      </c>
      <c r="K352" s="396">
        <v>3438.05</v>
      </c>
      <c r="L352" s="396">
        <v>1238251.32</v>
      </c>
      <c r="M352" s="396">
        <v>0</v>
      </c>
      <c r="N352" s="396">
        <v>0</v>
      </c>
      <c r="O352" s="396">
        <v>0</v>
      </c>
      <c r="P352" s="396">
        <v>0</v>
      </c>
      <c r="Q352" s="396">
        <v>0</v>
      </c>
      <c r="R352" s="396">
        <v>0</v>
      </c>
      <c r="S352" s="396">
        <v>0</v>
      </c>
      <c r="T352" s="396">
        <v>0</v>
      </c>
      <c r="U352" s="396">
        <v>0</v>
      </c>
      <c r="V352" s="396">
        <v>0</v>
      </c>
      <c r="X352" s="291">
        <f>'Приложение 1'!T349</f>
        <v>4503.95</v>
      </c>
      <c r="Y352" s="291">
        <f t="shared" si="42"/>
        <v>3138.6274967048566</v>
      </c>
      <c r="Z352" s="18">
        <f t="shared" si="43"/>
        <v>1365.3225032951432</v>
      </c>
    </row>
    <row r="353" spans="1:26" s="25" customFormat="1" ht="9" customHeight="1">
      <c r="A353" s="390">
        <v>249</v>
      </c>
      <c r="B353" s="392" t="s">
        <v>51</v>
      </c>
      <c r="C353" s="56" t="s">
        <v>992</v>
      </c>
      <c r="D353" s="56"/>
      <c r="E353" s="396">
        <f t="shared" si="45"/>
        <v>1641356.28</v>
      </c>
      <c r="F353" s="396">
        <v>0</v>
      </c>
      <c r="G353" s="16">
        <v>0</v>
      </c>
      <c r="H353" s="396">
        <v>0</v>
      </c>
      <c r="I353" s="396">
        <v>523</v>
      </c>
      <c r="J353" s="20" t="s">
        <v>109</v>
      </c>
      <c r="K353" s="396">
        <v>2022.07</v>
      </c>
      <c r="L353" s="396">
        <v>1641356.28</v>
      </c>
      <c r="M353" s="396">
        <v>0</v>
      </c>
      <c r="N353" s="396">
        <v>0</v>
      </c>
      <c r="O353" s="396">
        <v>0</v>
      </c>
      <c r="P353" s="396">
        <v>0</v>
      </c>
      <c r="Q353" s="396">
        <v>0</v>
      </c>
      <c r="R353" s="396">
        <v>0</v>
      </c>
      <c r="S353" s="396">
        <v>0</v>
      </c>
      <c r="T353" s="396">
        <v>0</v>
      </c>
      <c r="U353" s="396">
        <v>0</v>
      </c>
      <c r="V353" s="396">
        <v>0</v>
      </c>
      <c r="X353" s="291">
        <f>'Приложение 1'!T350</f>
        <v>4180</v>
      </c>
      <c r="Y353" s="291">
        <f t="shared" si="42"/>
        <v>3138.3485277246655</v>
      </c>
      <c r="Z353" s="18">
        <f t="shared" si="43"/>
        <v>1041.6514722753345</v>
      </c>
    </row>
    <row r="354" spans="1:26" s="25" customFormat="1" ht="9" customHeight="1">
      <c r="A354" s="390">
        <v>250</v>
      </c>
      <c r="B354" s="392" t="s">
        <v>52</v>
      </c>
      <c r="C354" s="56" t="s">
        <v>992</v>
      </c>
      <c r="D354" s="56"/>
      <c r="E354" s="396">
        <f t="shared" si="45"/>
        <v>1892023.06</v>
      </c>
      <c r="F354" s="396">
        <v>0</v>
      </c>
      <c r="G354" s="16">
        <v>0</v>
      </c>
      <c r="H354" s="396">
        <v>0</v>
      </c>
      <c r="I354" s="396">
        <v>517</v>
      </c>
      <c r="J354" s="20" t="s">
        <v>109</v>
      </c>
      <c r="K354" s="396">
        <v>2022.07</v>
      </c>
      <c r="L354" s="396">
        <v>1892023.06</v>
      </c>
      <c r="M354" s="396">
        <v>0</v>
      </c>
      <c r="N354" s="396">
        <v>0</v>
      </c>
      <c r="O354" s="396">
        <v>0</v>
      </c>
      <c r="P354" s="396">
        <v>0</v>
      </c>
      <c r="Q354" s="396">
        <v>0</v>
      </c>
      <c r="R354" s="396">
        <v>0</v>
      </c>
      <c r="S354" s="396">
        <v>0</v>
      </c>
      <c r="T354" s="396">
        <v>0</v>
      </c>
      <c r="U354" s="396">
        <v>0</v>
      </c>
      <c r="V354" s="396">
        <v>0</v>
      </c>
      <c r="X354" s="291">
        <f>'Приложение 1'!T351</f>
        <v>4180</v>
      </c>
      <c r="Y354" s="291">
        <f t="shared" si="42"/>
        <v>3659.6190715667312</v>
      </c>
      <c r="Z354" s="18">
        <f t="shared" si="43"/>
        <v>520.38092843326876</v>
      </c>
    </row>
    <row r="355" spans="1:26" s="25" customFormat="1" ht="9" customHeight="1">
      <c r="A355" s="390">
        <v>251</v>
      </c>
      <c r="B355" s="392" t="s">
        <v>53</v>
      </c>
      <c r="C355" s="56" t="s">
        <v>992</v>
      </c>
      <c r="D355" s="56"/>
      <c r="E355" s="396">
        <f t="shared" si="45"/>
        <v>2531240.13</v>
      </c>
      <c r="F355" s="396">
        <v>0</v>
      </c>
      <c r="G355" s="16">
        <v>0</v>
      </c>
      <c r="H355" s="396">
        <v>0</v>
      </c>
      <c r="I355" s="396">
        <v>738</v>
      </c>
      <c r="J355" s="20" t="s">
        <v>109</v>
      </c>
      <c r="K355" s="396">
        <v>2022.07</v>
      </c>
      <c r="L355" s="396">
        <v>2531240.13</v>
      </c>
      <c r="M355" s="396">
        <v>0</v>
      </c>
      <c r="N355" s="396">
        <v>0</v>
      </c>
      <c r="O355" s="396">
        <v>0</v>
      </c>
      <c r="P355" s="396">
        <v>0</v>
      </c>
      <c r="Q355" s="396">
        <v>0</v>
      </c>
      <c r="R355" s="396">
        <v>0</v>
      </c>
      <c r="S355" s="396">
        <v>0</v>
      </c>
      <c r="T355" s="396">
        <v>0</v>
      </c>
      <c r="U355" s="396">
        <v>0</v>
      </c>
      <c r="V355" s="396">
        <v>0</v>
      </c>
      <c r="X355" s="291">
        <f>'Приложение 1'!T352</f>
        <v>4180</v>
      </c>
      <c r="Y355" s="291">
        <f t="shared" si="42"/>
        <v>3429.8646747967477</v>
      </c>
      <c r="Z355" s="18">
        <f t="shared" si="43"/>
        <v>750.13532520325225</v>
      </c>
    </row>
    <row r="356" spans="1:26" s="25" customFormat="1" ht="9" customHeight="1">
      <c r="A356" s="390">
        <v>252</v>
      </c>
      <c r="B356" s="392" t="s">
        <v>54</v>
      </c>
      <c r="C356" s="56" t="s">
        <v>992</v>
      </c>
      <c r="D356" s="56"/>
      <c r="E356" s="396">
        <f t="shared" si="45"/>
        <v>2534340.3199999998</v>
      </c>
      <c r="F356" s="396">
        <v>0</v>
      </c>
      <c r="G356" s="16">
        <v>0</v>
      </c>
      <c r="H356" s="396">
        <v>0</v>
      </c>
      <c r="I356" s="396">
        <v>738</v>
      </c>
      <c r="J356" s="20" t="s">
        <v>109</v>
      </c>
      <c r="K356" s="396">
        <v>2022.07</v>
      </c>
      <c r="L356" s="396">
        <v>2534340.3199999998</v>
      </c>
      <c r="M356" s="396">
        <v>0</v>
      </c>
      <c r="N356" s="396">
        <v>0</v>
      </c>
      <c r="O356" s="396">
        <v>0</v>
      </c>
      <c r="P356" s="396">
        <v>0</v>
      </c>
      <c r="Q356" s="396">
        <v>0</v>
      </c>
      <c r="R356" s="396">
        <v>0</v>
      </c>
      <c r="S356" s="396">
        <v>0</v>
      </c>
      <c r="T356" s="396">
        <v>0</v>
      </c>
      <c r="U356" s="396">
        <v>0</v>
      </c>
      <c r="V356" s="396">
        <v>0</v>
      </c>
      <c r="X356" s="291">
        <f>'Приложение 1'!T353</f>
        <v>4180</v>
      </c>
      <c r="Y356" s="291">
        <f t="shared" si="42"/>
        <v>3434.0654742547422</v>
      </c>
      <c r="Z356" s="18">
        <f t="shared" si="43"/>
        <v>745.93452574525782</v>
      </c>
    </row>
    <row r="357" spans="1:26" s="25" customFormat="1" ht="9" customHeight="1">
      <c r="A357" s="390">
        <v>253</v>
      </c>
      <c r="B357" s="392" t="s">
        <v>55</v>
      </c>
      <c r="C357" s="56" t="s">
        <v>993</v>
      </c>
      <c r="D357" s="56"/>
      <c r="E357" s="396">
        <f t="shared" si="45"/>
        <v>1590567.17</v>
      </c>
      <c r="F357" s="396">
        <v>0</v>
      </c>
      <c r="G357" s="16">
        <v>0</v>
      </c>
      <c r="H357" s="396">
        <v>0</v>
      </c>
      <c r="I357" s="396">
        <v>954</v>
      </c>
      <c r="J357" s="396" t="s">
        <v>110</v>
      </c>
      <c r="K357" s="396">
        <v>3438.05</v>
      </c>
      <c r="L357" s="396">
        <v>1590567.17</v>
      </c>
      <c r="M357" s="396">
        <v>0</v>
      </c>
      <c r="N357" s="396">
        <v>0</v>
      </c>
      <c r="O357" s="396">
        <v>0</v>
      </c>
      <c r="P357" s="396">
        <v>0</v>
      </c>
      <c r="Q357" s="396">
        <v>0</v>
      </c>
      <c r="R357" s="396">
        <v>0</v>
      </c>
      <c r="S357" s="396">
        <v>0</v>
      </c>
      <c r="T357" s="396">
        <v>0</v>
      </c>
      <c r="U357" s="396">
        <v>0</v>
      </c>
      <c r="V357" s="396">
        <v>0</v>
      </c>
      <c r="X357" s="291">
        <f>'Приложение 1'!T354</f>
        <v>4503.95</v>
      </c>
      <c r="Y357" s="291">
        <f t="shared" si="42"/>
        <v>1667.2611844863732</v>
      </c>
      <c r="Z357" s="18">
        <f t="shared" si="43"/>
        <v>2836.6888155136267</v>
      </c>
    </row>
    <row r="358" spans="1:26" s="25" customFormat="1" ht="9" customHeight="1">
      <c r="A358" s="390">
        <v>254</v>
      </c>
      <c r="B358" s="392" t="s">
        <v>58</v>
      </c>
      <c r="C358" s="56" t="s">
        <v>997</v>
      </c>
      <c r="D358" s="56"/>
      <c r="E358" s="396">
        <f t="shared" si="45"/>
        <v>1253453.5</v>
      </c>
      <c r="F358" s="396">
        <v>0</v>
      </c>
      <c r="G358" s="16">
        <v>0</v>
      </c>
      <c r="H358" s="396">
        <v>0</v>
      </c>
      <c r="I358" s="396">
        <v>509.55</v>
      </c>
      <c r="J358" s="20" t="s">
        <v>109</v>
      </c>
      <c r="K358" s="396">
        <v>2022.07</v>
      </c>
      <c r="L358" s="396">
        <v>1253453.5</v>
      </c>
      <c r="M358" s="396">
        <v>0</v>
      </c>
      <c r="N358" s="396">
        <v>0</v>
      </c>
      <c r="O358" s="396">
        <v>0</v>
      </c>
      <c r="P358" s="396">
        <v>0</v>
      </c>
      <c r="Q358" s="396">
        <v>0</v>
      </c>
      <c r="R358" s="396">
        <v>0</v>
      </c>
      <c r="S358" s="396">
        <v>0</v>
      </c>
      <c r="T358" s="396">
        <v>0</v>
      </c>
      <c r="U358" s="396">
        <v>0</v>
      </c>
      <c r="V358" s="396">
        <v>0</v>
      </c>
      <c r="X358" s="291">
        <f>'Приложение 1'!T355</f>
        <v>4180</v>
      </c>
      <c r="Y358" s="291">
        <f t="shared" si="42"/>
        <v>2459.9224806201551</v>
      </c>
      <c r="Z358" s="18">
        <f t="shared" si="43"/>
        <v>1720.0775193798449</v>
      </c>
    </row>
    <row r="359" spans="1:26" s="25" customFormat="1" ht="9" customHeight="1">
      <c r="A359" s="390">
        <v>255</v>
      </c>
      <c r="B359" s="392" t="s">
        <v>57</v>
      </c>
      <c r="C359" s="56" t="s">
        <v>992</v>
      </c>
      <c r="D359" s="56"/>
      <c r="E359" s="396">
        <f t="shared" si="45"/>
        <v>1869179.81</v>
      </c>
      <c r="F359" s="396">
        <v>0</v>
      </c>
      <c r="G359" s="16">
        <v>0</v>
      </c>
      <c r="H359" s="396">
        <v>0</v>
      </c>
      <c r="I359" s="396">
        <v>601</v>
      </c>
      <c r="J359" s="20" t="s">
        <v>109</v>
      </c>
      <c r="K359" s="396">
        <v>2022.07</v>
      </c>
      <c r="L359" s="396">
        <v>1869179.81</v>
      </c>
      <c r="M359" s="396">
        <v>0</v>
      </c>
      <c r="N359" s="396">
        <v>0</v>
      </c>
      <c r="O359" s="396">
        <v>0</v>
      </c>
      <c r="P359" s="396">
        <v>0</v>
      </c>
      <c r="Q359" s="396">
        <v>0</v>
      </c>
      <c r="R359" s="396">
        <v>0</v>
      </c>
      <c r="S359" s="396">
        <v>0</v>
      </c>
      <c r="T359" s="396">
        <v>0</v>
      </c>
      <c r="U359" s="396">
        <v>0</v>
      </c>
      <c r="V359" s="396">
        <v>0</v>
      </c>
      <c r="X359" s="291">
        <f>'Приложение 1'!T356</f>
        <v>4180</v>
      </c>
      <c r="Y359" s="291">
        <f t="shared" si="42"/>
        <v>3110.1161564059903</v>
      </c>
      <c r="Z359" s="18">
        <f t="shared" si="43"/>
        <v>1069.8838435940097</v>
      </c>
    </row>
  </sheetData>
  <autoFilter ref="A13:AB359"/>
  <mergeCells count="107"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</mergeCells>
  <phoneticPr fontId="0" type="noConversion"/>
  <pageMargins left="0.74803149606299213" right="0.19685039370078741" top="1.3779527559055118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55"/>
  <sheetViews>
    <sheetView view="pageBreakPreview" topLeftCell="A2" zoomScale="115" zoomScaleNormal="140" zoomScaleSheetLayoutView="115" workbookViewId="0">
      <selection activeCell="B18" sqref="B18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6"/>
      <c r="B2" s="26"/>
      <c r="C2" s="340"/>
      <c r="D2" s="340"/>
      <c r="E2" s="340"/>
      <c r="F2" s="340"/>
      <c r="G2" s="340"/>
      <c r="H2" s="338"/>
      <c r="I2" s="340"/>
      <c r="J2" s="338"/>
      <c r="K2" s="782" t="s">
        <v>1154</v>
      </c>
      <c r="L2" s="782"/>
      <c r="M2" s="782"/>
      <c r="N2" s="782"/>
    </row>
    <row r="3" spans="1:17" s="9" customFormat="1" ht="45.75" customHeight="1">
      <c r="A3" s="26"/>
      <c r="B3" s="26"/>
      <c r="C3" s="340"/>
      <c r="D3" s="340"/>
      <c r="E3" s="340"/>
      <c r="F3" s="340"/>
      <c r="G3" s="340"/>
      <c r="H3" s="784" t="s">
        <v>1042</v>
      </c>
      <c r="I3" s="784"/>
      <c r="J3" s="784"/>
      <c r="K3" s="784"/>
      <c r="L3" s="784"/>
      <c r="M3" s="784"/>
      <c r="N3" s="784"/>
    </row>
    <row r="4" spans="1:17" s="9" customFormat="1" ht="3" hidden="1" customHeight="1">
      <c r="A4" s="26"/>
      <c r="B4" s="26"/>
      <c r="C4" s="27"/>
      <c r="D4" s="340"/>
      <c r="E4" s="340"/>
      <c r="F4" s="340"/>
      <c r="G4" s="340"/>
      <c r="H4" s="785"/>
      <c r="I4" s="785"/>
      <c r="J4" s="785"/>
      <c r="K4" s="785"/>
      <c r="L4" s="785"/>
      <c r="M4" s="785"/>
      <c r="N4" s="785"/>
    </row>
    <row r="5" spans="1:17" s="9" customFormat="1" ht="18" customHeight="1">
      <c r="A5" s="786" t="s">
        <v>1180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</row>
    <row r="6" spans="1:17" s="9" customFormat="1" ht="12.75" customHeight="1">
      <c r="A6" s="787" t="s">
        <v>1023</v>
      </c>
      <c r="B6" s="787" t="s">
        <v>100</v>
      </c>
      <c r="C6" s="794" t="s">
        <v>67</v>
      </c>
      <c r="D6" s="787" t="s">
        <v>65</v>
      </c>
      <c r="E6" s="789" t="s">
        <v>101</v>
      </c>
      <c r="F6" s="790"/>
      <c r="G6" s="790"/>
      <c r="H6" s="790"/>
      <c r="I6" s="791"/>
      <c r="J6" s="765" t="s">
        <v>68</v>
      </c>
      <c r="K6" s="765"/>
      <c r="L6" s="765"/>
      <c r="M6" s="765"/>
      <c r="N6" s="765"/>
    </row>
    <row r="7" spans="1:17" s="9" customFormat="1" ht="85.5" customHeight="1">
      <c r="A7" s="792"/>
      <c r="B7" s="792"/>
      <c r="C7" s="795"/>
      <c r="D7" s="788"/>
      <c r="E7" s="337" t="s">
        <v>102</v>
      </c>
      <c r="F7" s="337" t="s">
        <v>103</v>
      </c>
      <c r="G7" s="337" t="s">
        <v>104</v>
      </c>
      <c r="H7" s="337" t="s">
        <v>105</v>
      </c>
      <c r="I7" s="337" t="s">
        <v>1024</v>
      </c>
      <c r="J7" s="337" t="s">
        <v>102</v>
      </c>
      <c r="K7" s="337" t="s">
        <v>103</v>
      </c>
      <c r="L7" s="337" t="s">
        <v>104</v>
      </c>
      <c r="M7" s="336" t="s">
        <v>105</v>
      </c>
      <c r="N7" s="336" t="s">
        <v>1024</v>
      </c>
    </row>
    <row r="8" spans="1:17" s="9" customFormat="1">
      <c r="A8" s="793"/>
      <c r="B8" s="793"/>
      <c r="C8" s="76" t="s">
        <v>69</v>
      </c>
      <c r="D8" s="337" t="s">
        <v>70</v>
      </c>
      <c r="E8" s="337" t="s">
        <v>99</v>
      </c>
      <c r="F8" s="337" t="s">
        <v>99</v>
      </c>
      <c r="G8" s="337" t="s">
        <v>99</v>
      </c>
      <c r="H8" s="337" t="s">
        <v>99</v>
      </c>
      <c r="I8" s="337" t="s">
        <v>99</v>
      </c>
      <c r="J8" s="337" t="s">
        <v>71</v>
      </c>
      <c r="K8" s="337" t="s">
        <v>71</v>
      </c>
      <c r="L8" s="337" t="s">
        <v>71</v>
      </c>
      <c r="M8" s="336" t="s">
        <v>71</v>
      </c>
      <c r="N8" s="336" t="s">
        <v>71</v>
      </c>
    </row>
    <row r="9" spans="1:17" s="9" customFormat="1" ht="9.75" customHeight="1">
      <c r="A9" s="337">
        <v>1</v>
      </c>
      <c r="B9" s="337">
        <v>2</v>
      </c>
      <c r="C9" s="297">
        <v>3</v>
      </c>
      <c r="D9" s="339">
        <v>4</v>
      </c>
      <c r="E9" s="339">
        <v>5</v>
      </c>
      <c r="F9" s="339">
        <v>6</v>
      </c>
      <c r="G9" s="339">
        <v>7</v>
      </c>
      <c r="H9" s="339">
        <v>8</v>
      </c>
      <c r="I9" s="339">
        <v>9</v>
      </c>
      <c r="J9" s="339">
        <v>10</v>
      </c>
      <c r="K9" s="339">
        <v>11</v>
      </c>
      <c r="L9" s="339">
        <v>12</v>
      </c>
      <c r="M9" s="339">
        <v>13</v>
      </c>
      <c r="N9" s="339">
        <v>14</v>
      </c>
    </row>
    <row r="10" spans="1:17" s="9" customFormat="1" ht="12.75" customHeight="1">
      <c r="A10" s="789" t="s">
        <v>1150</v>
      </c>
      <c r="B10" s="791"/>
      <c r="C10" s="336">
        <f>C11+'Приложение 3.1'!C10</f>
        <v>2388664.13</v>
      </c>
      <c r="D10" s="297">
        <f>D11+'Приложение 3.1'!D10</f>
        <v>95043</v>
      </c>
      <c r="E10" s="57" t="s">
        <v>388</v>
      </c>
      <c r="F10" s="79" t="s">
        <v>388</v>
      </c>
      <c r="G10" s="57" t="s">
        <v>388</v>
      </c>
      <c r="H10" s="79" t="s">
        <v>388</v>
      </c>
      <c r="I10" s="79">
        <f>I11+'Приложение 3.1'!E10</f>
        <v>805</v>
      </c>
      <c r="J10" s="355" t="s">
        <v>388</v>
      </c>
      <c r="K10" s="355" t="s">
        <v>388</v>
      </c>
      <c r="L10" s="355" t="s">
        <v>388</v>
      </c>
      <c r="M10" s="355" t="s">
        <v>388</v>
      </c>
      <c r="N10" s="341">
        <f>N11+'Приложение 3.1'!F10</f>
        <v>2330042129.6100001</v>
      </c>
    </row>
    <row r="11" spans="1:17" s="304" customFormat="1" ht="13.5" customHeight="1">
      <c r="A11" s="765" t="s">
        <v>1027</v>
      </c>
      <c r="B11" s="765"/>
      <c r="C11" s="336">
        <f>SUM(C12:C55)</f>
        <v>621731.20000000007</v>
      </c>
      <c r="D11" s="79">
        <f t="shared" ref="D11:N11" si="0">SUM(D12:D55)</f>
        <v>23413</v>
      </c>
      <c r="E11" s="57">
        <v>0</v>
      </c>
      <c r="F11" s="79">
        <v>0</v>
      </c>
      <c r="G11" s="57">
        <v>0</v>
      </c>
      <c r="H11" s="79">
        <f t="shared" si="0"/>
        <v>255</v>
      </c>
      <c r="I11" s="79">
        <f t="shared" si="0"/>
        <v>255</v>
      </c>
      <c r="J11" s="336">
        <v>0</v>
      </c>
      <c r="K11" s="336">
        <v>0</v>
      </c>
      <c r="L11" s="336">
        <v>0</v>
      </c>
      <c r="M11" s="336">
        <f t="shared" si="0"/>
        <v>581754995.38999987</v>
      </c>
      <c r="N11" s="336">
        <f t="shared" si="0"/>
        <v>581754995.38999987</v>
      </c>
      <c r="Q11" s="303">
        <f>N11+'Приложение 3.1'!F10</f>
        <v>2330042129.6100001</v>
      </c>
    </row>
    <row r="12" spans="1:17" s="9" customFormat="1">
      <c r="A12" s="298">
        <v>1</v>
      </c>
      <c r="B12" s="299" t="s">
        <v>1025</v>
      </c>
      <c r="C12" s="300">
        <f>'Приложение 1'!J131</f>
        <v>402521.65</v>
      </c>
      <c r="D12" s="301">
        <f>'Приложение 1'!M131</f>
        <v>15044</v>
      </c>
      <c r="E12" s="302">
        <v>0</v>
      </c>
      <c r="F12" s="301">
        <v>0</v>
      </c>
      <c r="G12" s="302">
        <v>0</v>
      </c>
      <c r="H12" s="301">
        <v>115</v>
      </c>
      <c r="I12" s="301">
        <f>H12</f>
        <v>115</v>
      </c>
      <c r="J12" s="342">
        <v>0</v>
      </c>
      <c r="K12" s="342">
        <v>0</v>
      </c>
      <c r="L12" s="342">
        <v>0</v>
      </c>
      <c r="M12" s="300">
        <f>'Приложение 1'!N131</f>
        <v>317278213.48000002</v>
      </c>
      <c r="N12" s="300">
        <f>M12</f>
        <v>317278213.48000002</v>
      </c>
    </row>
    <row r="13" spans="1:17" s="9" customFormat="1">
      <c r="A13" s="77">
        <v>2</v>
      </c>
      <c r="B13" s="56" t="s">
        <v>220</v>
      </c>
      <c r="C13" s="78">
        <f>'Приложение 1'!J143</f>
        <v>21140.480000000003</v>
      </c>
      <c r="D13" s="79">
        <f>'Приложение 1'!M143</f>
        <v>915</v>
      </c>
      <c r="E13" s="57">
        <v>0</v>
      </c>
      <c r="F13" s="79">
        <v>0</v>
      </c>
      <c r="G13" s="57">
        <v>0</v>
      </c>
      <c r="H13" s="79">
        <v>10</v>
      </c>
      <c r="I13" s="79">
        <f t="shared" ref="I13:I55" si="1">H13</f>
        <v>10</v>
      </c>
      <c r="J13" s="336">
        <v>0</v>
      </c>
      <c r="K13" s="336">
        <v>0</v>
      </c>
      <c r="L13" s="336">
        <v>0</v>
      </c>
      <c r="M13" s="78">
        <f>'Приложение 1'!N143</f>
        <v>25233089.669999998</v>
      </c>
      <c r="N13" s="78">
        <f t="shared" ref="N13:N55" si="2">M13</f>
        <v>25233089.669999998</v>
      </c>
    </row>
    <row r="14" spans="1:17" s="9" customFormat="1">
      <c r="A14" s="77">
        <v>3</v>
      </c>
      <c r="B14" s="56" t="s">
        <v>230</v>
      </c>
      <c r="C14" s="78">
        <f>'Приложение 1'!J156</f>
        <v>20468.500000000004</v>
      </c>
      <c r="D14" s="79">
        <f>'Приложение 1'!M156</f>
        <v>791</v>
      </c>
      <c r="E14" s="57">
        <v>0</v>
      </c>
      <c r="F14" s="79">
        <v>0</v>
      </c>
      <c r="G14" s="57">
        <v>0</v>
      </c>
      <c r="H14" s="79">
        <v>11</v>
      </c>
      <c r="I14" s="79">
        <f t="shared" si="1"/>
        <v>11</v>
      </c>
      <c r="J14" s="336">
        <v>0</v>
      </c>
      <c r="K14" s="336">
        <v>0</v>
      </c>
      <c r="L14" s="336">
        <v>0</v>
      </c>
      <c r="M14" s="78">
        <f>'Приложение 1'!N156</f>
        <v>15375929.569999998</v>
      </c>
      <c r="N14" s="78">
        <f t="shared" si="2"/>
        <v>15375929.569999998</v>
      </c>
    </row>
    <row r="15" spans="1:17" s="9" customFormat="1" ht="14.25" customHeight="1">
      <c r="A15" s="77">
        <v>4</v>
      </c>
      <c r="B15" s="56" t="s">
        <v>240</v>
      </c>
      <c r="C15" s="78">
        <f>'Приложение 1'!J161</f>
        <v>6238.9</v>
      </c>
      <c r="D15" s="79">
        <f>'Приложение 1'!M161</f>
        <v>267</v>
      </c>
      <c r="E15" s="57">
        <v>0</v>
      </c>
      <c r="F15" s="79">
        <v>0</v>
      </c>
      <c r="G15" s="57">
        <v>0</v>
      </c>
      <c r="H15" s="79">
        <v>3</v>
      </c>
      <c r="I15" s="79">
        <f t="shared" si="1"/>
        <v>3</v>
      </c>
      <c r="J15" s="336">
        <v>0</v>
      </c>
      <c r="K15" s="336">
        <v>0</v>
      </c>
      <c r="L15" s="336">
        <v>0</v>
      </c>
      <c r="M15" s="78">
        <f>'Приложение 1'!N161</f>
        <v>5911432.4600000009</v>
      </c>
      <c r="N15" s="78">
        <f t="shared" si="2"/>
        <v>5911432.4600000009</v>
      </c>
    </row>
    <row r="16" spans="1:17" s="9" customFormat="1" ht="15" customHeight="1">
      <c r="A16" s="77">
        <v>5</v>
      </c>
      <c r="B16" s="56" t="s">
        <v>1026</v>
      </c>
      <c r="C16" s="78">
        <f>'Приложение 1'!J169</f>
        <v>15571.5</v>
      </c>
      <c r="D16" s="79">
        <f>'Приложение 1'!M169</f>
        <v>542</v>
      </c>
      <c r="E16" s="57">
        <v>0</v>
      </c>
      <c r="F16" s="79">
        <v>0</v>
      </c>
      <c r="G16" s="57">
        <v>0</v>
      </c>
      <c r="H16" s="79">
        <v>6</v>
      </c>
      <c r="I16" s="79">
        <f t="shared" si="1"/>
        <v>6</v>
      </c>
      <c r="J16" s="336">
        <v>0</v>
      </c>
      <c r="K16" s="336">
        <v>0</v>
      </c>
      <c r="L16" s="336">
        <v>0</v>
      </c>
      <c r="M16" s="78">
        <f>'Приложение 1'!N169</f>
        <v>12329525.540000001</v>
      </c>
      <c r="N16" s="78">
        <f t="shared" si="2"/>
        <v>12329525.540000001</v>
      </c>
    </row>
    <row r="17" spans="1:14" s="9" customFormat="1" ht="14.25" customHeight="1">
      <c r="A17" s="77">
        <v>6</v>
      </c>
      <c r="B17" s="56" t="s">
        <v>257</v>
      </c>
      <c r="C17" s="78">
        <f>'Приложение 1'!J173</f>
        <v>6195.74</v>
      </c>
      <c r="D17" s="79">
        <f>'Приложение 1'!M173</f>
        <v>222</v>
      </c>
      <c r="E17" s="57">
        <v>0</v>
      </c>
      <c r="F17" s="79">
        <v>0</v>
      </c>
      <c r="G17" s="57">
        <v>0</v>
      </c>
      <c r="H17" s="79">
        <v>2</v>
      </c>
      <c r="I17" s="79">
        <f t="shared" si="1"/>
        <v>2</v>
      </c>
      <c r="J17" s="336">
        <v>0</v>
      </c>
      <c r="K17" s="336">
        <v>0</v>
      </c>
      <c r="L17" s="336">
        <v>0</v>
      </c>
      <c r="M17" s="78">
        <f>'Приложение 1'!N173</f>
        <v>5951684.4000000004</v>
      </c>
      <c r="N17" s="78">
        <f t="shared" si="2"/>
        <v>5951684.4000000004</v>
      </c>
    </row>
    <row r="18" spans="1:14" s="9" customFormat="1" ht="26.25" customHeight="1">
      <c r="A18" s="77">
        <v>7</v>
      </c>
      <c r="B18" s="335" t="s">
        <v>262</v>
      </c>
      <c r="C18" s="78">
        <f>'Приложение 1'!J179</f>
        <v>1662.14</v>
      </c>
      <c r="D18" s="79">
        <f>'Приложение 1'!M179</f>
        <v>66</v>
      </c>
      <c r="E18" s="57">
        <v>0</v>
      </c>
      <c r="F18" s="79">
        <v>0</v>
      </c>
      <c r="G18" s="57">
        <v>0</v>
      </c>
      <c r="H18" s="79">
        <v>4</v>
      </c>
      <c r="I18" s="79">
        <f t="shared" si="1"/>
        <v>4</v>
      </c>
      <c r="J18" s="336">
        <v>0</v>
      </c>
      <c r="K18" s="336">
        <v>0</v>
      </c>
      <c r="L18" s="336">
        <v>0</v>
      </c>
      <c r="M18" s="78">
        <f>'Приложение 1'!N179</f>
        <v>4700387.95</v>
      </c>
      <c r="N18" s="78">
        <f t="shared" si="2"/>
        <v>4700387.95</v>
      </c>
    </row>
    <row r="19" spans="1:14" s="9" customFormat="1" ht="22.5">
      <c r="A19" s="77">
        <v>8</v>
      </c>
      <c r="B19" s="335" t="s">
        <v>437</v>
      </c>
      <c r="C19" s="78">
        <f>'Приложение 1'!J182</f>
        <v>427.5</v>
      </c>
      <c r="D19" s="79">
        <f>'Приложение 1'!M182</f>
        <v>26</v>
      </c>
      <c r="E19" s="57">
        <v>0</v>
      </c>
      <c r="F19" s="79">
        <v>0</v>
      </c>
      <c r="G19" s="57">
        <v>0</v>
      </c>
      <c r="H19" s="79">
        <v>1</v>
      </c>
      <c r="I19" s="79">
        <f t="shared" si="1"/>
        <v>1</v>
      </c>
      <c r="J19" s="336">
        <v>0</v>
      </c>
      <c r="K19" s="336">
        <v>0</v>
      </c>
      <c r="L19" s="336">
        <v>0</v>
      </c>
      <c r="M19" s="78">
        <f>'Приложение 1'!N182</f>
        <v>1376215.27</v>
      </c>
      <c r="N19" s="78">
        <f t="shared" si="2"/>
        <v>1376215.27</v>
      </c>
    </row>
    <row r="20" spans="1:14" s="9" customFormat="1">
      <c r="A20" s="77">
        <v>9</v>
      </c>
      <c r="B20" s="335" t="s">
        <v>392</v>
      </c>
      <c r="C20" s="78">
        <f>'Приложение 1'!J199</f>
        <v>14144.000000000004</v>
      </c>
      <c r="D20" s="79">
        <f>'Приложение 1'!M199</f>
        <v>557</v>
      </c>
      <c r="E20" s="57">
        <v>0</v>
      </c>
      <c r="F20" s="79">
        <v>0</v>
      </c>
      <c r="G20" s="57">
        <v>0</v>
      </c>
      <c r="H20" s="79">
        <v>15</v>
      </c>
      <c r="I20" s="79">
        <f t="shared" si="1"/>
        <v>15</v>
      </c>
      <c r="J20" s="336">
        <v>0</v>
      </c>
      <c r="K20" s="336">
        <v>0</v>
      </c>
      <c r="L20" s="336">
        <v>0</v>
      </c>
      <c r="M20" s="78">
        <f>'Приложение 1'!N199</f>
        <v>23656268.309999995</v>
      </c>
      <c r="N20" s="78">
        <f t="shared" si="2"/>
        <v>23656268.309999995</v>
      </c>
    </row>
    <row r="21" spans="1:14" s="9" customFormat="1" ht="25.5" customHeight="1">
      <c r="A21" s="77">
        <v>10</v>
      </c>
      <c r="B21" s="335" t="s">
        <v>442</v>
      </c>
      <c r="C21" s="78">
        <f>'Приложение 1'!J203</f>
        <v>1642.3000000000002</v>
      </c>
      <c r="D21" s="79">
        <f>'Приложение 1'!M203</f>
        <v>73</v>
      </c>
      <c r="E21" s="57">
        <v>0</v>
      </c>
      <c r="F21" s="79">
        <v>0</v>
      </c>
      <c r="G21" s="57">
        <v>0</v>
      </c>
      <c r="H21" s="79">
        <v>2</v>
      </c>
      <c r="I21" s="79">
        <f t="shared" si="1"/>
        <v>2</v>
      </c>
      <c r="J21" s="336">
        <v>0</v>
      </c>
      <c r="K21" s="336">
        <v>0</v>
      </c>
      <c r="L21" s="336">
        <v>0</v>
      </c>
      <c r="M21" s="78">
        <f>'Приложение 1'!N203</f>
        <v>3710545.95</v>
      </c>
      <c r="N21" s="78">
        <f t="shared" si="2"/>
        <v>3710545.95</v>
      </c>
    </row>
    <row r="22" spans="1:14" s="9" customFormat="1" ht="14.25" customHeight="1">
      <c r="A22" s="77">
        <v>11</v>
      </c>
      <c r="B22" s="335" t="s">
        <v>394</v>
      </c>
      <c r="C22" s="78">
        <f>'Приложение 1'!J206</f>
        <v>828.7</v>
      </c>
      <c r="D22" s="79">
        <f>'Приложение 1'!M206</f>
        <v>65</v>
      </c>
      <c r="E22" s="57">
        <v>0</v>
      </c>
      <c r="F22" s="79">
        <v>0</v>
      </c>
      <c r="G22" s="57">
        <v>0</v>
      </c>
      <c r="H22" s="79">
        <v>1</v>
      </c>
      <c r="I22" s="79">
        <f t="shared" si="1"/>
        <v>1</v>
      </c>
      <c r="J22" s="336">
        <v>0</v>
      </c>
      <c r="K22" s="336">
        <v>0</v>
      </c>
      <c r="L22" s="336">
        <v>0</v>
      </c>
      <c r="M22" s="78">
        <f>'Приложение 1'!N206</f>
        <v>1919938.68</v>
      </c>
      <c r="N22" s="78">
        <f t="shared" si="2"/>
        <v>1919938.68</v>
      </c>
    </row>
    <row r="23" spans="1:14" s="9" customFormat="1" ht="22.5">
      <c r="A23" s="77">
        <v>12</v>
      </c>
      <c r="B23" s="335" t="s">
        <v>439</v>
      </c>
      <c r="C23" s="78">
        <f>'Приложение 1'!J209</f>
        <v>1670.6</v>
      </c>
      <c r="D23" s="79">
        <f>'Приложение 1'!M209</f>
        <v>43</v>
      </c>
      <c r="E23" s="57">
        <v>0</v>
      </c>
      <c r="F23" s="79">
        <v>0</v>
      </c>
      <c r="G23" s="57">
        <v>0</v>
      </c>
      <c r="H23" s="79">
        <v>1</v>
      </c>
      <c r="I23" s="79">
        <f t="shared" si="1"/>
        <v>1</v>
      </c>
      <c r="J23" s="336">
        <v>0</v>
      </c>
      <c r="K23" s="336">
        <v>0</v>
      </c>
      <c r="L23" s="336">
        <v>0</v>
      </c>
      <c r="M23" s="78">
        <f>'Приложение 1'!N209</f>
        <v>2556075.09</v>
      </c>
      <c r="N23" s="78">
        <f t="shared" si="2"/>
        <v>2556075.09</v>
      </c>
    </row>
    <row r="24" spans="1:14" s="9" customFormat="1" ht="22.5">
      <c r="A24" s="77">
        <v>13</v>
      </c>
      <c r="B24" s="335" t="s">
        <v>432</v>
      </c>
      <c r="C24" s="78">
        <f>'Приложение 1'!J213</f>
        <v>1098.0999999999999</v>
      </c>
      <c r="D24" s="79">
        <f>'Приложение 1'!M213</f>
        <v>46</v>
      </c>
      <c r="E24" s="57">
        <v>0</v>
      </c>
      <c r="F24" s="79">
        <v>0</v>
      </c>
      <c r="G24" s="57">
        <v>0</v>
      </c>
      <c r="H24" s="79">
        <v>2</v>
      </c>
      <c r="I24" s="79">
        <f t="shared" si="1"/>
        <v>2</v>
      </c>
      <c r="J24" s="336">
        <v>0</v>
      </c>
      <c r="K24" s="336">
        <v>0</v>
      </c>
      <c r="L24" s="336">
        <v>0</v>
      </c>
      <c r="M24" s="78">
        <f>'Приложение 1'!N213</f>
        <v>3010576.8099999996</v>
      </c>
      <c r="N24" s="78">
        <f t="shared" si="2"/>
        <v>3010576.8099999996</v>
      </c>
    </row>
    <row r="25" spans="1:14" s="9" customFormat="1" ht="22.5">
      <c r="A25" s="77">
        <v>14</v>
      </c>
      <c r="B25" s="335" t="s">
        <v>1066</v>
      </c>
      <c r="C25" s="78">
        <f>'Приложение 1'!J216</f>
        <v>2513.1</v>
      </c>
      <c r="D25" s="79">
        <f>'Приложение 1'!M216</f>
        <v>123</v>
      </c>
      <c r="E25" s="57">
        <v>0</v>
      </c>
      <c r="F25" s="79">
        <v>0</v>
      </c>
      <c r="G25" s="57">
        <v>0</v>
      </c>
      <c r="H25" s="79">
        <v>1</v>
      </c>
      <c r="I25" s="79">
        <f t="shared" si="1"/>
        <v>1</v>
      </c>
      <c r="J25" s="336">
        <v>0</v>
      </c>
      <c r="K25" s="336">
        <v>0</v>
      </c>
      <c r="L25" s="336">
        <v>0</v>
      </c>
      <c r="M25" s="78">
        <f>'Приложение 1'!N216</f>
        <v>1594069.23</v>
      </c>
      <c r="N25" s="78">
        <f t="shared" si="2"/>
        <v>1594069.23</v>
      </c>
    </row>
    <row r="26" spans="1:14" s="9" customFormat="1" ht="22.5">
      <c r="A26" s="77">
        <v>15</v>
      </c>
      <c r="B26" s="335" t="s">
        <v>406</v>
      </c>
      <c r="C26" s="78">
        <f>'Приложение 1'!J219</f>
        <v>419.5</v>
      </c>
      <c r="D26" s="79">
        <f>'Приложение 1'!M219</f>
        <v>21</v>
      </c>
      <c r="E26" s="57">
        <v>0</v>
      </c>
      <c r="F26" s="79">
        <v>0</v>
      </c>
      <c r="G26" s="57">
        <v>0</v>
      </c>
      <c r="H26" s="79">
        <v>1</v>
      </c>
      <c r="I26" s="79">
        <f t="shared" si="1"/>
        <v>1</v>
      </c>
      <c r="J26" s="336">
        <v>0</v>
      </c>
      <c r="K26" s="336">
        <v>0</v>
      </c>
      <c r="L26" s="336">
        <v>0</v>
      </c>
      <c r="M26" s="78">
        <f>'Приложение 1'!N219</f>
        <v>915711.45</v>
      </c>
      <c r="N26" s="78">
        <f t="shared" si="2"/>
        <v>915711.45</v>
      </c>
    </row>
    <row r="27" spans="1:14" s="9" customFormat="1" ht="22.5">
      <c r="A27" s="77">
        <v>16</v>
      </c>
      <c r="B27" s="335" t="s">
        <v>303</v>
      </c>
      <c r="C27" s="78">
        <f>'Приложение 1'!J222</f>
        <v>505.1</v>
      </c>
      <c r="D27" s="79">
        <f>'Приложение 1'!M222</f>
        <v>17</v>
      </c>
      <c r="E27" s="57">
        <v>0</v>
      </c>
      <c r="F27" s="79">
        <v>0</v>
      </c>
      <c r="G27" s="57">
        <v>0</v>
      </c>
      <c r="H27" s="79">
        <v>1</v>
      </c>
      <c r="I27" s="79">
        <f t="shared" si="1"/>
        <v>1</v>
      </c>
      <c r="J27" s="336">
        <v>0</v>
      </c>
      <c r="K27" s="336">
        <v>0</v>
      </c>
      <c r="L27" s="336">
        <v>0</v>
      </c>
      <c r="M27" s="78">
        <f>'Приложение 1'!N222</f>
        <v>1758941.64</v>
      </c>
      <c r="N27" s="78">
        <f t="shared" si="2"/>
        <v>1758941.64</v>
      </c>
    </row>
    <row r="28" spans="1:14" s="9" customFormat="1" ht="22.5">
      <c r="A28" s="77">
        <v>17</v>
      </c>
      <c r="B28" s="335" t="s">
        <v>293</v>
      </c>
      <c r="C28" s="78">
        <f>'Приложение 1'!J235</f>
        <v>30800.379999999997</v>
      </c>
      <c r="D28" s="79">
        <f>'Приложение 1'!M235</f>
        <v>1137</v>
      </c>
      <c r="E28" s="57">
        <v>0</v>
      </c>
      <c r="F28" s="79">
        <v>0</v>
      </c>
      <c r="G28" s="57">
        <v>0</v>
      </c>
      <c r="H28" s="79">
        <v>11</v>
      </c>
      <c r="I28" s="79">
        <f t="shared" si="1"/>
        <v>11</v>
      </c>
      <c r="J28" s="336">
        <v>0</v>
      </c>
      <c r="K28" s="336">
        <v>0</v>
      </c>
      <c r="L28" s="336">
        <v>0</v>
      </c>
      <c r="M28" s="78">
        <f>'Приложение 1'!N235</f>
        <v>23343711.789999999</v>
      </c>
      <c r="N28" s="78">
        <f t="shared" si="2"/>
        <v>23343711.789999999</v>
      </c>
    </row>
    <row r="29" spans="1:14" s="9" customFormat="1" ht="22.5">
      <c r="A29" s="77">
        <v>18</v>
      </c>
      <c r="B29" s="335" t="s">
        <v>294</v>
      </c>
      <c r="C29" s="78">
        <f>'Приложение 1'!J239</f>
        <v>1004.5</v>
      </c>
      <c r="D29" s="79">
        <f>'Приложение 1'!M239</f>
        <v>51</v>
      </c>
      <c r="E29" s="57">
        <v>0</v>
      </c>
      <c r="F29" s="79">
        <v>0</v>
      </c>
      <c r="G29" s="57">
        <v>0</v>
      </c>
      <c r="H29" s="79">
        <v>2</v>
      </c>
      <c r="I29" s="79">
        <f t="shared" si="1"/>
        <v>2</v>
      </c>
      <c r="J29" s="336">
        <v>0</v>
      </c>
      <c r="K29" s="336">
        <v>0</v>
      </c>
      <c r="L29" s="336">
        <v>0</v>
      </c>
      <c r="M29" s="78">
        <f>'Приложение 1'!N239</f>
        <v>2940855.84</v>
      </c>
      <c r="N29" s="78">
        <f t="shared" si="2"/>
        <v>2940855.84</v>
      </c>
    </row>
    <row r="30" spans="1:14" s="9" customFormat="1" ht="22.5">
      <c r="A30" s="77">
        <v>19</v>
      </c>
      <c r="B30" s="335" t="s">
        <v>295</v>
      </c>
      <c r="C30" s="78">
        <f>'Приложение 1'!J242</f>
        <v>1528.8</v>
      </c>
      <c r="D30" s="79">
        <f>'Приложение 1'!M242</f>
        <v>50</v>
      </c>
      <c r="E30" s="57">
        <v>0</v>
      </c>
      <c r="F30" s="79">
        <v>0</v>
      </c>
      <c r="G30" s="57">
        <v>0</v>
      </c>
      <c r="H30" s="79">
        <v>1</v>
      </c>
      <c r="I30" s="79">
        <f t="shared" si="1"/>
        <v>1</v>
      </c>
      <c r="J30" s="336">
        <v>0</v>
      </c>
      <c r="K30" s="336">
        <v>0</v>
      </c>
      <c r="L30" s="336">
        <v>0</v>
      </c>
      <c r="M30" s="78">
        <f>'Приложение 1'!N242</f>
        <v>2023990.89</v>
      </c>
      <c r="N30" s="78">
        <f t="shared" si="2"/>
        <v>2023990.89</v>
      </c>
    </row>
    <row r="31" spans="1:14" s="9" customFormat="1" ht="22.5">
      <c r="A31" s="77">
        <v>20</v>
      </c>
      <c r="B31" s="335" t="s">
        <v>296</v>
      </c>
      <c r="C31" s="78">
        <f>'Приложение 1'!J245</f>
        <v>1779.6</v>
      </c>
      <c r="D31" s="79">
        <f>'Приложение 1'!M245</f>
        <v>21</v>
      </c>
      <c r="E31" s="57">
        <v>0</v>
      </c>
      <c r="F31" s="79">
        <v>0</v>
      </c>
      <c r="G31" s="57">
        <v>0</v>
      </c>
      <c r="H31" s="79">
        <v>1</v>
      </c>
      <c r="I31" s="79">
        <f t="shared" si="1"/>
        <v>1</v>
      </c>
      <c r="J31" s="336">
        <v>0</v>
      </c>
      <c r="K31" s="336">
        <v>0</v>
      </c>
      <c r="L31" s="336">
        <v>0</v>
      </c>
      <c r="M31" s="78">
        <f>'Приложение 1'!N245</f>
        <v>2137661.38</v>
      </c>
      <c r="N31" s="78">
        <f t="shared" si="2"/>
        <v>2137661.38</v>
      </c>
    </row>
    <row r="32" spans="1:14" s="9" customFormat="1">
      <c r="A32" s="77">
        <v>21</v>
      </c>
      <c r="B32" s="335" t="s">
        <v>397</v>
      </c>
      <c r="C32" s="78">
        <f>'Приложение 1'!J249</f>
        <v>1665</v>
      </c>
      <c r="D32" s="79">
        <f>'Приложение 1'!M249</f>
        <v>37</v>
      </c>
      <c r="E32" s="57">
        <v>0</v>
      </c>
      <c r="F32" s="79">
        <v>0</v>
      </c>
      <c r="G32" s="57">
        <v>0</v>
      </c>
      <c r="H32" s="79">
        <v>2</v>
      </c>
      <c r="I32" s="79">
        <f t="shared" si="1"/>
        <v>2</v>
      </c>
      <c r="J32" s="336">
        <v>0</v>
      </c>
      <c r="K32" s="336">
        <v>0</v>
      </c>
      <c r="L32" s="336">
        <v>0</v>
      </c>
      <c r="M32" s="78">
        <f>'Приложение 1'!N249</f>
        <v>3591956.5999999996</v>
      </c>
      <c r="N32" s="78">
        <f t="shared" si="2"/>
        <v>3591956.5999999996</v>
      </c>
    </row>
    <row r="33" spans="1:14" s="9" customFormat="1" ht="22.5">
      <c r="A33" s="77">
        <v>22</v>
      </c>
      <c r="B33" s="335" t="s">
        <v>328</v>
      </c>
      <c r="C33" s="78">
        <f>'Приложение 1'!J253</f>
        <v>10079.700000000001</v>
      </c>
      <c r="D33" s="79">
        <f>'Приложение 1'!M253</f>
        <v>308</v>
      </c>
      <c r="E33" s="57">
        <v>0</v>
      </c>
      <c r="F33" s="79">
        <v>0</v>
      </c>
      <c r="G33" s="57">
        <v>0</v>
      </c>
      <c r="H33" s="79">
        <v>2</v>
      </c>
      <c r="I33" s="79">
        <f t="shared" si="1"/>
        <v>2</v>
      </c>
      <c r="J33" s="336">
        <v>0</v>
      </c>
      <c r="K33" s="336">
        <v>0</v>
      </c>
      <c r="L33" s="336">
        <v>0</v>
      </c>
      <c r="M33" s="78">
        <f>'Приложение 1'!N253</f>
        <v>6597086.1400000006</v>
      </c>
      <c r="N33" s="78">
        <f t="shared" si="2"/>
        <v>6597086.1400000006</v>
      </c>
    </row>
    <row r="34" spans="1:14" s="9" customFormat="1" ht="22.5">
      <c r="A34" s="77">
        <v>23</v>
      </c>
      <c r="B34" s="335" t="s">
        <v>402</v>
      </c>
      <c r="C34" s="78">
        <f>'Приложение 1'!J256</f>
        <v>1003.5</v>
      </c>
      <c r="D34" s="79">
        <f>'Приложение 1'!M256</f>
        <v>32</v>
      </c>
      <c r="E34" s="57">
        <v>0</v>
      </c>
      <c r="F34" s="79">
        <v>0</v>
      </c>
      <c r="G34" s="57">
        <v>0</v>
      </c>
      <c r="H34" s="79">
        <v>1</v>
      </c>
      <c r="I34" s="79">
        <f t="shared" si="1"/>
        <v>1</v>
      </c>
      <c r="J34" s="336">
        <v>0</v>
      </c>
      <c r="K34" s="336">
        <v>0</v>
      </c>
      <c r="L34" s="336">
        <v>0</v>
      </c>
      <c r="M34" s="78">
        <f>'Приложение 1'!N256</f>
        <v>2050199.17</v>
      </c>
      <c r="N34" s="78">
        <f t="shared" si="2"/>
        <v>2050199.17</v>
      </c>
    </row>
    <row r="35" spans="1:14" s="9" customFormat="1">
      <c r="A35" s="77">
        <v>24</v>
      </c>
      <c r="B35" s="335" t="s">
        <v>424</v>
      </c>
      <c r="C35" s="78">
        <f>'Приложение 1'!J264</f>
        <v>17664.399999999998</v>
      </c>
      <c r="D35" s="79">
        <f>'Приложение 1'!M264</f>
        <v>668</v>
      </c>
      <c r="E35" s="57">
        <v>0</v>
      </c>
      <c r="F35" s="79">
        <v>0</v>
      </c>
      <c r="G35" s="57">
        <v>0</v>
      </c>
      <c r="H35" s="79">
        <v>6</v>
      </c>
      <c r="I35" s="79">
        <f t="shared" si="1"/>
        <v>6</v>
      </c>
      <c r="J35" s="336">
        <v>0</v>
      </c>
      <c r="K35" s="336">
        <v>0</v>
      </c>
      <c r="L35" s="336">
        <v>0</v>
      </c>
      <c r="M35" s="78">
        <f>'Приложение 1'!N264</f>
        <v>17308788.909999996</v>
      </c>
      <c r="N35" s="78">
        <f t="shared" si="2"/>
        <v>17308788.909999996</v>
      </c>
    </row>
    <row r="36" spans="1:14" s="9" customFormat="1" ht="22.5">
      <c r="A36" s="77">
        <v>25</v>
      </c>
      <c r="B36" s="335" t="s">
        <v>339</v>
      </c>
      <c r="C36" s="78">
        <f>'Приложение 1'!J268</f>
        <v>753.59999999999991</v>
      </c>
      <c r="D36" s="79">
        <f>'Приложение 1'!M268</f>
        <v>24</v>
      </c>
      <c r="E36" s="57">
        <v>0</v>
      </c>
      <c r="F36" s="79">
        <v>0</v>
      </c>
      <c r="G36" s="57">
        <v>0</v>
      </c>
      <c r="H36" s="79">
        <v>2</v>
      </c>
      <c r="I36" s="79">
        <f t="shared" si="1"/>
        <v>2</v>
      </c>
      <c r="J36" s="336">
        <v>0</v>
      </c>
      <c r="K36" s="336">
        <v>0</v>
      </c>
      <c r="L36" s="336">
        <v>0</v>
      </c>
      <c r="M36" s="78">
        <f>'Приложение 1'!N268</f>
        <v>2592742.1</v>
      </c>
      <c r="N36" s="78">
        <f t="shared" si="2"/>
        <v>2592742.1</v>
      </c>
    </row>
    <row r="37" spans="1:14" s="9" customFormat="1" ht="22.5">
      <c r="A37" s="77">
        <v>26</v>
      </c>
      <c r="B37" s="335" t="s">
        <v>1028</v>
      </c>
      <c r="C37" s="78">
        <f>'Приложение 1'!J274</f>
        <v>2814.7999999999997</v>
      </c>
      <c r="D37" s="79">
        <f>'Приложение 1'!M274</f>
        <v>86</v>
      </c>
      <c r="E37" s="57">
        <v>0</v>
      </c>
      <c r="F37" s="79">
        <v>0</v>
      </c>
      <c r="G37" s="57">
        <v>0</v>
      </c>
      <c r="H37" s="79">
        <v>4</v>
      </c>
      <c r="I37" s="79">
        <f t="shared" si="1"/>
        <v>4</v>
      </c>
      <c r="J37" s="336">
        <v>0</v>
      </c>
      <c r="K37" s="336">
        <v>0</v>
      </c>
      <c r="L37" s="336">
        <v>0</v>
      </c>
      <c r="M37" s="78">
        <f>'Приложение 1'!N274</f>
        <v>6877592.8399999999</v>
      </c>
      <c r="N37" s="78">
        <f t="shared" si="2"/>
        <v>6877592.8399999999</v>
      </c>
    </row>
    <row r="38" spans="1:14" s="9" customFormat="1">
      <c r="A38" s="77">
        <v>27</v>
      </c>
      <c r="B38" s="335" t="s">
        <v>422</v>
      </c>
      <c r="C38" s="78">
        <f>'Приложение 1'!J278</f>
        <v>784.1</v>
      </c>
      <c r="D38" s="79">
        <f>'Приложение 1'!M278</f>
        <v>28</v>
      </c>
      <c r="E38" s="57">
        <v>0</v>
      </c>
      <c r="F38" s="79">
        <v>0</v>
      </c>
      <c r="G38" s="57">
        <v>0</v>
      </c>
      <c r="H38" s="79">
        <v>2</v>
      </c>
      <c r="I38" s="79">
        <f t="shared" si="1"/>
        <v>2</v>
      </c>
      <c r="J38" s="336">
        <v>0</v>
      </c>
      <c r="K38" s="336">
        <v>0</v>
      </c>
      <c r="L38" s="336">
        <v>0</v>
      </c>
      <c r="M38" s="78">
        <f>'Приложение 1'!N278</f>
        <v>2813785.03</v>
      </c>
      <c r="N38" s="78">
        <f t="shared" si="2"/>
        <v>2813785.03</v>
      </c>
    </row>
    <row r="39" spans="1:14" s="9" customFormat="1">
      <c r="A39" s="77">
        <v>28</v>
      </c>
      <c r="B39" s="335" t="s">
        <v>350</v>
      </c>
      <c r="C39" s="78">
        <f>'Приложение 1'!J281</f>
        <v>1071.7</v>
      </c>
      <c r="D39" s="79">
        <f>'Приложение 1'!M281</f>
        <v>34</v>
      </c>
      <c r="E39" s="57">
        <v>0</v>
      </c>
      <c r="F39" s="79">
        <v>0</v>
      </c>
      <c r="G39" s="57">
        <v>0</v>
      </c>
      <c r="H39" s="79">
        <v>1</v>
      </c>
      <c r="I39" s="79">
        <f t="shared" si="1"/>
        <v>1</v>
      </c>
      <c r="J39" s="336">
        <v>0</v>
      </c>
      <c r="K39" s="336">
        <v>0</v>
      </c>
      <c r="L39" s="336">
        <v>0</v>
      </c>
      <c r="M39" s="78">
        <f>'Приложение 1'!N281</f>
        <v>3249893.6</v>
      </c>
      <c r="N39" s="78">
        <f t="shared" si="2"/>
        <v>3249893.6</v>
      </c>
    </row>
    <row r="40" spans="1:14" s="9" customFormat="1" ht="22.5">
      <c r="A40" s="77">
        <v>29</v>
      </c>
      <c r="B40" s="335" t="s">
        <v>430</v>
      </c>
      <c r="C40" s="78">
        <f>'Приложение 1'!J285</f>
        <v>2334.9</v>
      </c>
      <c r="D40" s="79">
        <f>'Приложение 1'!M285</f>
        <v>59</v>
      </c>
      <c r="E40" s="57">
        <v>0</v>
      </c>
      <c r="F40" s="79">
        <v>0</v>
      </c>
      <c r="G40" s="57">
        <v>0</v>
      </c>
      <c r="H40" s="79">
        <v>2</v>
      </c>
      <c r="I40" s="79">
        <f t="shared" si="1"/>
        <v>2</v>
      </c>
      <c r="J40" s="336">
        <v>0</v>
      </c>
      <c r="K40" s="336">
        <v>0</v>
      </c>
      <c r="L40" s="336">
        <v>0</v>
      </c>
      <c r="M40" s="78">
        <f>'Приложение 1'!N285</f>
        <v>689299.28</v>
      </c>
      <c r="N40" s="78">
        <f t="shared" si="2"/>
        <v>689299.28</v>
      </c>
    </row>
    <row r="41" spans="1:14" s="9" customFormat="1">
      <c r="A41" s="77">
        <v>30</v>
      </c>
      <c r="B41" s="335" t="s">
        <v>1054</v>
      </c>
      <c r="C41" s="78">
        <f>'Приложение 1'!J288</f>
        <v>478.5</v>
      </c>
      <c r="D41" s="79">
        <f>'Приложение 1'!M288</f>
        <v>13</v>
      </c>
      <c r="E41" s="57">
        <v>0</v>
      </c>
      <c r="F41" s="79">
        <v>0</v>
      </c>
      <c r="G41" s="57">
        <v>0</v>
      </c>
      <c r="H41" s="79">
        <v>1</v>
      </c>
      <c r="I41" s="79">
        <f t="shared" si="1"/>
        <v>1</v>
      </c>
      <c r="J41" s="336">
        <v>0</v>
      </c>
      <c r="K41" s="336">
        <v>0</v>
      </c>
      <c r="L41" s="336">
        <v>0</v>
      </c>
      <c r="M41" s="78">
        <f>'Приложение 1'!N288</f>
        <v>1059478.07</v>
      </c>
      <c r="N41" s="78">
        <f t="shared" si="2"/>
        <v>1059478.07</v>
      </c>
    </row>
    <row r="42" spans="1:14" s="9" customFormat="1" ht="22.5">
      <c r="A42" s="77">
        <v>31</v>
      </c>
      <c r="B42" s="335" t="s">
        <v>359</v>
      </c>
      <c r="C42" s="78">
        <f>'Приложение 1'!J292</f>
        <v>5593.3</v>
      </c>
      <c r="D42" s="79">
        <f>'Приложение 1'!M292</f>
        <v>193</v>
      </c>
      <c r="E42" s="57">
        <v>0</v>
      </c>
      <c r="F42" s="79">
        <v>0</v>
      </c>
      <c r="G42" s="57">
        <v>0</v>
      </c>
      <c r="H42" s="79">
        <v>2</v>
      </c>
      <c r="I42" s="79">
        <f t="shared" si="1"/>
        <v>2</v>
      </c>
      <c r="J42" s="336">
        <v>0</v>
      </c>
      <c r="K42" s="336">
        <v>0</v>
      </c>
      <c r="L42" s="336">
        <v>0</v>
      </c>
      <c r="M42" s="78">
        <f>'Приложение 1'!N292</f>
        <v>6658276.4199999999</v>
      </c>
      <c r="N42" s="78">
        <f t="shared" si="2"/>
        <v>6658276.4199999999</v>
      </c>
    </row>
    <row r="43" spans="1:14" s="9" customFormat="1">
      <c r="A43" s="77">
        <v>32</v>
      </c>
      <c r="B43" s="335" t="s">
        <v>428</v>
      </c>
      <c r="C43" s="78">
        <f>'Приложение 1'!J295</f>
        <v>407.5</v>
      </c>
      <c r="D43" s="79">
        <f>'Приложение 1'!M295</f>
        <v>23</v>
      </c>
      <c r="E43" s="57">
        <v>0</v>
      </c>
      <c r="F43" s="79">
        <v>0</v>
      </c>
      <c r="G43" s="57">
        <v>0</v>
      </c>
      <c r="H43" s="79">
        <v>1</v>
      </c>
      <c r="I43" s="79">
        <f t="shared" si="1"/>
        <v>1</v>
      </c>
      <c r="J43" s="336">
        <v>0</v>
      </c>
      <c r="K43" s="336">
        <v>0</v>
      </c>
      <c r="L43" s="336">
        <v>0</v>
      </c>
      <c r="M43" s="78">
        <f>'Приложение 1'!N295</f>
        <v>1056204.45</v>
      </c>
      <c r="N43" s="78">
        <f t="shared" si="2"/>
        <v>1056204.45</v>
      </c>
    </row>
    <row r="44" spans="1:14" s="9" customFormat="1" ht="22.5">
      <c r="A44" s="77">
        <v>33</v>
      </c>
      <c r="B44" s="335" t="s">
        <v>399</v>
      </c>
      <c r="C44" s="78">
        <f>'Приложение 1'!J298</f>
        <v>658.1</v>
      </c>
      <c r="D44" s="79">
        <f>'Приложение 1'!M298</f>
        <v>17</v>
      </c>
      <c r="E44" s="57">
        <v>0</v>
      </c>
      <c r="F44" s="79">
        <v>0</v>
      </c>
      <c r="G44" s="57">
        <v>0</v>
      </c>
      <c r="H44" s="79">
        <v>1</v>
      </c>
      <c r="I44" s="79">
        <f t="shared" si="1"/>
        <v>1</v>
      </c>
      <c r="J44" s="336">
        <v>0</v>
      </c>
      <c r="K44" s="336">
        <v>0</v>
      </c>
      <c r="L44" s="336">
        <v>0</v>
      </c>
      <c r="M44" s="78">
        <f>'Приложение 1'!N298</f>
        <v>1645051.71</v>
      </c>
      <c r="N44" s="78">
        <f t="shared" si="2"/>
        <v>1645051.71</v>
      </c>
    </row>
    <row r="45" spans="1:14" s="9" customFormat="1">
      <c r="A45" s="77">
        <v>34</v>
      </c>
      <c r="B45" s="335" t="s">
        <v>3</v>
      </c>
      <c r="C45" s="78">
        <f>'Приложение 1'!J302</f>
        <v>1852.42</v>
      </c>
      <c r="D45" s="79">
        <f>'Приложение 1'!M302</f>
        <v>53</v>
      </c>
      <c r="E45" s="57">
        <v>0</v>
      </c>
      <c r="F45" s="79">
        <v>0</v>
      </c>
      <c r="G45" s="57">
        <v>0</v>
      </c>
      <c r="H45" s="79">
        <v>2</v>
      </c>
      <c r="I45" s="79">
        <f t="shared" si="1"/>
        <v>2</v>
      </c>
      <c r="J45" s="336">
        <v>0</v>
      </c>
      <c r="K45" s="336">
        <v>0</v>
      </c>
      <c r="L45" s="336">
        <v>0</v>
      </c>
      <c r="M45" s="78">
        <f>'Приложение 1'!N302</f>
        <v>2823117.67</v>
      </c>
      <c r="N45" s="78">
        <f t="shared" si="2"/>
        <v>2823117.67</v>
      </c>
    </row>
    <row r="46" spans="1:14" s="9" customFormat="1">
      <c r="A46" s="77">
        <v>35</v>
      </c>
      <c r="B46" s="335" t="s">
        <v>9</v>
      </c>
      <c r="C46" s="78">
        <f>'Приложение 1'!J306</f>
        <v>1158.4000000000001</v>
      </c>
      <c r="D46" s="79">
        <f>'Приложение 1'!M306</f>
        <v>45</v>
      </c>
      <c r="E46" s="57">
        <v>0</v>
      </c>
      <c r="F46" s="79">
        <v>0</v>
      </c>
      <c r="G46" s="57">
        <v>0</v>
      </c>
      <c r="H46" s="79">
        <v>2</v>
      </c>
      <c r="I46" s="79">
        <f t="shared" si="1"/>
        <v>2</v>
      </c>
      <c r="J46" s="336">
        <v>0</v>
      </c>
      <c r="K46" s="336">
        <v>0</v>
      </c>
      <c r="L46" s="336">
        <v>0</v>
      </c>
      <c r="M46" s="78">
        <f>'Приложение 1'!N306</f>
        <v>2263711.2000000002</v>
      </c>
      <c r="N46" s="78">
        <f t="shared" si="2"/>
        <v>2263711.2000000002</v>
      </c>
    </row>
    <row r="47" spans="1:14" s="9" customFormat="1" ht="22.5">
      <c r="A47" s="77">
        <v>36</v>
      </c>
      <c r="B47" s="335" t="s">
        <v>11</v>
      </c>
      <c r="C47" s="78">
        <f>'Приложение 1'!J312</f>
        <v>2321.6</v>
      </c>
      <c r="D47" s="79">
        <f>'Приложение 1'!M312</f>
        <v>86</v>
      </c>
      <c r="E47" s="57">
        <v>0</v>
      </c>
      <c r="F47" s="79">
        <v>0</v>
      </c>
      <c r="G47" s="57">
        <v>0</v>
      </c>
      <c r="H47" s="79">
        <v>4</v>
      </c>
      <c r="I47" s="79">
        <f t="shared" si="1"/>
        <v>4</v>
      </c>
      <c r="J47" s="336">
        <v>0</v>
      </c>
      <c r="K47" s="336">
        <v>0</v>
      </c>
      <c r="L47" s="336">
        <v>0</v>
      </c>
      <c r="M47" s="78">
        <f>'Приложение 1'!N312</f>
        <v>4428149.97</v>
      </c>
      <c r="N47" s="78">
        <f t="shared" si="2"/>
        <v>4428149.97</v>
      </c>
    </row>
    <row r="48" spans="1:14" s="9" customFormat="1" ht="22.5">
      <c r="A48" s="77">
        <v>37</v>
      </c>
      <c r="B48" s="335" t="s">
        <v>389</v>
      </c>
      <c r="C48" s="78">
        <f>'Приложение 1'!J316</f>
        <v>1960</v>
      </c>
      <c r="D48" s="79">
        <f>'Приложение 1'!M316</f>
        <v>71</v>
      </c>
      <c r="E48" s="57">
        <v>0</v>
      </c>
      <c r="F48" s="79">
        <v>0</v>
      </c>
      <c r="G48" s="57">
        <v>0</v>
      </c>
      <c r="H48" s="79">
        <v>2</v>
      </c>
      <c r="I48" s="79">
        <f t="shared" si="1"/>
        <v>2</v>
      </c>
      <c r="J48" s="336">
        <v>0</v>
      </c>
      <c r="K48" s="336">
        <v>0</v>
      </c>
      <c r="L48" s="336">
        <v>0</v>
      </c>
      <c r="M48" s="78">
        <f>'Приложение 1'!N316</f>
        <v>5054598.5600000005</v>
      </c>
      <c r="N48" s="78">
        <f t="shared" si="2"/>
        <v>5054598.5600000005</v>
      </c>
    </row>
    <row r="49" spans="1:14" s="9" customFormat="1">
      <c r="A49" s="77">
        <v>38</v>
      </c>
      <c r="B49" s="335" t="s">
        <v>1052</v>
      </c>
      <c r="C49" s="78">
        <f>'Приложение 1'!J319</f>
        <v>800.6</v>
      </c>
      <c r="D49" s="79">
        <f>'Приложение 1'!M319</f>
        <v>37</v>
      </c>
      <c r="E49" s="57">
        <v>0</v>
      </c>
      <c r="F49" s="79">
        <v>0</v>
      </c>
      <c r="G49" s="57">
        <v>0</v>
      </c>
      <c r="H49" s="79">
        <v>1</v>
      </c>
      <c r="I49" s="79">
        <f t="shared" si="1"/>
        <v>1</v>
      </c>
      <c r="J49" s="336">
        <v>0</v>
      </c>
      <c r="K49" s="336">
        <v>0</v>
      </c>
      <c r="L49" s="336">
        <v>0</v>
      </c>
      <c r="M49" s="78">
        <f>'Приложение 1'!N319</f>
        <v>551093.68000000005</v>
      </c>
      <c r="N49" s="78">
        <f t="shared" si="2"/>
        <v>551093.68000000005</v>
      </c>
    </row>
    <row r="50" spans="1:14" s="9" customFormat="1" ht="23.25" customHeight="1">
      <c r="A50" s="77">
        <v>39</v>
      </c>
      <c r="B50" s="335" t="s">
        <v>434</v>
      </c>
      <c r="C50" s="78">
        <f>'Приложение 1'!J322</f>
        <v>936</v>
      </c>
      <c r="D50" s="79">
        <f>'Приложение 1'!M322</f>
        <v>55</v>
      </c>
      <c r="E50" s="57">
        <v>0</v>
      </c>
      <c r="F50" s="79">
        <v>0</v>
      </c>
      <c r="G50" s="57">
        <v>0</v>
      </c>
      <c r="H50" s="79">
        <v>1</v>
      </c>
      <c r="I50" s="79">
        <f t="shared" si="1"/>
        <v>1</v>
      </c>
      <c r="J50" s="336">
        <v>0</v>
      </c>
      <c r="K50" s="336">
        <v>0</v>
      </c>
      <c r="L50" s="336">
        <v>0</v>
      </c>
      <c r="M50" s="78">
        <f>'Приложение 1'!N322</f>
        <v>3628088</v>
      </c>
      <c r="N50" s="78">
        <f t="shared" si="2"/>
        <v>3628088</v>
      </c>
    </row>
    <row r="51" spans="1:14" s="9" customFormat="1" ht="23.25" customHeight="1">
      <c r="A51" s="77">
        <v>40</v>
      </c>
      <c r="B51" s="335" t="s">
        <v>426</v>
      </c>
      <c r="C51" s="78">
        <f>'Приложение 1'!J326</f>
        <v>1077.3</v>
      </c>
      <c r="D51" s="79">
        <f>'Приложение 1'!M326</f>
        <v>25</v>
      </c>
      <c r="E51" s="57">
        <v>0</v>
      </c>
      <c r="F51" s="79">
        <v>0</v>
      </c>
      <c r="G51" s="57">
        <v>0</v>
      </c>
      <c r="H51" s="79">
        <v>2</v>
      </c>
      <c r="I51" s="79">
        <f t="shared" si="1"/>
        <v>2</v>
      </c>
      <c r="J51" s="336">
        <v>0</v>
      </c>
      <c r="K51" s="336">
        <v>0</v>
      </c>
      <c r="L51" s="336">
        <v>0</v>
      </c>
      <c r="M51" s="78">
        <f>'Приложение 1'!N326</f>
        <v>2901974.3200000003</v>
      </c>
      <c r="N51" s="78">
        <f t="shared" si="2"/>
        <v>2901974.3200000003</v>
      </c>
    </row>
    <row r="52" spans="1:14" s="9" customFormat="1" ht="23.25" customHeight="1">
      <c r="A52" s="77">
        <v>41</v>
      </c>
      <c r="B52" s="335" t="s">
        <v>29</v>
      </c>
      <c r="C52" s="78">
        <f>'Приложение 1'!J332</f>
        <v>1586.3</v>
      </c>
      <c r="D52" s="79">
        <f>'Приложение 1'!M332</f>
        <v>50</v>
      </c>
      <c r="E52" s="57">
        <v>0</v>
      </c>
      <c r="F52" s="79">
        <v>0</v>
      </c>
      <c r="G52" s="57">
        <v>0</v>
      </c>
      <c r="H52" s="79">
        <v>4</v>
      </c>
      <c r="I52" s="79">
        <f t="shared" si="1"/>
        <v>4</v>
      </c>
      <c r="J52" s="336">
        <v>0</v>
      </c>
      <c r="K52" s="336">
        <v>0</v>
      </c>
      <c r="L52" s="336">
        <v>0</v>
      </c>
      <c r="M52" s="78">
        <f>'Приложение 1'!N332</f>
        <v>4401818.74</v>
      </c>
      <c r="N52" s="78">
        <f t="shared" si="2"/>
        <v>4401818.74</v>
      </c>
    </row>
    <row r="53" spans="1:14" s="9" customFormat="1" ht="23.25" customHeight="1">
      <c r="A53" s="77">
        <v>42</v>
      </c>
      <c r="B53" s="335" t="s">
        <v>35</v>
      </c>
      <c r="C53" s="78">
        <f>'Приложение 1'!J337</f>
        <v>8741.18</v>
      </c>
      <c r="D53" s="79">
        <f>'Приложение 1'!M337</f>
        <v>302</v>
      </c>
      <c r="E53" s="57">
        <v>0</v>
      </c>
      <c r="F53" s="79">
        <v>0</v>
      </c>
      <c r="G53" s="57">
        <v>0</v>
      </c>
      <c r="H53" s="79">
        <v>3</v>
      </c>
      <c r="I53" s="79">
        <f t="shared" si="1"/>
        <v>3</v>
      </c>
      <c r="J53" s="336">
        <v>0</v>
      </c>
      <c r="K53" s="336">
        <v>0</v>
      </c>
      <c r="L53" s="336">
        <v>0</v>
      </c>
      <c r="M53" s="78">
        <f>'Приложение 1'!N337</f>
        <v>10278321.41</v>
      </c>
      <c r="N53" s="78">
        <f t="shared" si="2"/>
        <v>10278321.41</v>
      </c>
    </row>
    <row r="54" spans="1:14" s="9" customFormat="1" ht="21.75" customHeight="1">
      <c r="A54" s="77">
        <v>43</v>
      </c>
      <c r="B54" s="335" t="s">
        <v>40</v>
      </c>
      <c r="C54" s="78">
        <f>'Приложение 1'!J341</f>
        <v>2114.48</v>
      </c>
      <c r="D54" s="79">
        <f>'Приложение 1'!M341</f>
        <v>79</v>
      </c>
      <c r="E54" s="57">
        <v>0</v>
      </c>
      <c r="F54" s="79">
        <v>0</v>
      </c>
      <c r="G54" s="57">
        <v>0</v>
      </c>
      <c r="H54" s="79">
        <v>2</v>
      </c>
      <c r="I54" s="79">
        <f t="shared" si="1"/>
        <v>2</v>
      </c>
      <c r="J54" s="336">
        <v>0</v>
      </c>
      <c r="K54" s="336">
        <v>0</v>
      </c>
      <c r="L54" s="336">
        <v>0</v>
      </c>
      <c r="M54" s="78">
        <f>'Приложение 1'!N341</f>
        <v>4074185.05</v>
      </c>
      <c r="N54" s="78">
        <f t="shared" si="2"/>
        <v>4074185.05</v>
      </c>
    </row>
    <row r="55" spans="1:14" s="9" customFormat="1" ht="24.75" customHeight="1">
      <c r="A55" s="77">
        <v>44</v>
      </c>
      <c r="B55" s="335" t="s">
        <v>45</v>
      </c>
      <c r="C55" s="78">
        <f>'Приложение 1'!J357</f>
        <v>21712.73</v>
      </c>
      <c r="D55" s="79">
        <f>'Приложение 1'!M357</f>
        <v>1011</v>
      </c>
      <c r="E55" s="57">
        <v>0</v>
      </c>
      <c r="F55" s="79">
        <v>0</v>
      </c>
      <c r="G55" s="57">
        <v>0</v>
      </c>
      <c r="H55" s="79">
        <v>14</v>
      </c>
      <c r="I55" s="79">
        <f t="shared" si="1"/>
        <v>14</v>
      </c>
      <c r="J55" s="336">
        <v>0</v>
      </c>
      <c r="K55" s="336">
        <v>0</v>
      </c>
      <c r="L55" s="336">
        <v>0</v>
      </c>
      <c r="M55" s="78">
        <f>'Приложение 1'!N357</f>
        <v>27434757.069999997</v>
      </c>
      <c r="N55" s="78">
        <f t="shared" si="2"/>
        <v>27434757.069999997</v>
      </c>
    </row>
  </sheetData>
  <autoFilter ref="A8:Q55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9"/>
  <sheetViews>
    <sheetView tabSelected="1" view="pageBreakPreview" topLeftCell="A4" zoomScaleSheetLayoutView="100" workbookViewId="0">
      <pane ySplit="7" topLeftCell="A503" activePane="bottomLeft" state="frozen"/>
      <selection activeCell="A4" sqref="A4"/>
      <selection pane="bottomLeft" activeCell="A507" sqref="A507:XFD507"/>
    </sheetView>
  </sheetViews>
  <sheetFormatPr defaultRowHeight="27.75" customHeight="1"/>
  <cols>
    <col min="1" max="1" width="3.1640625" style="26" customWidth="1"/>
    <col min="2" max="2" width="38.83203125" style="203" customWidth="1"/>
    <col min="3" max="3" width="8.6640625" style="200" customWidth="1"/>
    <col min="4" max="4" width="8.6640625" style="203" customWidth="1"/>
    <col min="5" max="5" width="5.33203125" style="382" customWidth="1"/>
    <col min="6" max="6" width="11.83203125" style="382" customWidth="1"/>
    <col min="7" max="8" width="2.33203125" style="382" customWidth="1"/>
    <col min="9" max="10" width="9" style="27" customWidth="1"/>
    <col min="11" max="11" width="7.1640625" style="202" customWidth="1"/>
    <col min="12" max="12" width="11.1640625" style="201" customWidth="1"/>
    <col min="13" max="13" width="9.83203125" style="201" customWidth="1"/>
    <col min="14" max="14" width="9.6640625" style="201" customWidth="1"/>
    <col min="15" max="15" width="8.83203125" style="201" customWidth="1"/>
    <col min="16" max="16" width="12.5" style="201" customWidth="1"/>
    <col min="17" max="17" width="11.6640625" style="201" customWidth="1"/>
    <col min="18" max="18" width="7.1640625" style="201" customWidth="1"/>
    <col min="19" max="19" width="5.5" style="200" customWidth="1"/>
    <col min="20" max="21" width="9.33203125" style="211"/>
    <col min="22" max="16384" width="9.33203125" style="26"/>
  </cols>
  <sheetData>
    <row r="1" spans="1:21" ht="45" customHeight="1">
      <c r="I1" s="205"/>
      <c r="J1" s="205"/>
      <c r="K1" s="206"/>
      <c r="L1" s="206"/>
      <c r="M1" s="206"/>
      <c r="N1" s="206"/>
      <c r="O1" s="206"/>
      <c r="P1" s="782" t="s">
        <v>1213</v>
      </c>
      <c r="Q1" s="782"/>
      <c r="R1" s="782"/>
      <c r="S1" s="782"/>
    </row>
    <row r="2" spans="1:21" s="9" customFormat="1" ht="45.75" customHeight="1">
      <c r="A2" s="26"/>
      <c r="B2" s="26"/>
      <c r="C2" s="382"/>
      <c r="D2" s="382"/>
      <c r="E2" s="382"/>
      <c r="F2" s="382"/>
      <c r="G2" s="382"/>
      <c r="H2" s="782" t="s">
        <v>1214</v>
      </c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</row>
    <row r="3" spans="1:21" ht="12.75" customHeight="1">
      <c r="A3" s="811" t="s">
        <v>1181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</row>
    <row r="4" spans="1:21" ht="12" customHeight="1">
      <c r="A4" s="357"/>
      <c r="B4" s="357"/>
      <c r="C4" s="262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21" ht="15.75" customHeight="1">
      <c r="A5" s="765" t="s">
        <v>1023</v>
      </c>
      <c r="B5" s="765" t="s">
        <v>66</v>
      </c>
      <c r="C5" s="808" t="s">
        <v>1106</v>
      </c>
      <c r="D5" s="807" t="s">
        <v>1105</v>
      </c>
      <c r="E5" s="807" t="s">
        <v>1104</v>
      </c>
      <c r="F5" s="807" t="s">
        <v>378</v>
      </c>
      <c r="G5" s="807" t="s">
        <v>379</v>
      </c>
      <c r="H5" s="807" t="s">
        <v>380</v>
      </c>
      <c r="I5" s="809" t="s">
        <v>67</v>
      </c>
      <c r="J5" s="809" t="s">
        <v>1103</v>
      </c>
      <c r="K5" s="810" t="s">
        <v>382</v>
      </c>
      <c r="L5" s="771" t="s">
        <v>68</v>
      </c>
      <c r="M5" s="771"/>
      <c r="N5" s="771"/>
      <c r="O5" s="771"/>
      <c r="P5" s="771"/>
      <c r="Q5" s="771"/>
      <c r="R5" s="771"/>
      <c r="S5" s="808" t="s">
        <v>385</v>
      </c>
    </row>
    <row r="6" spans="1:21" ht="18.75" customHeight="1">
      <c r="A6" s="765"/>
      <c r="B6" s="765"/>
      <c r="C6" s="808"/>
      <c r="D6" s="807"/>
      <c r="E6" s="807"/>
      <c r="F6" s="807"/>
      <c r="G6" s="807"/>
      <c r="H6" s="807"/>
      <c r="I6" s="809"/>
      <c r="J6" s="809"/>
      <c r="K6" s="810"/>
      <c r="L6" s="806" t="s">
        <v>459</v>
      </c>
      <c r="M6" s="771" t="s">
        <v>469</v>
      </c>
      <c r="N6" s="771"/>
      <c r="O6" s="771"/>
      <c r="P6" s="771"/>
      <c r="Q6" s="771"/>
      <c r="R6" s="771"/>
      <c r="S6" s="808"/>
    </row>
    <row r="7" spans="1:21" ht="96.75" customHeight="1">
      <c r="A7" s="765"/>
      <c r="B7" s="765"/>
      <c r="C7" s="808"/>
      <c r="D7" s="807"/>
      <c r="E7" s="807"/>
      <c r="F7" s="807"/>
      <c r="G7" s="807"/>
      <c r="H7" s="807"/>
      <c r="I7" s="809"/>
      <c r="J7" s="809"/>
      <c r="K7" s="810"/>
      <c r="L7" s="806"/>
      <c r="M7" s="806" t="s">
        <v>1102</v>
      </c>
      <c r="N7" s="806" t="s">
        <v>467</v>
      </c>
      <c r="O7" s="806" t="s">
        <v>468</v>
      </c>
      <c r="P7" s="806" t="s">
        <v>470</v>
      </c>
      <c r="Q7" s="806"/>
      <c r="R7" s="806" t="s">
        <v>1101</v>
      </c>
      <c r="S7" s="808"/>
    </row>
    <row r="8" spans="1:21" ht="101.25" customHeight="1">
      <c r="A8" s="765"/>
      <c r="B8" s="765"/>
      <c r="C8" s="808"/>
      <c r="D8" s="807"/>
      <c r="E8" s="807"/>
      <c r="F8" s="807"/>
      <c r="G8" s="807"/>
      <c r="H8" s="807"/>
      <c r="I8" s="809"/>
      <c r="J8" s="809"/>
      <c r="K8" s="810"/>
      <c r="L8" s="806"/>
      <c r="M8" s="806"/>
      <c r="N8" s="806"/>
      <c r="O8" s="806"/>
      <c r="P8" s="574" t="s">
        <v>1100</v>
      </c>
      <c r="Q8" s="574" t="s">
        <v>1099</v>
      </c>
      <c r="R8" s="806"/>
      <c r="S8" s="808"/>
    </row>
    <row r="9" spans="1:21" ht="15" customHeight="1">
      <c r="A9" s="765"/>
      <c r="B9" s="765"/>
      <c r="C9" s="808"/>
      <c r="D9" s="807"/>
      <c r="E9" s="807"/>
      <c r="F9" s="807"/>
      <c r="G9" s="807"/>
      <c r="H9" s="807"/>
      <c r="I9" s="76" t="s">
        <v>69</v>
      </c>
      <c r="J9" s="76" t="s">
        <v>69</v>
      </c>
      <c r="K9" s="204" t="s">
        <v>70</v>
      </c>
      <c r="L9" s="573" t="s">
        <v>71</v>
      </c>
      <c r="M9" s="573" t="s">
        <v>71</v>
      </c>
      <c r="N9" s="573" t="s">
        <v>71</v>
      </c>
      <c r="O9" s="573" t="s">
        <v>71</v>
      </c>
      <c r="P9" s="573" t="s">
        <v>71</v>
      </c>
      <c r="Q9" s="573" t="s">
        <v>71</v>
      </c>
      <c r="R9" s="573" t="s">
        <v>71</v>
      </c>
      <c r="S9" s="808"/>
    </row>
    <row r="10" spans="1:21" ht="12" customHeight="1">
      <c r="A10" s="204">
        <v>1</v>
      </c>
      <c r="B10" s="204">
        <v>2</v>
      </c>
      <c r="C10" s="263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  <c r="M10" s="204">
        <v>13</v>
      </c>
      <c r="N10" s="204">
        <v>14</v>
      </c>
      <c r="O10" s="204">
        <v>15</v>
      </c>
      <c r="P10" s="204">
        <v>16</v>
      </c>
      <c r="Q10" s="204">
        <v>17</v>
      </c>
      <c r="R10" s="204">
        <v>18</v>
      </c>
      <c r="S10" s="204">
        <v>19</v>
      </c>
    </row>
    <row r="11" spans="1:21" ht="12" customHeight="1">
      <c r="A11" s="711" t="s">
        <v>1119</v>
      </c>
      <c r="B11" s="711"/>
      <c r="C11" s="263"/>
      <c r="D11" s="204"/>
      <c r="E11" s="114" t="s">
        <v>388</v>
      </c>
      <c r="F11" s="114" t="s">
        <v>388</v>
      </c>
      <c r="G11" s="114" t="s">
        <v>388</v>
      </c>
      <c r="H11" s="114" t="s">
        <v>388</v>
      </c>
      <c r="I11" s="573">
        <f t="shared" ref="I11:R11" si="0">I13+I362</f>
        <v>1766932.9299999997</v>
      </c>
      <c r="J11" s="573">
        <f t="shared" si="0"/>
        <v>1510432.8000000003</v>
      </c>
      <c r="K11" s="8">
        <f t="shared" si="0"/>
        <v>71630</v>
      </c>
      <c r="L11" s="573">
        <f>L13+L362</f>
        <v>1748287134.2200003</v>
      </c>
      <c r="M11" s="573">
        <f t="shared" si="0"/>
        <v>0</v>
      </c>
      <c r="N11" s="573">
        <f t="shared" si="0"/>
        <v>0</v>
      </c>
      <c r="O11" s="573">
        <f t="shared" si="0"/>
        <v>200000</v>
      </c>
      <c r="P11" s="573">
        <f t="shared" si="0"/>
        <v>1748087134.2200003</v>
      </c>
      <c r="Q11" s="573">
        <f t="shared" si="0"/>
        <v>0</v>
      </c>
      <c r="R11" s="573">
        <f t="shared" si="0"/>
        <v>0</v>
      </c>
      <c r="S11" s="204"/>
    </row>
    <row r="12" spans="1:21" ht="10.5" customHeight="1">
      <c r="A12" s="712" t="s">
        <v>1030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</row>
    <row r="13" spans="1:21" ht="11.25" customHeight="1">
      <c r="A13" s="711" t="s">
        <v>1012</v>
      </c>
      <c r="B13" s="711"/>
      <c r="C13" s="105"/>
      <c r="D13" s="564" t="s">
        <v>1011</v>
      </c>
      <c r="E13" s="114" t="s">
        <v>388</v>
      </c>
      <c r="F13" s="114" t="s">
        <v>388</v>
      </c>
      <c r="G13" s="114" t="s">
        <v>388</v>
      </c>
      <c r="H13" s="114" t="s">
        <v>388</v>
      </c>
      <c r="I13" s="275">
        <f t="shared" ref="I13:R13" si="1">I165+I172+I187+I192+I201+I206+I212+I228+I232+I237+I240+I243+I246+I249+I262+I265+I268+I274+I277+I285+I290+I293+I296+I301+I304+I308+I312+I316+I322+I325+I328+I331+I336+I345+I348+I360</f>
        <v>847989.31999999972</v>
      </c>
      <c r="J13" s="275">
        <f t="shared" si="1"/>
        <v>723092.05999999971</v>
      </c>
      <c r="K13" s="106">
        <f t="shared" si="1"/>
        <v>33853</v>
      </c>
      <c r="L13" s="275">
        <f t="shared" si="1"/>
        <v>742474825.06000018</v>
      </c>
      <c r="M13" s="275">
        <f t="shared" si="1"/>
        <v>0</v>
      </c>
      <c r="N13" s="275">
        <f t="shared" si="1"/>
        <v>0</v>
      </c>
      <c r="O13" s="275">
        <f t="shared" si="1"/>
        <v>200000</v>
      </c>
      <c r="P13" s="275">
        <f t="shared" si="1"/>
        <v>742274825.06000018</v>
      </c>
      <c r="Q13" s="275">
        <f t="shared" si="1"/>
        <v>0</v>
      </c>
      <c r="R13" s="275">
        <f t="shared" si="1"/>
        <v>0</v>
      </c>
      <c r="S13" s="569"/>
      <c r="T13" s="100"/>
      <c r="U13" s="101"/>
    </row>
    <row r="14" spans="1:21" ht="9" customHeight="1">
      <c r="A14" s="712" t="s">
        <v>216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212"/>
      <c r="U14" s="212"/>
    </row>
    <row r="15" spans="1:21" ht="9" customHeight="1">
      <c r="A15" s="570">
        <v>1</v>
      </c>
      <c r="B15" s="173" t="s">
        <v>473</v>
      </c>
      <c r="C15" s="261" t="s">
        <v>1123</v>
      </c>
      <c r="D15" s="174" t="s">
        <v>1122</v>
      </c>
      <c r="E15" s="175">
        <v>1966</v>
      </c>
      <c r="F15" s="176" t="s">
        <v>88</v>
      </c>
      <c r="G15" s="176">
        <v>3</v>
      </c>
      <c r="H15" s="177">
        <v>4</v>
      </c>
      <c r="I15" s="178">
        <v>1605.85</v>
      </c>
      <c r="J15" s="178">
        <v>1337.92</v>
      </c>
      <c r="K15" s="349">
        <v>57</v>
      </c>
      <c r="L15" s="178">
        <f>'Приложение 2.1'!G17</f>
        <v>3455169.91</v>
      </c>
      <c r="M15" s="569">
        <v>0</v>
      </c>
      <c r="N15" s="569">
        <v>0</v>
      </c>
      <c r="O15" s="569">
        <v>0</v>
      </c>
      <c r="P15" s="569">
        <f>L15</f>
        <v>3455169.91</v>
      </c>
      <c r="Q15" s="569">
        <v>0</v>
      </c>
      <c r="R15" s="569">
        <v>0</v>
      </c>
      <c r="S15" s="569" t="s">
        <v>586</v>
      </c>
      <c r="T15" s="100"/>
      <c r="U15" s="101"/>
    </row>
    <row r="16" spans="1:21" ht="9" customHeight="1">
      <c r="A16" s="570">
        <v>2</v>
      </c>
      <c r="B16" s="173" t="s">
        <v>474</v>
      </c>
      <c r="C16" s="261" t="s">
        <v>1123</v>
      </c>
      <c r="D16" s="174" t="s">
        <v>1122</v>
      </c>
      <c r="E16" s="175">
        <v>1977</v>
      </c>
      <c r="F16" s="176" t="s">
        <v>90</v>
      </c>
      <c r="G16" s="176">
        <v>5</v>
      </c>
      <c r="H16" s="177">
        <v>4</v>
      </c>
      <c r="I16" s="178">
        <v>3650.6</v>
      </c>
      <c r="J16" s="178">
        <v>3113.8</v>
      </c>
      <c r="K16" s="349">
        <v>158</v>
      </c>
      <c r="L16" s="178">
        <f>'Приложение 2.1'!G18</f>
        <v>2547741.41</v>
      </c>
      <c r="M16" s="569">
        <v>0</v>
      </c>
      <c r="N16" s="569">
        <v>0</v>
      </c>
      <c r="O16" s="569">
        <v>0</v>
      </c>
      <c r="P16" s="569">
        <f>L16</f>
        <v>2547741.41</v>
      </c>
      <c r="Q16" s="569">
        <v>0</v>
      </c>
      <c r="R16" s="569">
        <v>0</v>
      </c>
      <c r="S16" s="569" t="s">
        <v>586</v>
      </c>
      <c r="T16" s="100"/>
      <c r="U16" s="101"/>
    </row>
    <row r="17" spans="1:21" ht="9" customHeight="1">
      <c r="A17" s="641">
        <v>3</v>
      </c>
      <c r="B17" s="173" t="s">
        <v>475</v>
      </c>
      <c r="C17" s="261" t="s">
        <v>1123</v>
      </c>
      <c r="D17" s="174" t="s">
        <v>1122</v>
      </c>
      <c r="E17" s="175">
        <v>1977</v>
      </c>
      <c r="F17" s="176" t="s">
        <v>90</v>
      </c>
      <c r="G17" s="176">
        <v>5</v>
      </c>
      <c r="H17" s="177">
        <v>4</v>
      </c>
      <c r="I17" s="178">
        <v>3638.2</v>
      </c>
      <c r="J17" s="178">
        <v>3103.7</v>
      </c>
      <c r="K17" s="349">
        <v>161</v>
      </c>
      <c r="L17" s="178">
        <f>'Приложение 2.1'!G19</f>
        <v>2075987.62</v>
      </c>
      <c r="M17" s="569">
        <v>0</v>
      </c>
      <c r="N17" s="569">
        <v>0</v>
      </c>
      <c r="O17" s="569">
        <v>0</v>
      </c>
      <c r="P17" s="569">
        <f t="shared" ref="P17:P80" si="2">L17</f>
        <v>2075987.62</v>
      </c>
      <c r="Q17" s="569">
        <v>0</v>
      </c>
      <c r="R17" s="569">
        <v>0</v>
      </c>
      <c r="S17" s="569" t="s">
        <v>586</v>
      </c>
      <c r="T17" s="100"/>
      <c r="U17" s="101"/>
    </row>
    <row r="18" spans="1:21" ht="9" customHeight="1">
      <c r="A18" s="641">
        <v>4</v>
      </c>
      <c r="B18" s="173" t="s">
        <v>476</v>
      </c>
      <c r="C18" s="261" t="s">
        <v>1123</v>
      </c>
      <c r="D18" s="174" t="s">
        <v>1122</v>
      </c>
      <c r="E18" s="175">
        <v>1977</v>
      </c>
      <c r="F18" s="176" t="s">
        <v>90</v>
      </c>
      <c r="G18" s="176">
        <v>5</v>
      </c>
      <c r="H18" s="177">
        <v>4</v>
      </c>
      <c r="I18" s="178">
        <v>3667.4</v>
      </c>
      <c r="J18" s="178">
        <v>3133</v>
      </c>
      <c r="K18" s="349">
        <v>148</v>
      </c>
      <c r="L18" s="178">
        <f>'Приложение 2.1'!G20</f>
        <v>2163029.62</v>
      </c>
      <c r="M18" s="569">
        <v>0</v>
      </c>
      <c r="N18" s="569">
        <v>0</v>
      </c>
      <c r="O18" s="569">
        <v>0</v>
      </c>
      <c r="P18" s="569">
        <f t="shared" si="2"/>
        <v>2163029.62</v>
      </c>
      <c r="Q18" s="569">
        <v>0</v>
      </c>
      <c r="R18" s="569">
        <v>0</v>
      </c>
      <c r="S18" s="569" t="s">
        <v>586</v>
      </c>
      <c r="T18" s="100"/>
      <c r="U18" s="101"/>
    </row>
    <row r="19" spans="1:21" ht="9" customHeight="1">
      <c r="A19" s="641">
        <v>5</v>
      </c>
      <c r="B19" s="173" t="s">
        <v>477</v>
      </c>
      <c r="C19" s="261" t="s">
        <v>1123</v>
      </c>
      <c r="D19" s="174" t="s">
        <v>1122</v>
      </c>
      <c r="E19" s="175">
        <v>1977</v>
      </c>
      <c r="F19" s="176" t="s">
        <v>90</v>
      </c>
      <c r="G19" s="176">
        <v>5</v>
      </c>
      <c r="H19" s="177">
        <v>4</v>
      </c>
      <c r="I19" s="178">
        <v>3663.7</v>
      </c>
      <c r="J19" s="178">
        <v>3234.4</v>
      </c>
      <c r="K19" s="349">
        <v>169</v>
      </c>
      <c r="L19" s="178">
        <f>'Приложение 2.1'!G21</f>
        <v>2149227.62</v>
      </c>
      <c r="M19" s="569">
        <v>0</v>
      </c>
      <c r="N19" s="569">
        <v>0</v>
      </c>
      <c r="O19" s="569">
        <v>0</v>
      </c>
      <c r="P19" s="569">
        <f t="shared" si="2"/>
        <v>2149227.62</v>
      </c>
      <c r="Q19" s="569">
        <v>0</v>
      </c>
      <c r="R19" s="569">
        <v>0</v>
      </c>
      <c r="S19" s="569" t="s">
        <v>586</v>
      </c>
      <c r="T19" s="100"/>
      <c r="U19" s="101"/>
    </row>
    <row r="20" spans="1:21" ht="9" customHeight="1">
      <c r="A20" s="641">
        <v>6</v>
      </c>
      <c r="B20" s="173" t="s">
        <v>478</v>
      </c>
      <c r="C20" s="261" t="s">
        <v>1123</v>
      </c>
      <c r="D20" s="174" t="s">
        <v>1122</v>
      </c>
      <c r="E20" s="175">
        <v>1989</v>
      </c>
      <c r="F20" s="176" t="s">
        <v>90</v>
      </c>
      <c r="G20" s="176">
        <v>5</v>
      </c>
      <c r="H20" s="177">
        <v>4</v>
      </c>
      <c r="I20" s="178">
        <v>3222.9</v>
      </c>
      <c r="J20" s="178">
        <v>2881.9</v>
      </c>
      <c r="K20" s="349">
        <v>124</v>
      </c>
      <c r="L20" s="178">
        <f>'Приложение 2.1'!G22</f>
        <v>2049550.44</v>
      </c>
      <c r="M20" s="569">
        <v>0</v>
      </c>
      <c r="N20" s="569">
        <v>0</v>
      </c>
      <c r="O20" s="569">
        <v>0</v>
      </c>
      <c r="P20" s="569">
        <f t="shared" si="2"/>
        <v>2049550.44</v>
      </c>
      <c r="Q20" s="569">
        <v>0</v>
      </c>
      <c r="R20" s="569">
        <v>0</v>
      </c>
      <c r="S20" s="569" t="s">
        <v>586</v>
      </c>
      <c r="T20" s="100"/>
      <c r="U20" s="101"/>
    </row>
    <row r="21" spans="1:21" ht="9" customHeight="1">
      <c r="A21" s="641">
        <v>7</v>
      </c>
      <c r="B21" s="173" t="s">
        <v>479</v>
      </c>
      <c r="C21" s="261" t="s">
        <v>1123</v>
      </c>
      <c r="D21" s="174" t="s">
        <v>1122</v>
      </c>
      <c r="E21" s="175">
        <v>1987</v>
      </c>
      <c r="F21" s="176" t="s">
        <v>1148</v>
      </c>
      <c r="G21" s="176">
        <v>5</v>
      </c>
      <c r="H21" s="177">
        <v>2</v>
      </c>
      <c r="I21" s="178">
        <v>2505.6</v>
      </c>
      <c r="J21" s="178">
        <v>2377.6</v>
      </c>
      <c r="K21" s="349">
        <v>166</v>
      </c>
      <c r="L21" s="178">
        <f>'Приложение 2.1'!G23</f>
        <v>2425344.36</v>
      </c>
      <c r="M21" s="569">
        <v>0</v>
      </c>
      <c r="N21" s="569">
        <v>0</v>
      </c>
      <c r="O21" s="569">
        <v>0</v>
      </c>
      <c r="P21" s="569">
        <f t="shared" si="2"/>
        <v>2425344.36</v>
      </c>
      <c r="Q21" s="569">
        <v>0</v>
      </c>
      <c r="R21" s="569">
        <v>0</v>
      </c>
      <c r="S21" s="569" t="s">
        <v>586</v>
      </c>
      <c r="T21" s="100"/>
      <c r="U21" s="101"/>
    </row>
    <row r="22" spans="1:21" ht="9" customHeight="1">
      <c r="A22" s="641">
        <v>8</v>
      </c>
      <c r="B22" s="173" t="s">
        <v>480</v>
      </c>
      <c r="C22" s="261" t="s">
        <v>1123</v>
      </c>
      <c r="D22" s="174" t="s">
        <v>1122</v>
      </c>
      <c r="E22" s="175">
        <v>1964</v>
      </c>
      <c r="F22" s="176" t="s">
        <v>88</v>
      </c>
      <c r="G22" s="176">
        <v>5</v>
      </c>
      <c r="H22" s="177">
        <v>3</v>
      </c>
      <c r="I22" s="178">
        <v>2741.4</v>
      </c>
      <c r="J22" s="178">
        <v>2525.73</v>
      </c>
      <c r="K22" s="349">
        <v>105</v>
      </c>
      <c r="L22" s="178">
        <f>'Приложение 2.1'!G24</f>
        <v>2128123.08</v>
      </c>
      <c r="M22" s="569">
        <v>0</v>
      </c>
      <c r="N22" s="569">
        <v>0</v>
      </c>
      <c r="O22" s="569">
        <v>0</v>
      </c>
      <c r="P22" s="569">
        <f t="shared" si="2"/>
        <v>2128123.08</v>
      </c>
      <c r="Q22" s="569">
        <v>0</v>
      </c>
      <c r="R22" s="569">
        <v>0</v>
      </c>
      <c r="S22" s="569" t="s">
        <v>586</v>
      </c>
      <c r="T22" s="100"/>
      <c r="U22" s="101"/>
    </row>
    <row r="23" spans="1:21" ht="9" customHeight="1">
      <c r="A23" s="641">
        <v>9</v>
      </c>
      <c r="B23" s="173" t="s">
        <v>481</v>
      </c>
      <c r="C23" s="261" t="s">
        <v>1123</v>
      </c>
      <c r="D23" s="174" t="s">
        <v>1122</v>
      </c>
      <c r="E23" s="175">
        <v>1977</v>
      </c>
      <c r="F23" s="176" t="s">
        <v>88</v>
      </c>
      <c r="G23" s="176">
        <v>10</v>
      </c>
      <c r="H23" s="177">
        <v>1</v>
      </c>
      <c r="I23" s="178">
        <v>3485.9</v>
      </c>
      <c r="J23" s="178">
        <v>3098.8</v>
      </c>
      <c r="K23" s="349">
        <v>102</v>
      </c>
      <c r="L23" s="178">
        <f>'Приложение 2.1'!G25</f>
        <v>1088308.33</v>
      </c>
      <c r="M23" s="569">
        <v>0</v>
      </c>
      <c r="N23" s="569">
        <v>0</v>
      </c>
      <c r="O23" s="569">
        <v>0</v>
      </c>
      <c r="P23" s="569">
        <f t="shared" si="2"/>
        <v>1088308.33</v>
      </c>
      <c r="Q23" s="569">
        <v>0</v>
      </c>
      <c r="R23" s="569">
        <v>0</v>
      </c>
      <c r="S23" s="569" t="s">
        <v>586</v>
      </c>
      <c r="T23" s="100"/>
      <c r="U23" s="101"/>
    </row>
    <row r="24" spans="1:21" ht="9" customHeight="1">
      <c r="A24" s="641">
        <v>10</v>
      </c>
      <c r="B24" s="173" t="s">
        <v>482</v>
      </c>
      <c r="C24" s="261" t="s">
        <v>1123</v>
      </c>
      <c r="D24" s="174" t="s">
        <v>1122</v>
      </c>
      <c r="E24" s="175">
        <v>1964</v>
      </c>
      <c r="F24" s="176" t="s">
        <v>88</v>
      </c>
      <c r="G24" s="176">
        <v>5</v>
      </c>
      <c r="H24" s="177">
        <v>2</v>
      </c>
      <c r="I24" s="178">
        <v>1563.6</v>
      </c>
      <c r="J24" s="178">
        <v>1410.6</v>
      </c>
      <c r="K24" s="178">
        <v>93</v>
      </c>
      <c r="L24" s="178">
        <f>'Приложение 2.1'!G26</f>
        <v>1805924.06</v>
      </c>
      <c r="M24" s="569">
        <v>0</v>
      </c>
      <c r="N24" s="569">
        <v>0</v>
      </c>
      <c r="O24" s="569">
        <v>0</v>
      </c>
      <c r="P24" s="569">
        <f t="shared" si="2"/>
        <v>1805924.06</v>
      </c>
      <c r="Q24" s="569">
        <v>0</v>
      </c>
      <c r="R24" s="569">
        <v>0</v>
      </c>
      <c r="S24" s="569" t="s">
        <v>586</v>
      </c>
      <c r="T24" s="100"/>
      <c r="U24" s="101"/>
    </row>
    <row r="25" spans="1:21" ht="9" customHeight="1">
      <c r="A25" s="641">
        <v>11</v>
      </c>
      <c r="B25" s="173" t="s">
        <v>483</v>
      </c>
      <c r="C25" s="261" t="s">
        <v>1123</v>
      </c>
      <c r="D25" s="174" t="s">
        <v>1122</v>
      </c>
      <c r="E25" s="175">
        <v>1965</v>
      </c>
      <c r="F25" s="176" t="s">
        <v>88</v>
      </c>
      <c r="G25" s="176">
        <v>5</v>
      </c>
      <c r="H25" s="177">
        <v>4</v>
      </c>
      <c r="I25" s="178">
        <v>3417.1</v>
      </c>
      <c r="J25" s="178">
        <v>2579.1</v>
      </c>
      <c r="K25" s="349">
        <v>114</v>
      </c>
      <c r="L25" s="178">
        <f>'Приложение 2.1'!G27</f>
        <v>3248882.96</v>
      </c>
      <c r="M25" s="569">
        <v>0</v>
      </c>
      <c r="N25" s="569">
        <v>0</v>
      </c>
      <c r="O25" s="569">
        <v>0</v>
      </c>
      <c r="P25" s="569">
        <f t="shared" si="2"/>
        <v>3248882.96</v>
      </c>
      <c r="Q25" s="569">
        <v>0</v>
      </c>
      <c r="R25" s="569">
        <v>0</v>
      </c>
      <c r="S25" s="569" t="s">
        <v>586</v>
      </c>
      <c r="T25" s="100"/>
      <c r="U25" s="101"/>
    </row>
    <row r="26" spans="1:21" ht="9" customHeight="1">
      <c r="A26" s="641">
        <v>12</v>
      </c>
      <c r="B26" s="173" t="s">
        <v>484</v>
      </c>
      <c r="C26" s="261" t="s">
        <v>1123</v>
      </c>
      <c r="D26" s="174" t="s">
        <v>1122</v>
      </c>
      <c r="E26" s="175">
        <v>1970</v>
      </c>
      <c r="F26" s="176" t="s">
        <v>88</v>
      </c>
      <c r="G26" s="176">
        <v>5</v>
      </c>
      <c r="H26" s="177">
        <v>6</v>
      </c>
      <c r="I26" s="178">
        <v>5372.1</v>
      </c>
      <c r="J26" s="178">
        <v>3781.6</v>
      </c>
      <c r="K26" s="349">
        <v>209</v>
      </c>
      <c r="L26" s="178">
        <f>'Приложение 2.1'!G28</f>
        <v>4632720.1399999997</v>
      </c>
      <c r="M26" s="569">
        <v>0</v>
      </c>
      <c r="N26" s="569">
        <v>0</v>
      </c>
      <c r="O26" s="569">
        <v>0</v>
      </c>
      <c r="P26" s="569">
        <f t="shared" si="2"/>
        <v>4632720.1399999997</v>
      </c>
      <c r="Q26" s="569">
        <v>0</v>
      </c>
      <c r="R26" s="569">
        <v>0</v>
      </c>
      <c r="S26" s="569" t="s">
        <v>586</v>
      </c>
      <c r="T26" s="100"/>
      <c r="U26" s="101"/>
    </row>
    <row r="27" spans="1:21" ht="9" customHeight="1">
      <c r="A27" s="641">
        <v>13</v>
      </c>
      <c r="B27" s="173" t="s">
        <v>485</v>
      </c>
      <c r="C27" s="261" t="s">
        <v>1123</v>
      </c>
      <c r="D27" s="174" t="s">
        <v>1122</v>
      </c>
      <c r="E27" s="175">
        <v>1972</v>
      </c>
      <c r="F27" s="176" t="s">
        <v>88</v>
      </c>
      <c r="G27" s="176">
        <v>5</v>
      </c>
      <c r="H27" s="177">
        <v>6</v>
      </c>
      <c r="I27" s="178">
        <v>5261.1</v>
      </c>
      <c r="J27" s="178">
        <v>3819.7</v>
      </c>
      <c r="K27" s="349">
        <v>184</v>
      </c>
      <c r="L27" s="178">
        <f>'Приложение 2.1'!G29</f>
        <v>4624485.47</v>
      </c>
      <c r="M27" s="569">
        <v>0</v>
      </c>
      <c r="N27" s="569">
        <v>0</v>
      </c>
      <c r="O27" s="569">
        <v>0</v>
      </c>
      <c r="P27" s="569">
        <f t="shared" si="2"/>
        <v>4624485.47</v>
      </c>
      <c r="Q27" s="569">
        <v>0</v>
      </c>
      <c r="R27" s="569">
        <v>0</v>
      </c>
      <c r="S27" s="569" t="s">
        <v>586</v>
      </c>
      <c r="T27" s="100"/>
      <c r="U27" s="101"/>
    </row>
    <row r="28" spans="1:21" ht="9" customHeight="1">
      <c r="A28" s="641">
        <v>14</v>
      </c>
      <c r="B28" s="173" t="s">
        <v>486</v>
      </c>
      <c r="C28" s="261" t="s">
        <v>1123</v>
      </c>
      <c r="D28" s="174" t="s">
        <v>1122</v>
      </c>
      <c r="E28" s="175">
        <v>1971</v>
      </c>
      <c r="F28" s="176" t="s">
        <v>88</v>
      </c>
      <c r="G28" s="176">
        <v>5</v>
      </c>
      <c r="H28" s="177">
        <v>6</v>
      </c>
      <c r="I28" s="178">
        <v>4907.6000000000004</v>
      </c>
      <c r="J28" s="178">
        <v>4509.6000000000004</v>
      </c>
      <c r="K28" s="349">
        <v>245</v>
      </c>
      <c r="L28" s="178">
        <f>'Приложение 2.1'!G30</f>
        <v>4295335.46</v>
      </c>
      <c r="M28" s="569">
        <v>0</v>
      </c>
      <c r="N28" s="569">
        <v>0</v>
      </c>
      <c r="O28" s="569">
        <v>0</v>
      </c>
      <c r="P28" s="569">
        <f t="shared" si="2"/>
        <v>4295335.46</v>
      </c>
      <c r="Q28" s="569">
        <v>0</v>
      </c>
      <c r="R28" s="569">
        <v>0</v>
      </c>
      <c r="S28" s="569" t="s">
        <v>586</v>
      </c>
      <c r="T28" s="100"/>
      <c r="U28" s="101"/>
    </row>
    <row r="29" spans="1:21" ht="9" customHeight="1">
      <c r="A29" s="641">
        <v>15</v>
      </c>
      <c r="B29" s="173" t="s">
        <v>487</v>
      </c>
      <c r="C29" s="261" t="s">
        <v>1123</v>
      </c>
      <c r="D29" s="174" t="s">
        <v>1122</v>
      </c>
      <c r="E29" s="175">
        <v>1983</v>
      </c>
      <c r="F29" s="176" t="s">
        <v>90</v>
      </c>
      <c r="G29" s="176">
        <v>5</v>
      </c>
      <c r="H29" s="177">
        <v>6</v>
      </c>
      <c r="I29" s="178">
        <v>4539</v>
      </c>
      <c r="J29" s="178">
        <v>4084.6</v>
      </c>
      <c r="K29" s="349">
        <v>186</v>
      </c>
      <c r="L29" s="178">
        <f>'Приложение 2.1'!G31</f>
        <v>4009304.74</v>
      </c>
      <c r="M29" s="569">
        <v>0</v>
      </c>
      <c r="N29" s="569">
        <v>0</v>
      </c>
      <c r="O29" s="569">
        <v>0</v>
      </c>
      <c r="P29" s="569">
        <f t="shared" si="2"/>
        <v>4009304.74</v>
      </c>
      <c r="Q29" s="569">
        <v>0</v>
      </c>
      <c r="R29" s="569">
        <v>0</v>
      </c>
      <c r="S29" s="569" t="s">
        <v>586</v>
      </c>
      <c r="T29" s="100"/>
      <c r="U29" s="101"/>
    </row>
    <row r="30" spans="1:21" ht="9" customHeight="1">
      <c r="A30" s="641">
        <v>16</v>
      </c>
      <c r="B30" s="173" t="s">
        <v>488</v>
      </c>
      <c r="C30" s="261" t="s">
        <v>1123</v>
      </c>
      <c r="D30" s="174" t="s">
        <v>1122</v>
      </c>
      <c r="E30" s="175">
        <v>1982</v>
      </c>
      <c r="F30" s="176" t="s">
        <v>90</v>
      </c>
      <c r="G30" s="176">
        <v>5</v>
      </c>
      <c r="H30" s="177">
        <v>6</v>
      </c>
      <c r="I30" s="178">
        <v>4702.7</v>
      </c>
      <c r="J30" s="178">
        <v>4230.7</v>
      </c>
      <c r="K30" s="349">
        <v>205</v>
      </c>
      <c r="L30" s="178">
        <f>'Приложение 2.1'!G32</f>
        <v>4027672.17</v>
      </c>
      <c r="M30" s="569">
        <v>0</v>
      </c>
      <c r="N30" s="569">
        <v>0</v>
      </c>
      <c r="O30" s="569">
        <v>0</v>
      </c>
      <c r="P30" s="569">
        <f t="shared" si="2"/>
        <v>4027672.17</v>
      </c>
      <c r="Q30" s="569">
        <v>0</v>
      </c>
      <c r="R30" s="569">
        <v>0</v>
      </c>
      <c r="S30" s="569" t="s">
        <v>586</v>
      </c>
      <c r="T30" s="100"/>
      <c r="U30" s="101"/>
    </row>
    <row r="31" spans="1:21" ht="9" customHeight="1">
      <c r="A31" s="641">
        <v>17</v>
      </c>
      <c r="B31" s="173" t="s">
        <v>489</v>
      </c>
      <c r="C31" s="261" t="s">
        <v>1123</v>
      </c>
      <c r="D31" s="174" t="s">
        <v>1122</v>
      </c>
      <c r="E31" s="175">
        <v>1986</v>
      </c>
      <c r="F31" s="176" t="s">
        <v>90</v>
      </c>
      <c r="G31" s="176">
        <v>5</v>
      </c>
      <c r="H31" s="177">
        <v>6</v>
      </c>
      <c r="I31" s="178">
        <v>4776.8</v>
      </c>
      <c r="J31" s="178">
        <v>4184.3</v>
      </c>
      <c r="K31" s="349">
        <v>195</v>
      </c>
      <c r="L31" s="178">
        <f>'Приложение 2.1'!G33</f>
        <v>4026531.29</v>
      </c>
      <c r="M31" s="569">
        <v>0</v>
      </c>
      <c r="N31" s="569">
        <v>0</v>
      </c>
      <c r="O31" s="569">
        <v>0</v>
      </c>
      <c r="P31" s="569">
        <f t="shared" si="2"/>
        <v>4026531.29</v>
      </c>
      <c r="Q31" s="569">
        <v>0</v>
      </c>
      <c r="R31" s="569">
        <v>0</v>
      </c>
      <c r="S31" s="569" t="s">
        <v>586</v>
      </c>
      <c r="T31" s="100"/>
      <c r="U31" s="101"/>
    </row>
    <row r="32" spans="1:21" ht="9" customHeight="1">
      <c r="A32" s="641">
        <v>18</v>
      </c>
      <c r="B32" s="173" t="s">
        <v>490</v>
      </c>
      <c r="C32" s="261" t="s">
        <v>1123</v>
      </c>
      <c r="D32" s="174" t="s">
        <v>1122</v>
      </c>
      <c r="E32" s="175">
        <v>1983</v>
      </c>
      <c r="F32" s="176" t="s">
        <v>90</v>
      </c>
      <c r="G32" s="176">
        <v>5</v>
      </c>
      <c r="H32" s="177">
        <v>2</v>
      </c>
      <c r="I32" s="178">
        <v>1616.8</v>
      </c>
      <c r="J32" s="178">
        <v>1458.8</v>
      </c>
      <c r="K32" s="349">
        <v>54</v>
      </c>
      <c r="L32" s="178">
        <f>'Приложение 2.1'!G34</f>
        <v>1207223.92</v>
      </c>
      <c r="M32" s="569">
        <v>0</v>
      </c>
      <c r="N32" s="569">
        <v>0</v>
      </c>
      <c r="O32" s="569">
        <v>0</v>
      </c>
      <c r="P32" s="569">
        <f t="shared" si="2"/>
        <v>1207223.92</v>
      </c>
      <c r="Q32" s="569">
        <v>0</v>
      </c>
      <c r="R32" s="569">
        <v>0</v>
      </c>
      <c r="S32" s="569" t="s">
        <v>586</v>
      </c>
      <c r="T32" s="100"/>
      <c r="U32" s="101"/>
    </row>
    <row r="33" spans="1:21" ht="9" customHeight="1">
      <c r="A33" s="641">
        <v>19</v>
      </c>
      <c r="B33" s="173" t="s">
        <v>491</v>
      </c>
      <c r="C33" s="261" t="s">
        <v>1123</v>
      </c>
      <c r="D33" s="174" t="s">
        <v>1122</v>
      </c>
      <c r="E33" s="175">
        <v>1989</v>
      </c>
      <c r="F33" s="176" t="s">
        <v>90</v>
      </c>
      <c r="G33" s="176">
        <v>5</v>
      </c>
      <c r="H33" s="177">
        <v>4</v>
      </c>
      <c r="I33" s="178">
        <v>2898.6</v>
      </c>
      <c r="J33" s="178">
        <v>2594.6</v>
      </c>
      <c r="K33" s="349">
        <v>184</v>
      </c>
      <c r="L33" s="178">
        <f>'Приложение 2.1'!G35</f>
        <v>2250365.16</v>
      </c>
      <c r="M33" s="569">
        <v>0</v>
      </c>
      <c r="N33" s="569">
        <v>0</v>
      </c>
      <c r="O33" s="569">
        <v>0</v>
      </c>
      <c r="P33" s="569">
        <f t="shared" si="2"/>
        <v>2250365.16</v>
      </c>
      <c r="Q33" s="569">
        <v>0</v>
      </c>
      <c r="R33" s="569">
        <v>0</v>
      </c>
      <c r="S33" s="569" t="s">
        <v>586</v>
      </c>
      <c r="T33" s="100"/>
      <c r="U33" s="101"/>
    </row>
    <row r="34" spans="1:21" ht="9" customHeight="1">
      <c r="A34" s="641">
        <v>20</v>
      </c>
      <c r="B34" s="173" t="s">
        <v>492</v>
      </c>
      <c r="C34" s="261" t="s">
        <v>1123</v>
      </c>
      <c r="D34" s="174" t="s">
        <v>1122</v>
      </c>
      <c r="E34" s="175">
        <v>1979</v>
      </c>
      <c r="F34" s="176" t="s">
        <v>88</v>
      </c>
      <c r="G34" s="176">
        <v>5</v>
      </c>
      <c r="H34" s="177">
        <v>4</v>
      </c>
      <c r="I34" s="178">
        <v>4030.7</v>
      </c>
      <c r="J34" s="178">
        <v>3421.9</v>
      </c>
      <c r="K34" s="349">
        <v>146</v>
      </c>
      <c r="L34" s="178">
        <f>'Приложение 2.1'!G36</f>
        <v>3125785.65</v>
      </c>
      <c r="M34" s="569">
        <v>0</v>
      </c>
      <c r="N34" s="569">
        <v>0</v>
      </c>
      <c r="O34" s="569">
        <v>0</v>
      </c>
      <c r="P34" s="569">
        <f t="shared" si="2"/>
        <v>3125785.65</v>
      </c>
      <c r="Q34" s="569">
        <v>0</v>
      </c>
      <c r="R34" s="569">
        <v>0</v>
      </c>
      <c r="S34" s="569" t="s">
        <v>586</v>
      </c>
      <c r="T34" s="100"/>
      <c r="U34" s="101"/>
    </row>
    <row r="35" spans="1:21" ht="9" customHeight="1">
      <c r="A35" s="641">
        <v>21</v>
      </c>
      <c r="B35" s="173" t="s">
        <v>493</v>
      </c>
      <c r="C35" s="261" t="s">
        <v>1123</v>
      </c>
      <c r="D35" s="174" t="s">
        <v>1122</v>
      </c>
      <c r="E35" s="175">
        <v>1954</v>
      </c>
      <c r="F35" s="176" t="s">
        <v>88</v>
      </c>
      <c r="G35" s="176">
        <v>5</v>
      </c>
      <c r="H35" s="177">
        <v>2</v>
      </c>
      <c r="I35" s="178">
        <v>2521.3000000000002</v>
      </c>
      <c r="J35" s="178">
        <v>1981.6</v>
      </c>
      <c r="K35" s="349">
        <v>79</v>
      </c>
      <c r="L35" s="178">
        <f>'Приложение 2.1'!G37</f>
        <v>3944870.5</v>
      </c>
      <c r="M35" s="569">
        <v>0</v>
      </c>
      <c r="N35" s="569">
        <v>0</v>
      </c>
      <c r="O35" s="569">
        <v>0</v>
      </c>
      <c r="P35" s="569">
        <f t="shared" si="2"/>
        <v>3944870.5</v>
      </c>
      <c r="Q35" s="569">
        <v>0</v>
      </c>
      <c r="R35" s="569">
        <v>0</v>
      </c>
      <c r="S35" s="569" t="s">
        <v>586</v>
      </c>
      <c r="T35" s="100"/>
      <c r="U35" s="101"/>
    </row>
    <row r="36" spans="1:21" ht="9" customHeight="1">
      <c r="A36" s="641">
        <v>22</v>
      </c>
      <c r="B36" s="173" t="s">
        <v>494</v>
      </c>
      <c r="C36" s="261" t="s">
        <v>1123</v>
      </c>
      <c r="D36" s="174" t="s">
        <v>1122</v>
      </c>
      <c r="E36" s="175">
        <v>1959</v>
      </c>
      <c r="F36" s="176" t="s">
        <v>88</v>
      </c>
      <c r="G36" s="176">
        <v>4</v>
      </c>
      <c r="H36" s="177">
        <v>3</v>
      </c>
      <c r="I36" s="178">
        <v>3062</v>
      </c>
      <c r="J36" s="178">
        <v>2755.8</v>
      </c>
      <c r="K36" s="349">
        <v>110</v>
      </c>
      <c r="L36" s="178">
        <f>'Приложение 2.1'!G38</f>
        <v>3559091.6</v>
      </c>
      <c r="M36" s="569">
        <v>0</v>
      </c>
      <c r="N36" s="569">
        <v>0</v>
      </c>
      <c r="O36" s="569">
        <v>0</v>
      </c>
      <c r="P36" s="569">
        <f t="shared" si="2"/>
        <v>3559091.6</v>
      </c>
      <c r="Q36" s="569">
        <v>0</v>
      </c>
      <c r="R36" s="569">
        <v>0</v>
      </c>
      <c r="S36" s="569" t="s">
        <v>586</v>
      </c>
      <c r="T36" s="100"/>
      <c r="U36" s="101"/>
    </row>
    <row r="37" spans="1:21" ht="9" customHeight="1">
      <c r="A37" s="641">
        <v>23</v>
      </c>
      <c r="B37" s="173" t="s">
        <v>495</v>
      </c>
      <c r="C37" s="261" t="s">
        <v>1123</v>
      </c>
      <c r="D37" s="174" t="s">
        <v>1122</v>
      </c>
      <c r="E37" s="175">
        <v>1959</v>
      </c>
      <c r="F37" s="176" t="s">
        <v>88</v>
      </c>
      <c r="G37" s="176">
        <v>4</v>
      </c>
      <c r="H37" s="177">
        <v>3</v>
      </c>
      <c r="I37" s="178">
        <v>2145</v>
      </c>
      <c r="J37" s="178">
        <v>1934.6</v>
      </c>
      <c r="K37" s="349">
        <v>65</v>
      </c>
      <c r="L37" s="178">
        <f>'Приложение 2.1'!G39</f>
        <v>2657214.09</v>
      </c>
      <c r="M37" s="569">
        <v>0</v>
      </c>
      <c r="N37" s="569">
        <v>0</v>
      </c>
      <c r="O37" s="569">
        <v>0</v>
      </c>
      <c r="P37" s="569">
        <f t="shared" si="2"/>
        <v>2657214.09</v>
      </c>
      <c r="Q37" s="569">
        <v>0</v>
      </c>
      <c r="R37" s="569">
        <v>0</v>
      </c>
      <c r="S37" s="569" t="s">
        <v>586</v>
      </c>
      <c r="T37" s="100"/>
      <c r="U37" s="101"/>
    </row>
    <row r="38" spans="1:21" ht="9" customHeight="1">
      <c r="A38" s="641">
        <v>24</v>
      </c>
      <c r="B38" s="173" t="s">
        <v>496</v>
      </c>
      <c r="C38" s="261" t="s">
        <v>1123</v>
      </c>
      <c r="D38" s="174" t="s">
        <v>1122</v>
      </c>
      <c r="E38" s="175">
        <v>1971</v>
      </c>
      <c r="F38" s="176" t="s">
        <v>88</v>
      </c>
      <c r="G38" s="176">
        <v>5</v>
      </c>
      <c r="H38" s="177">
        <v>4</v>
      </c>
      <c r="I38" s="178">
        <v>3709.5</v>
      </c>
      <c r="J38" s="178">
        <v>2711</v>
      </c>
      <c r="K38" s="349">
        <v>105</v>
      </c>
      <c r="L38" s="178">
        <f>'Приложение 2.1'!G40</f>
        <v>4274875.46</v>
      </c>
      <c r="M38" s="569">
        <v>0</v>
      </c>
      <c r="N38" s="569">
        <v>0</v>
      </c>
      <c r="O38" s="569">
        <v>0</v>
      </c>
      <c r="P38" s="569">
        <f t="shared" si="2"/>
        <v>4274875.46</v>
      </c>
      <c r="Q38" s="569">
        <v>0</v>
      </c>
      <c r="R38" s="569">
        <v>0</v>
      </c>
      <c r="S38" s="569" t="s">
        <v>586</v>
      </c>
      <c r="T38" s="100"/>
      <c r="U38" s="101"/>
    </row>
    <row r="39" spans="1:21" ht="9" customHeight="1">
      <c r="A39" s="641">
        <v>25</v>
      </c>
      <c r="B39" s="173" t="s">
        <v>497</v>
      </c>
      <c r="C39" s="261" t="s">
        <v>1123</v>
      </c>
      <c r="D39" s="174" t="s">
        <v>1122</v>
      </c>
      <c r="E39" s="175">
        <v>1981</v>
      </c>
      <c r="F39" s="176" t="s">
        <v>88</v>
      </c>
      <c r="G39" s="176">
        <v>5</v>
      </c>
      <c r="H39" s="177">
        <v>10</v>
      </c>
      <c r="I39" s="178">
        <v>7783.55</v>
      </c>
      <c r="J39" s="178">
        <v>6957.45</v>
      </c>
      <c r="K39" s="349">
        <v>269</v>
      </c>
      <c r="L39" s="178">
        <f>'Приложение 2.1'!G41</f>
        <v>5230154.49</v>
      </c>
      <c r="M39" s="569">
        <v>0</v>
      </c>
      <c r="N39" s="569">
        <v>0</v>
      </c>
      <c r="O39" s="569">
        <v>0</v>
      </c>
      <c r="P39" s="569">
        <f t="shared" si="2"/>
        <v>5230154.49</v>
      </c>
      <c r="Q39" s="569">
        <v>0</v>
      </c>
      <c r="R39" s="569">
        <v>0</v>
      </c>
      <c r="S39" s="569" t="s">
        <v>586</v>
      </c>
      <c r="T39" s="100"/>
      <c r="U39" s="101"/>
    </row>
    <row r="40" spans="1:21" ht="9" customHeight="1">
      <c r="A40" s="641">
        <v>26</v>
      </c>
      <c r="B40" s="173" t="s">
        <v>498</v>
      </c>
      <c r="C40" s="261" t="s">
        <v>1123</v>
      </c>
      <c r="D40" s="174" t="s">
        <v>1122</v>
      </c>
      <c r="E40" s="175">
        <v>1988</v>
      </c>
      <c r="F40" s="176" t="s">
        <v>88</v>
      </c>
      <c r="G40" s="176">
        <v>5</v>
      </c>
      <c r="H40" s="177">
        <v>10</v>
      </c>
      <c r="I40" s="178">
        <v>8326.9</v>
      </c>
      <c r="J40" s="178">
        <v>7495.9</v>
      </c>
      <c r="K40" s="349">
        <v>335</v>
      </c>
      <c r="L40" s="178">
        <f>'Приложение 2.1'!G42</f>
        <v>4785659.21</v>
      </c>
      <c r="M40" s="569">
        <v>0</v>
      </c>
      <c r="N40" s="569">
        <v>0</v>
      </c>
      <c r="O40" s="569">
        <v>0</v>
      </c>
      <c r="P40" s="569">
        <f t="shared" si="2"/>
        <v>4785659.21</v>
      </c>
      <c r="Q40" s="569">
        <v>0</v>
      </c>
      <c r="R40" s="569">
        <v>0</v>
      </c>
      <c r="S40" s="569" t="s">
        <v>586</v>
      </c>
      <c r="T40" s="100"/>
      <c r="U40" s="101"/>
    </row>
    <row r="41" spans="1:21" ht="9" customHeight="1">
      <c r="A41" s="641">
        <v>27</v>
      </c>
      <c r="B41" s="173" t="s">
        <v>499</v>
      </c>
      <c r="C41" s="261" t="s">
        <v>1123</v>
      </c>
      <c r="D41" s="174" t="s">
        <v>1122</v>
      </c>
      <c r="E41" s="175">
        <v>1962</v>
      </c>
      <c r="F41" s="176" t="s">
        <v>88</v>
      </c>
      <c r="G41" s="176">
        <v>2</v>
      </c>
      <c r="H41" s="177">
        <v>2</v>
      </c>
      <c r="I41" s="178">
        <v>1038.8</v>
      </c>
      <c r="J41" s="178">
        <v>750.8</v>
      </c>
      <c r="K41" s="349">
        <v>63</v>
      </c>
      <c r="L41" s="178">
        <f>'Приложение 2.1'!G43</f>
        <v>2713650.21</v>
      </c>
      <c r="M41" s="569">
        <v>0</v>
      </c>
      <c r="N41" s="569">
        <v>0</v>
      </c>
      <c r="O41" s="569">
        <v>0</v>
      </c>
      <c r="P41" s="569">
        <f t="shared" si="2"/>
        <v>2713650.21</v>
      </c>
      <c r="Q41" s="569">
        <v>0</v>
      </c>
      <c r="R41" s="569">
        <v>0</v>
      </c>
      <c r="S41" s="569" t="s">
        <v>586</v>
      </c>
      <c r="T41" s="100"/>
      <c r="U41" s="101"/>
    </row>
    <row r="42" spans="1:21" ht="9" customHeight="1">
      <c r="A42" s="641">
        <v>28</v>
      </c>
      <c r="B42" s="173" t="s">
        <v>500</v>
      </c>
      <c r="C42" s="261" t="s">
        <v>1123</v>
      </c>
      <c r="D42" s="174" t="s">
        <v>1122</v>
      </c>
      <c r="E42" s="175">
        <v>1976</v>
      </c>
      <c r="F42" s="176" t="s">
        <v>88</v>
      </c>
      <c r="G42" s="176">
        <v>5</v>
      </c>
      <c r="H42" s="177">
        <v>6</v>
      </c>
      <c r="I42" s="178">
        <v>4748.7</v>
      </c>
      <c r="J42" s="178">
        <v>3960.7</v>
      </c>
      <c r="K42" s="349">
        <v>200</v>
      </c>
      <c r="L42" s="178">
        <f>'Приложение 2.1'!G44</f>
        <v>5097048.58</v>
      </c>
      <c r="M42" s="569">
        <v>0</v>
      </c>
      <c r="N42" s="569">
        <v>0</v>
      </c>
      <c r="O42" s="569">
        <v>0</v>
      </c>
      <c r="P42" s="569">
        <f t="shared" si="2"/>
        <v>5097048.58</v>
      </c>
      <c r="Q42" s="569">
        <v>0</v>
      </c>
      <c r="R42" s="569">
        <v>0</v>
      </c>
      <c r="S42" s="569" t="s">
        <v>586</v>
      </c>
      <c r="T42" s="100"/>
      <c r="U42" s="101"/>
    </row>
    <row r="43" spans="1:21" ht="9" customHeight="1">
      <c r="A43" s="641">
        <v>29</v>
      </c>
      <c r="B43" s="173" t="s">
        <v>501</v>
      </c>
      <c r="C43" s="261" t="s">
        <v>1123</v>
      </c>
      <c r="D43" s="174" t="s">
        <v>1122</v>
      </c>
      <c r="E43" s="175">
        <v>1976</v>
      </c>
      <c r="F43" s="176" t="s">
        <v>90</v>
      </c>
      <c r="G43" s="176">
        <v>5</v>
      </c>
      <c r="H43" s="177">
        <v>6</v>
      </c>
      <c r="I43" s="178">
        <v>4347.1000000000004</v>
      </c>
      <c r="J43" s="178">
        <v>3936.1</v>
      </c>
      <c r="K43" s="349">
        <v>182</v>
      </c>
      <c r="L43" s="178">
        <f>'Приложение 2.1'!G45</f>
        <v>3687175.82</v>
      </c>
      <c r="M43" s="569">
        <v>0</v>
      </c>
      <c r="N43" s="569">
        <v>0</v>
      </c>
      <c r="O43" s="569">
        <v>0</v>
      </c>
      <c r="P43" s="569">
        <f t="shared" si="2"/>
        <v>3687175.82</v>
      </c>
      <c r="Q43" s="569">
        <v>0</v>
      </c>
      <c r="R43" s="569">
        <v>0</v>
      </c>
      <c r="S43" s="569" t="s">
        <v>586</v>
      </c>
      <c r="T43" s="100"/>
      <c r="U43" s="101"/>
    </row>
    <row r="44" spans="1:21" ht="9" customHeight="1">
      <c r="A44" s="641">
        <v>30</v>
      </c>
      <c r="B44" s="173" t="s">
        <v>502</v>
      </c>
      <c r="C44" s="261" t="s">
        <v>1123</v>
      </c>
      <c r="D44" s="174" t="s">
        <v>1122</v>
      </c>
      <c r="E44" s="175">
        <v>1976</v>
      </c>
      <c r="F44" s="176" t="s">
        <v>88</v>
      </c>
      <c r="G44" s="176">
        <v>5</v>
      </c>
      <c r="H44" s="177">
        <v>4</v>
      </c>
      <c r="I44" s="178">
        <v>3433.6</v>
      </c>
      <c r="J44" s="178">
        <v>3164.8</v>
      </c>
      <c r="K44" s="349">
        <v>168</v>
      </c>
      <c r="L44" s="178">
        <f>'Приложение 2.1'!G46</f>
        <v>3011850.86</v>
      </c>
      <c r="M44" s="569">
        <v>0</v>
      </c>
      <c r="N44" s="569">
        <v>0</v>
      </c>
      <c r="O44" s="569">
        <v>0</v>
      </c>
      <c r="P44" s="569">
        <f t="shared" si="2"/>
        <v>3011850.86</v>
      </c>
      <c r="Q44" s="569">
        <v>0</v>
      </c>
      <c r="R44" s="569">
        <v>0</v>
      </c>
      <c r="S44" s="569" t="s">
        <v>586</v>
      </c>
      <c r="T44" s="100"/>
      <c r="U44" s="101"/>
    </row>
    <row r="45" spans="1:21" ht="9" customHeight="1">
      <c r="A45" s="641">
        <v>31</v>
      </c>
      <c r="B45" s="173" t="s">
        <v>503</v>
      </c>
      <c r="C45" s="261" t="s">
        <v>1123</v>
      </c>
      <c r="D45" s="174" t="s">
        <v>1122</v>
      </c>
      <c r="E45" s="175">
        <v>1972</v>
      </c>
      <c r="F45" s="176" t="s">
        <v>88</v>
      </c>
      <c r="G45" s="176">
        <v>5</v>
      </c>
      <c r="H45" s="177">
        <v>4</v>
      </c>
      <c r="I45" s="178">
        <v>3331.6</v>
      </c>
      <c r="J45" s="178">
        <v>2990.3</v>
      </c>
      <c r="K45" s="349">
        <v>155</v>
      </c>
      <c r="L45" s="178">
        <f>'Приложение 2.1'!G47</f>
        <v>2813131.82</v>
      </c>
      <c r="M45" s="569">
        <v>0</v>
      </c>
      <c r="N45" s="569">
        <v>0</v>
      </c>
      <c r="O45" s="569">
        <v>0</v>
      </c>
      <c r="P45" s="569">
        <f t="shared" si="2"/>
        <v>2813131.82</v>
      </c>
      <c r="Q45" s="569">
        <v>0</v>
      </c>
      <c r="R45" s="569">
        <v>0</v>
      </c>
      <c r="S45" s="569" t="s">
        <v>586</v>
      </c>
      <c r="T45" s="100"/>
      <c r="U45" s="101"/>
    </row>
    <row r="46" spans="1:21" ht="9" customHeight="1">
      <c r="A46" s="641">
        <v>32</v>
      </c>
      <c r="B46" s="173" t="s">
        <v>504</v>
      </c>
      <c r="C46" s="261" t="s">
        <v>1123</v>
      </c>
      <c r="D46" s="174" t="s">
        <v>1122</v>
      </c>
      <c r="E46" s="175">
        <v>1979</v>
      </c>
      <c r="F46" s="176" t="s">
        <v>90</v>
      </c>
      <c r="G46" s="176">
        <v>5</v>
      </c>
      <c r="H46" s="177">
        <v>6</v>
      </c>
      <c r="I46" s="178">
        <v>4305.3999999999996</v>
      </c>
      <c r="J46" s="178">
        <v>3894.4</v>
      </c>
      <c r="K46" s="349">
        <v>205</v>
      </c>
      <c r="L46" s="178">
        <f>'Приложение 2.1'!G48</f>
        <v>3861527.39</v>
      </c>
      <c r="M46" s="569">
        <v>0</v>
      </c>
      <c r="N46" s="569">
        <v>0</v>
      </c>
      <c r="O46" s="569">
        <v>0</v>
      </c>
      <c r="P46" s="569">
        <f t="shared" si="2"/>
        <v>3861527.39</v>
      </c>
      <c r="Q46" s="569">
        <v>0</v>
      </c>
      <c r="R46" s="569">
        <v>0</v>
      </c>
      <c r="S46" s="569" t="s">
        <v>586</v>
      </c>
      <c r="T46" s="100"/>
      <c r="U46" s="101"/>
    </row>
    <row r="47" spans="1:21" ht="9" customHeight="1">
      <c r="A47" s="641">
        <v>33</v>
      </c>
      <c r="B47" s="173" t="s">
        <v>505</v>
      </c>
      <c r="C47" s="261" t="s">
        <v>1123</v>
      </c>
      <c r="D47" s="174" t="s">
        <v>1122</v>
      </c>
      <c r="E47" s="175">
        <v>1983</v>
      </c>
      <c r="F47" s="176" t="s">
        <v>88</v>
      </c>
      <c r="G47" s="176">
        <v>5</v>
      </c>
      <c r="H47" s="177">
        <v>8</v>
      </c>
      <c r="I47" s="178">
        <v>6069.4</v>
      </c>
      <c r="J47" s="178">
        <v>4613.5</v>
      </c>
      <c r="K47" s="349">
        <v>202</v>
      </c>
      <c r="L47" s="178">
        <f>'Приложение 2.1'!G49</f>
        <v>6015591.7199999997</v>
      </c>
      <c r="M47" s="569">
        <v>0</v>
      </c>
      <c r="N47" s="569">
        <v>0</v>
      </c>
      <c r="O47" s="569">
        <v>0</v>
      </c>
      <c r="P47" s="569">
        <f t="shared" si="2"/>
        <v>6015591.7199999997</v>
      </c>
      <c r="Q47" s="569">
        <v>0</v>
      </c>
      <c r="R47" s="569">
        <v>0</v>
      </c>
      <c r="S47" s="569" t="s">
        <v>586</v>
      </c>
      <c r="T47" s="100"/>
      <c r="U47" s="101"/>
    </row>
    <row r="48" spans="1:21" ht="9" customHeight="1">
      <c r="A48" s="641">
        <v>34</v>
      </c>
      <c r="B48" s="173" t="s">
        <v>506</v>
      </c>
      <c r="C48" s="261" t="s">
        <v>1123</v>
      </c>
      <c r="D48" s="174" t="s">
        <v>1122</v>
      </c>
      <c r="E48" s="175">
        <v>1988</v>
      </c>
      <c r="F48" s="176" t="s">
        <v>88</v>
      </c>
      <c r="G48" s="176">
        <v>5</v>
      </c>
      <c r="H48" s="177">
        <v>2</v>
      </c>
      <c r="I48" s="178">
        <v>1579.9</v>
      </c>
      <c r="J48" s="178">
        <v>1116.4000000000001</v>
      </c>
      <c r="K48" s="349">
        <v>51</v>
      </c>
      <c r="L48" s="178">
        <f>'Приложение 2.1'!G50</f>
        <v>1732064.3</v>
      </c>
      <c r="M48" s="569">
        <v>0</v>
      </c>
      <c r="N48" s="569">
        <v>0</v>
      </c>
      <c r="O48" s="569">
        <v>0</v>
      </c>
      <c r="P48" s="569">
        <f t="shared" si="2"/>
        <v>1732064.3</v>
      </c>
      <c r="Q48" s="569">
        <v>0</v>
      </c>
      <c r="R48" s="569">
        <v>0</v>
      </c>
      <c r="S48" s="569" t="s">
        <v>586</v>
      </c>
      <c r="T48" s="100"/>
      <c r="U48" s="101"/>
    </row>
    <row r="49" spans="1:21" ht="9" customHeight="1">
      <c r="A49" s="641">
        <v>35</v>
      </c>
      <c r="B49" s="173" t="s">
        <v>508</v>
      </c>
      <c r="C49" s="261" t="s">
        <v>1123</v>
      </c>
      <c r="D49" s="174" t="s">
        <v>1122</v>
      </c>
      <c r="E49" s="175">
        <v>1980</v>
      </c>
      <c r="F49" s="176" t="s">
        <v>88</v>
      </c>
      <c r="G49" s="176">
        <v>5</v>
      </c>
      <c r="H49" s="177">
        <v>4</v>
      </c>
      <c r="I49" s="178">
        <v>3652.1</v>
      </c>
      <c r="J49" s="178">
        <v>2676.7</v>
      </c>
      <c r="K49" s="349">
        <v>143</v>
      </c>
      <c r="L49" s="178">
        <f>'Приложение 2.1'!G51</f>
        <v>3513476.88</v>
      </c>
      <c r="M49" s="569">
        <v>0</v>
      </c>
      <c r="N49" s="569">
        <v>0</v>
      </c>
      <c r="O49" s="569">
        <v>0</v>
      </c>
      <c r="P49" s="569">
        <f t="shared" si="2"/>
        <v>3513476.88</v>
      </c>
      <c r="Q49" s="569">
        <v>0</v>
      </c>
      <c r="R49" s="569">
        <v>0</v>
      </c>
      <c r="S49" s="569" t="s">
        <v>586</v>
      </c>
      <c r="T49" s="100"/>
      <c r="U49" s="101"/>
    </row>
    <row r="50" spans="1:21" ht="9" customHeight="1">
      <c r="A50" s="641">
        <v>36</v>
      </c>
      <c r="B50" s="173" t="s">
        <v>509</v>
      </c>
      <c r="C50" s="261" t="s">
        <v>1123</v>
      </c>
      <c r="D50" s="174" t="s">
        <v>1122</v>
      </c>
      <c r="E50" s="175">
        <v>1955</v>
      </c>
      <c r="F50" s="176" t="s">
        <v>88</v>
      </c>
      <c r="G50" s="176">
        <v>3</v>
      </c>
      <c r="H50" s="177">
        <v>3</v>
      </c>
      <c r="I50" s="178">
        <v>2187.1999999999998</v>
      </c>
      <c r="J50" s="178">
        <v>1421.4</v>
      </c>
      <c r="K50" s="349">
        <v>66</v>
      </c>
      <c r="L50" s="178">
        <f>'Приложение 2.1'!G52</f>
        <v>3755340.93</v>
      </c>
      <c r="M50" s="569">
        <v>0</v>
      </c>
      <c r="N50" s="569">
        <v>0</v>
      </c>
      <c r="O50" s="569">
        <v>0</v>
      </c>
      <c r="P50" s="569">
        <f t="shared" si="2"/>
        <v>3755340.93</v>
      </c>
      <c r="Q50" s="569">
        <v>0</v>
      </c>
      <c r="R50" s="569">
        <v>0</v>
      </c>
      <c r="S50" s="569" t="s">
        <v>586</v>
      </c>
      <c r="T50" s="100"/>
      <c r="U50" s="101"/>
    </row>
    <row r="51" spans="1:21" ht="9" customHeight="1">
      <c r="A51" s="641">
        <v>37</v>
      </c>
      <c r="B51" s="173" t="s">
        <v>510</v>
      </c>
      <c r="C51" s="261" t="s">
        <v>1123</v>
      </c>
      <c r="D51" s="174" t="s">
        <v>1122</v>
      </c>
      <c r="E51" s="175">
        <v>1964</v>
      </c>
      <c r="F51" s="176" t="s">
        <v>88</v>
      </c>
      <c r="G51" s="176">
        <v>5</v>
      </c>
      <c r="H51" s="177">
        <v>2</v>
      </c>
      <c r="I51" s="178">
        <v>1713.5</v>
      </c>
      <c r="J51" s="178">
        <v>1549.7</v>
      </c>
      <c r="K51" s="349">
        <v>69</v>
      </c>
      <c r="L51" s="178">
        <f>'Приложение 2.1'!G53</f>
        <v>1899974.37</v>
      </c>
      <c r="M51" s="569">
        <v>0</v>
      </c>
      <c r="N51" s="569">
        <v>0</v>
      </c>
      <c r="O51" s="569">
        <v>0</v>
      </c>
      <c r="P51" s="569">
        <f t="shared" si="2"/>
        <v>1899974.37</v>
      </c>
      <c r="Q51" s="569">
        <v>0</v>
      </c>
      <c r="R51" s="569">
        <v>0</v>
      </c>
      <c r="S51" s="569" t="s">
        <v>586</v>
      </c>
      <c r="T51" s="100"/>
      <c r="U51" s="101"/>
    </row>
    <row r="52" spans="1:21" ht="9" customHeight="1">
      <c r="A52" s="641">
        <v>38</v>
      </c>
      <c r="B52" s="173" t="s">
        <v>511</v>
      </c>
      <c r="C52" s="261" t="s">
        <v>1123</v>
      </c>
      <c r="D52" s="174" t="s">
        <v>1122</v>
      </c>
      <c r="E52" s="175">
        <v>1963</v>
      </c>
      <c r="F52" s="176" t="s">
        <v>88</v>
      </c>
      <c r="G52" s="176">
        <v>3</v>
      </c>
      <c r="H52" s="177">
        <v>4</v>
      </c>
      <c r="I52" s="178">
        <v>1976.1</v>
      </c>
      <c r="J52" s="178">
        <v>1764.7</v>
      </c>
      <c r="K52" s="349">
        <v>69</v>
      </c>
      <c r="L52" s="178">
        <f>'Приложение 2.1'!G54</f>
        <v>3027054.76</v>
      </c>
      <c r="M52" s="569">
        <v>0</v>
      </c>
      <c r="N52" s="569">
        <v>0</v>
      </c>
      <c r="O52" s="569">
        <v>0</v>
      </c>
      <c r="P52" s="569">
        <f t="shared" si="2"/>
        <v>3027054.76</v>
      </c>
      <c r="Q52" s="569">
        <v>0</v>
      </c>
      <c r="R52" s="569">
        <v>0</v>
      </c>
      <c r="S52" s="569" t="s">
        <v>586</v>
      </c>
      <c r="T52" s="100"/>
      <c r="U52" s="101"/>
    </row>
    <row r="53" spans="1:21" ht="9" customHeight="1">
      <c r="A53" s="641">
        <v>39</v>
      </c>
      <c r="B53" s="173" t="s">
        <v>512</v>
      </c>
      <c r="C53" s="261" t="s">
        <v>1123</v>
      </c>
      <c r="D53" s="174" t="s">
        <v>1122</v>
      </c>
      <c r="E53" s="175">
        <v>1971</v>
      </c>
      <c r="F53" s="176" t="s">
        <v>90</v>
      </c>
      <c r="G53" s="176">
        <v>5</v>
      </c>
      <c r="H53" s="177">
        <v>4</v>
      </c>
      <c r="I53" s="178">
        <v>3537.7</v>
      </c>
      <c r="J53" s="178">
        <v>3164.4</v>
      </c>
      <c r="K53" s="349">
        <v>164</v>
      </c>
      <c r="L53" s="178">
        <f>'Приложение 2.1'!G55</f>
        <v>2557741.2799999998</v>
      </c>
      <c r="M53" s="569">
        <v>0</v>
      </c>
      <c r="N53" s="569">
        <v>0</v>
      </c>
      <c r="O53" s="569">
        <v>0</v>
      </c>
      <c r="P53" s="569">
        <f t="shared" si="2"/>
        <v>2557741.2799999998</v>
      </c>
      <c r="Q53" s="569">
        <v>0</v>
      </c>
      <c r="R53" s="569">
        <v>0</v>
      </c>
      <c r="S53" s="569" t="s">
        <v>586</v>
      </c>
      <c r="T53" s="100"/>
      <c r="U53" s="101"/>
    </row>
    <row r="54" spans="1:21" ht="9" customHeight="1">
      <c r="A54" s="641">
        <v>40</v>
      </c>
      <c r="B54" s="173" t="s">
        <v>513</v>
      </c>
      <c r="C54" s="261" t="s">
        <v>1123</v>
      </c>
      <c r="D54" s="174" t="s">
        <v>1122</v>
      </c>
      <c r="E54" s="175">
        <v>1977</v>
      </c>
      <c r="F54" s="176" t="s">
        <v>90</v>
      </c>
      <c r="G54" s="176">
        <v>5</v>
      </c>
      <c r="H54" s="177">
        <v>3</v>
      </c>
      <c r="I54" s="178">
        <v>2459.1</v>
      </c>
      <c r="J54" s="178">
        <v>2106.4</v>
      </c>
      <c r="K54" s="349">
        <v>98</v>
      </c>
      <c r="L54" s="178">
        <f>'Приложение 2.1'!G56</f>
        <v>1757873.02</v>
      </c>
      <c r="M54" s="569">
        <v>0</v>
      </c>
      <c r="N54" s="569">
        <v>0</v>
      </c>
      <c r="O54" s="569">
        <v>0</v>
      </c>
      <c r="P54" s="569">
        <f t="shared" si="2"/>
        <v>1757873.02</v>
      </c>
      <c r="Q54" s="569">
        <v>0</v>
      </c>
      <c r="R54" s="569">
        <v>0</v>
      </c>
      <c r="S54" s="569" t="s">
        <v>586</v>
      </c>
      <c r="T54" s="100"/>
      <c r="U54" s="101"/>
    </row>
    <row r="55" spans="1:21" ht="9" customHeight="1">
      <c r="A55" s="641">
        <v>41</v>
      </c>
      <c r="B55" s="173" t="s">
        <v>514</v>
      </c>
      <c r="C55" s="261" t="s">
        <v>1123</v>
      </c>
      <c r="D55" s="174" t="s">
        <v>1122</v>
      </c>
      <c r="E55" s="175">
        <v>1989</v>
      </c>
      <c r="F55" s="176" t="s">
        <v>88</v>
      </c>
      <c r="G55" s="176">
        <v>9</v>
      </c>
      <c r="H55" s="177">
        <v>1</v>
      </c>
      <c r="I55" s="178">
        <v>6011.3</v>
      </c>
      <c r="J55" s="178">
        <v>4985</v>
      </c>
      <c r="K55" s="349">
        <v>186</v>
      </c>
      <c r="L55" s="178">
        <f>'Приложение 2.1'!G57</f>
        <v>1942760.24</v>
      </c>
      <c r="M55" s="569">
        <v>0</v>
      </c>
      <c r="N55" s="569">
        <v>0</v>
      </c>
      <c r="O55" s="569">
        <v>0</v>
      </c>
      <c r="P55" s="569">
        <f t="shared" si="2"/>
        <v>1942760.24</v>
      </c>
      <c r="Q55" s="569">
        <v>0</v>
      </c>
      <c r="R55" s="569">
        <v>0</v>
      </c>
      <c r="S55" s="569" t="s">
        <v>586</v>
      </c>
      <c r="T55" s="100"/>
      <c r="U55" s="101"/>
    </row>
    <row r="56" spans="1:21" ht="9" customHeight="1">
      <c r="A56" s="641">
        <v>42</v>
      </c>
      <c r="B56" s="173" t="s">
        <v>515</v>
      </c>
      <c r="C56" s="261" t="s">
        <v>1123</v>
      </c>
      <c r="D56" s="174" t="s">
        <v>1122</v>
      </c>
      <c r="E56" s="175">
        <v>1989</v>
      </c>
      <c r="F56" s="176" t="s">
        <v>88</v>
      </c>
      <c r="G56" s="176">
        <v>9</v>
      </c>
      <c r="H56" s="177">
        <v>1</v>
      </c>
      <c r="I56" s="178">
        <v>5957.8</v>
      </c>
      <c r="J56" s="178">
        <v>4964.5</v>
      </c>
      <c r="K56" s="349">
        <v>228</v>
      </c>
      <c r="L56" s="178">
        <f>'Приложение 2.1'!G58</f>
        <v>1943811.65</v>
      </c>
      <c r="M56" s="569">
        <v>0</v>
      </c>
      <c r="N56" s="569">
        <v>0</v>
      </c>
      <c r="O56" s="569">
        <v>0</v>
      </c>
      <c r="P56" s="569">
        <f t="shared" si="2"/>
        <v>1943811.65</v>
      </c>
      <c r="Q56" s="569">
        <v>0</v>
      </c>
      <c r="R56" s="569">
        <v>0</v>
      </c>
      <c r="S56" s="569" t="s">
        <v>586</v>
      </c>
      <c r="T56" s="100"/>
      <c r="U56" s="101"/>
    </row>
    <row r="57" spans="1:21" ht="9" customHeight="1">
      <c r="A57" s="641">
        <v>43</v>
      </c>
      <c r="B57" s="173" t="s">
        <v>516</v>
      </c>
      <c r="C57" s="261" t="s">
        <v>1123</v>
      </c>
      <c r="D57" s="174" t="s">
        <v>1122</v>
      </c>
      <c r="E57" s="175">
        <v>1966</v>
      </c>
      <c r="F57" s="176" t="s">
        <v>88</v>
      </c>
      <c r="G57" s="176">
        <v>2</v>
      </c>
      <c r="H57" s="177">
        <v>1</v>
      </c>
      <c r="I57" s="178">
        <v>987</v>
      </c>
      <c r="J57" s="178">
        <v>581.4</v>
      </c>
      <c r="K57" s="349">
        <v>78</v>
      </c>
      <c r="L57" s="178">
        <f>'Приложение 2.1'!G59</f>
        <v>1979969.06</v>
      </c>
      <c r="M57" s="569">
        <v>0</v>
      </c>
      <c r="N57" s="569">
        <v>0</v>
      </c>
      <c r="O57" s="569">
        <v>0</v>
      </c>
      <c r="P57" s="569">
        <f t="shared" si="2"/>
        <v>1979969.06</v>
      </c>
      <c r="Q57" s="569">
        <v>0</v>
      </c>
      <c r="R57" s="569">
        <v>0</v>
      </c>
      <c r="S57" s="569" t="s">
        <v>586</v>
      </c>
      <c r="T57" s="100"/>
      <c r="U57" s="101"/>
    </row>
    <row r="58" spans="1:21" ht="9" customHeight="1">
      <c r="A58" s="641">
        <v>44</v>
      </c>
      <c r="B58" s="173" t="s">
        <v>517</v>
      </c>
      <c r="C58" s="261" t="s">
        <v>1123</v>
      </c>
      <c r="D58" s="174" t="s">
        <v>1122</v>
      </c>
      <c r="E58" s="175">
        <v>1986</v>
      </c>
      <c r="F58" s="176" t="s">
        <v>88</v>
      </c>
      <c r="G58" s="176">
        <v>5</v>
      </c>
      <c r="H58" s="177">
        <v>4</v>
      </c>
      <c r="I58" s="178">
        <v>3125</v>
      </c>
      <c r="J58" s="178">
        <v>2806</v>
      </c>
      <c r="K58" s="349">
        <v>135</v>
      </c>
      <c r="L58" s="178">
        <f>'Приложение 2.1'!G60</f>
        <v>2617389.71</v>
      </c>
      <c r="M58" s="569">
        <v>0</v>
      </c>
      <c r="N58" s="569">
        <v>0</v>
      </c>
      <c r="O58" s="569">
        <v>0</v>
      </c>
      <c r="P58" s="569">
        <f t="shared" si="2"/>
        <v>2617389.71</v>
      </c>
      <c r="Q58" s="569">
        <v>0</v>
      </c>
      <c r="R58" s="569">
        <v>0</v>
      </c>
      <c r="S58" s="569" t="s">
        <v>586</v>
      </c>
      <c r="T58" s="100"/>
      <c r="U58" s="101"/>
    </row>
    <row r="59" spans="1:21" ht="9" customHeight="1">
      <c r="A59" s="641">
        <v>45</v>
      </c>
      <c r="B59" s="173" t="s">
        <v>518</v>
      </c>
      <c r="C59" s="261" t="s">
        <v>1123</v>
      </c>
      <c r="D59" s="174" t="s">
        <v>1122</v>
      </c>
      <c r="E59" s="175">
        <v>1989</v>
      </c>
      <c r="F59" s="176" t="s">
        <v>88</v>
      </c>
      <c r="G59" s="176">
        <v>9</v>
      </c>
      <c r="H59" s="177">
        <v>2</v>
      </c>
      <c r="I59" s="178">
        <v>10082.200000000001</v>
      </c>
      <c r="J59" s="178">
        <v>8152.1</v>
      </c>
      <c r="K59" s="349">
        <v>350</v>
      </c>
      <c r="L59" s="178">
        <f>'Приложение 2.1'!G61</f>
        <v>3621293.12</v>
      </c>
      <c r="M59" s="569">
        <v>0</v>
      </c>
      <c r="N59" s="569">
        <v>0</v>
      </c>
      <c r="O59" s="569">
        <v>0</v>
      </c>
      <c r="P59" s="569">
        <f t="shared" si="2"/>
        <v>3621293.12</v>
      </c>
      <c r="Q59" s="569">
        <v>0</v>
      </c>
      <c r="R59" s="569">
        <v>0</v>
      </c>
      <c r="S59" s="569" t="s">
        <v>586</v>
      </c>
      <c r="T59" s="100"/>
      <c r="U59" s="101"/>
    </row>
    <row r="60" spans="1:21" ht="9" customHeight="1">
      <c r="A60" s="641">
        <v>46</v>
      </c>
      <c r="B60" s="173" t="s">
        <v>519</v>
      </c>
      <c r="C60" s="261" t="s">
        <v>1123</v>
      </c>
      <c r="D60" s="174" t="s">
        <v>1122</v>
      </c>
      <c r="E60" s="175">
        <v>1967</v>
      </c>
      <c r="F60" s="176" t="s">
        <v>88</v>
      </c>
      <c r="G60" s="176">
        <v>5</v>
      </c>
      <c r="H60" s="177">
        <v>4</v>
      </c>
      <c r="I60" s="178">
        <v>3890.6</v>
      </c>
      <c r="J60" s="178">
        <v>3508.6</v>
      </c>
      <c r="K60" s="349">
        <v>162</v>
      </c>
      <c r="L60" s="178">
        <f>'Приложение 2.1'!G62</f>
        <v>3567557.58</v>
      </c>
      <c r="M60" s="569">
        <v>0</v>
      </c>
      <c r="N60" s="569">
        <v>0</v>
      </c>
      <c r="O60" s="569">
        <v>0</v>
      </c>
      <c r="P60" s="569">
        <f t="shared" si="2"/>
        <v>3567557.58</v>
      </c>
      <c r="Q60" s="569">
        <v>0</v>
      </c>
      <c r="R60" s="569">
        <v>0</v>
      </c>
      <c r="S60" s="569" t="s">
        <v>586</v>
      </c>
      <c r="T60" s="100"/>
      <c r="U60" s="101"/>
    </row>
    <row r="61" spans="1:21" ht="9" customHeight="1">
      <c r="A61" s="641">
        <v>47</v>
      </c>
      <c r="B61" s="173" t="s">
        <v>520</v>
      </c>
      <c r="C61" s="261" t="s">
        <v>1123</v>
      </c>
      <c r="D61" s="174" t="s">
        <v>1122</v>
      </c>
      <c r="E61" s="175">
        <v>1989</v>
      </c>
      <c r="F61" s="176" t="s">
        <v>88</v>
      </c>
      <c r="G61" s="176">
        <v>5</v>
      </c>
      <c r="H61" s="177">
        <v>3</v>
      </c>
      <c r="I61" s="178">
        <v>3414.9</v>
      </c>
      <c r="J61" s="178">
        <v>3100.9</v>
      </c>
      <c r="K61" s="349">
        <v>202</v>
      </c>
      <c r="L61" s="178">
        <f>'Приложение 2.1'!G63</f>
        <v>2182058.69</v>
      </c>
      <c r="M61" s="569">
        <v>0</v>
      </c>
      <c r="N61" s="569">
        <v>0</v>
      </c>
      <c r="O61" s="569">
        <v>0</v>
      </c>
      <c r="P61" s="569">
        <f t="shared" si="2"/>
        <v>2182058.69</v>
      </c>
      <c r="Q61" s="569">
        <v>0</v>
      </c>
      <c r="R61" s="569">
        <v>0</v>
      </c>
      <c r="S61" s="569" t="s">
        <v>586</v>
      </c>
      <c r="T61" s="100"/>
      <c r="U61" s="101"/>
    </row>
    <row r="62" spans="1:21" ht="9" customHeight="1">
      <c r="A62" s="641">
        <v>48</v>
      </c>
      <c r="B62" s="173" t="s">
        <v>521</v>
      </c>
      <c r="C62" s="261" t="s">
        <v>1123</v>
      </c>
      <c r="D62" s="174" t="s">
        <v>1122</v>
      </c>
      <c r="E62" s="175">
        <v>1988</v>
      </c>
      <c r="F62" s="176" t="s">
        <v>90</v>
      </c>
      <c r="G62" s="176">
        <v>5</v>
      </c>
      <c r="H62" s="177">
        <v>5</v>
      </c>
      <c r="I62" s="178">
        <v>4146.2</v>
      </c>
      <c r="J62" s="178">
        <v>3458.6</v>
      </c>
      <c r="K62" s="349">
        <v>176</v>
      </c>
      <c r="L62" s="178">
        <f>'Приложение 2.1'!G64</f>
        <v>2425354.64</v>
      </c>
      <c r="M62" s="569">
        <v>0</v>
      </c>
      <c r="N62" s="569">
        <v>0</v>
      </c>
      <c r="O62" s="569">
        <v>0</v>
      </c>
      <c r="P62" s="569">
        <f t="shared" si="2"/>
        <v>2425354.64</v>
      </c>
      <c r="Q62" s="569">
        <v>0</v>
      </c>
      <c r="R62" s="569">
        <v>0</v>
      </c>
      <c r="S62" s="569" t="s">
        <v>586</v>
      </c>
      <c r="T62" s="100"/>
      <c r="U62" s="101"/>
    </row>
    <row r="63" spans="1:21" ht="9" customHeight="1">
      <c r="A63" s="641">
        <v>49</v>
      </c>
      <c r="B63" s="173" t="s">
        <v>522</v>
      </c>
      <c r="C63" s="261" t="s">
        <v>1123</v>
      </c>
      <c r="D63" s="174" t="s">
        <v>1122</v>
      </c>
      <c r="E63" s="175">
        <v>1957</v>
      </c>
      <c r="F63" s="176" t="s">
        <v>88</v>
      </c>
      <c r="G63" s="176">
        <v>3</v>
      </c>
      <c r="H63" s="177">
        <v>3</v>
      </c>
      <c r="I63" s="178">
        <v>1443.3</v>
      </c>
      <c r="J63" s="178">
        <v>1329</v>
      </c>
      <c r="K63" s="349">
        <v>53</v>
      </c>
      <c r="L63" s="178">
        <f>'Приложение 2.1'!G65</f>
        <v>1974907.47</v>
      </c>
      <c r="M63" s="569">
        <v>0</v>
      </c>
      <c r="N63" s="569">
        <v>0</v>
      </c>
      <c r="O63" s="569">
        <v>0</v>
      </c>
      <c r="P63" s="569">
        <f t="shared" si="2"/>
        <v>1974907.47</v>
      </c>
      <c r="Q63" s="569">
        <v>0</v>
      </c>
      <c r="R63" s="569">
        <v>0</v>
      </c>
      <c r="S63" s="569" t="s">
        <v>586</v>
      </c>
      <c r="T63" s="100"/>
      <c r="U63" s="101"/>
    </row>
    <row r="64" spans="1:21" ht="9" customHeight="1">
      <c r="A64" s="641">
        <v>50</v>
      </c>
      <c r="B64" s="173" t="s">
        <v>523</v>
      </c>
      <c r="C64" s="261" t="s">
        <v>1123</v>
      </c>
      <c r="D64" s="174" t="s">
        <v>1122</v>
      </c>
      <c r="E64" s="175">
        <v>1960</v>
      </c>
      <c r="F64" s="176" t="s">
        <v>88</v>
      </c>
      <c r="G64" s="176">
        <v>4</v>
      </c>
      <c r="H64" s="177">
        <v>4</v>
      </c>
      <c r="I64" s="178">
        <v>2701.5</v>
      </c>
      <c r="J64" s="178">
        <v>2510.5</v>
      </c>
      <c r="K64" s="349">
        <v>130</v>
      </c>
      <c r="L64" s="178">
        <f>'Приложение 2.1'!G66</f>
        <v>2676491.63</v>
      </c>
      <c r="M64" s="569">
        <v>0</v>
      </c>
      <c r="N64" s="569">
        <v>0</v>
      </c>
      <c r="O64" s="569">
        <v>0</v>
      </c>
      <c r="P64" s="569">
        <f t="shared" si="2"/>
        <v>2676491.63</v>
      </c>
      <c r="Q64" s="569">
        <v>0</v>
      </c>
      <c r="R64" s="569">
        <v>0</v>
      </c>
      <c r="S64" s="569" t="s">
        <v>586</v>
      </c>
      <c r="T64" s="100"/>
      <c r="U64" s="101"/>
    </row>
    <row r="65" spans="1:21" ht="9" customHeight="1">
      <c r="A65" s="641">
        <v>51</v>
      </c>
      <c r="B65" s="173" t="s">
        <v>524</v>
      </c>
      <c r="C65" s="261" t="s">
        <v>1123</v>
      </c>
      <c r="D65" s="174" t="s">
        <v>1122</v>
      </c>
      <c r="E65" s="175">
        <v>1964</v>
      </c>
      <c r="F65" s="176" t="s">
        <v>88</v>
      </c>
      <c r="G65" s="176">
        <v>4</v>
      </c>
      <c r="H65" s="177">
        <v>2</v>
      </c>
      <c r="I65" s="178">
        <v>1458.1</v>
      </c>
      <c r="J65" s="178">
        <v>1289.3</v>
      </c>
      <c r="K65" s="349">
        <v>67</v>
      </c>
      <c r="L65" s="178">
        <f>'Приложение 2.1'!G67</f>
        <v>1466586.94</v>
      </c>
      <c r="M65" s="569">
        <v>0</v>
      </c>
      <c r="N65" s="569">
        <v>0</v>
      </c>
      <c r="O65" s="569">
        <v>0</v>
      </c>
      <c r="P65" s="569">
        <f t="shared" si="2"/>
        <v>1466586.94</v>
      </c>
      <c r="Q65" s="569">
        <v>0</v>
      </c>
      <c r="R65" s="569">
        <v>0</v>
      </c>
      <c r="S65" s="569" t="s">
        <v>586</v>
      </c>
      <c r="T65" s="100"/>
      <c r="U65" s="101"/>
    </row>
    <row r="66" spans="1:21" ht="9" customHeight="1">
      <c r="A66" s="641">
        <v>52</v>
      </c>
      <c r="B66" s="173" t="s">
        <v>525</v>
      </c>
      <c r="C66" s="261" t="s">
        <v>1123</v>
      </c>
      <c r="D66" s="174" t="s">
        <v>1122</v>
      </c>
      <c r="E66" s="175">
        <v>1989</v>
      </c>
      <c r="F66" s="176" t="s">
        <v>88</v>
      </c>
      <c r="G66" s="176">
        <v>5</v>
      </c>
      <c r="H66" s="177">
        <v>4</v>
      </c>
      <c r="I66" s="178">
        <v>3816.6</v>
      </c>
      <c r="J66" s="178">
        <v>3491</v>
      </c>
      <c r="K66" s="349">
        <v>185</v>
      </c>
      <c r="L66" s="178">
        <f>'Приложение 2.1'!G68</f>
        <v>2106543.83</v>
      </c>
      <c r="M66" s="569">
        <v>0</v>
      </c>
      <c r="N66" s="569">
        <v>0</v>
      </c>
      <c r="O66" s="569">
        <v>0</v>
      </c>
      <c r="P66" s="569">
        <f t="shared" si="2"/>
        <v>2106543.83</v>
      </c>
      <c r="Q66" s="569">
        <v>0</v>
      </c>
      <c r="R66" s="569">
        <v>0</v>
      </c>
      <c r="S66" s="569" t="s">
        <v>586</v>
      </c>
      <c r="T66" s="100"/>
      <c r="U66" s="101"/>
    </row>
    <row r="67" spans="1:21" ht="9" customHeight="1">
      <c r="A67" s="641">
        <v>53</v>
      </c>
      <c r="B67" s="173" t="s">
        <v>526</v>
      </c>
      <c r="C67" s="261" t="s">
        <v>1123</v>
      </c>
      <c r="D67" s="174" t="s">
        <v>1122</v>
      </c>
      <c r="E67" s="175">
        <v>1988</v>
      </c>
      <c r="F67" s="176" t="s">
        <v>88</v>
      </c>
      <c r="G67" s="176">
        <v>5</v>
      </c>
      <c r="H67" s="177">
        <v>6</v>
      </c>
      <c r="I67" s="178">
        <v>5695.3</v>
      </c>
      <c r="J67" s="178">
        <v>5053</v>
      </c>
      <c r="K67" s="349">
        <v>227</v>
      </c>
      <c r="L67" s="178">
        <f>'Приложение 2.1'!G69</f>
        <v>4616125.47</v>
      </c>
      <c r="M67" s="569">
        <v>0</v>
      </c>
      <c r="N67" s="569">
        <v>0</v>
      </c>
      <c r="O67" s="569">
        <v>0</v>
      </c>
      <c r="P67" s="569">
        <f t="shared" si="2"/>
        <v>4616125.47</v>
      </c>
      <c r="Q67" s="569">
        <v>0</v>
      </c>
      <c r="R67" s="569">
        <v>0</v>
      </c>
      <c r="S67" s="569" t="s">
        <v>586</v>
      </c>
      <c r="T67" s="100"/>
      <c r="U67" s="101"/>
    </row>
    <row r="68" spans="1:21" ht="9" customHeight="1">
      <c r="A68" s="641">
        <v>54</v>
      </c>
      <c r="B68" s="173" t="s">
        <v>527</v>
      </c>
      <c r="C68" s="261" t="s">
        <v>1123</v>
      </c>
      <c r="D68" s="174" t="s">
        <v>1122</v>
      </c>
      <c r="E68" s="175">
        <v>1962</v>
      </c>
      <c r="F68" s="176" t="s">
        <v>90</v>
      </c>
      <c r="G68" s="176">
        <v>5</v>
      </c>
      <c r="H68" s="177">
        <v>3</v>
      </c>
      <c r="I68" s="178">
        <v>2757.6</v>
      </c>
      <c r="J68" s="178">
        <v>2528.1000000000004</v>
      </c>
      <c r="K68" s="349">
        <v>106</v>
      </c>
      <c r="L68" s="178">
        <f>'Приложение 2.1'!G70</f>
        <v>2464050.1</v>
      </c>
      <c r="M68" s="569">
        <v>0</v>
      </c>
      <c r="N68" s="569">
        <v>0</v>
      </c>
      <c r="O68" s="569">
        <v>0</v>
      </c>
      <c r="P68" s="569">
        <f t="shared" si="2"/>
        <v>2464050.1</v>
      </c>
      <c r="Q68" s="569">
        <v>0</v>
      </c>
      <c r="R68" s="569">
        <v>0</v>
      </c>
      <c r="S68" s="569" t="s">
        <v>586</v>
      </c>
      <c r="T68" s="100"/>
      <c r="U68" s="101"/>
    </row>
    <row r="69" spans="1:21" ht="9" customHeight="1">
      <c r="A69" s="641">
        <v>55</v>
      </c>
      <c r="B69" s="173" t="s">
        <v>528</v>
      </c>
      <c r="C69" s="261" t="s">
        <v>1123</v>
      </c>
      <c r="D69" s="174" t="s">
        <v>1122</v>
      </c>
      <c r="E69" s="175">
        <v>1980</v>
      </c>
      <c r="F69" s="176" t="s">
        <v>90</v>
      </c>
      <c r="G69" s="176">
        <v>5</v>
      </c>
      <c r="H69" s="177">
        <v>6</v>
      </c>
      <c r="I69" s="178">
        <v>5270.3</v>
      </c>
      <c r="J69" s="178">
        <v>4736.3</v>
      </c>
      <c r="K69" s="349">
        <v>241</v>
      </c>
      <c r="L69" s="178">
        <f>'Приложение 2.1'!G71</f>
        <v>3286398.35</v>
      </c>
      <c r="M69" s="569">
        <v>0</v>
      </c>
      <c r="N69" s="569">
        <v>0</v>
      </c>
      <c r="O69" s="569">
        <v>0</v>
      </c>
      <c r="P69" s="569">
        <f t="shared" si="2"/>
        <v>3286398.35</v>
      </c>
      <c r="Q69" s="569">
        <v>0</v>
      </c>
      <c r="R69" s="569">
        <v>0</v>
      </c>
      <c r="S69" s="569" t="s">
        <v>586</v>
      </c>
      <c r="T69" s="100"/>
      <c r="U69" s="101"/>
    </row>
    <row r="70" spans="1:21" ht="9" customHeight="1">
      <c r="A70" s="641">
        <v>56</v>
      </c>
      <c r="B70" s="173" t="s">
        <v>529</v>
      </c>
      <c r="C70" s="261" t="s">
        <v>1123</v>
      </c>
      <c r="D70" s="174" t="s">
        <v>1122</v>
      </c>
      <c r="E70" s="175">
        <v>1968</v>
      </c>
      <c r="F70" s="176" t="s">
        <v>88</v>
      </c>
      <c r="G70" s="176">
        <v>5</v>
      </c>
      <c r="H70" s="177">
        <v>1</v>
      </c>
      <c r="I70" s="178">
        <v>4393</v>
      </c>
      <c r="J70" s="178">
        <v>1897.7</v>
      </c>
      <c r="K70" s="349">
        <v>145</v>
      </c>
      <c r="L70" s="178">
        <f>'Приложение 2.1'!G72</f>
        <v>3208220.83</v>
      </c>
      <c r="M70" s="569">
        <v>0</v>
      </c>
      <c r="N70" s="569">
        <v>0</v>
      </c>
      <c r="O70" s="569">
        <v>0</v>
      </c>
      <c r="P70" s="569">
        <f t="shared" si="2"/>
        <v>3208220.83</v>
      </c>
      <c r="Q70" s="569">
        <v>0</v>
      </c>
      <c r="R70" s="569">
        <v>0</v>
      </c>
      <c r="S70" s="569" t="s">
        <v>586</v>
      </c>
      <c r="T70" s="100"/>
      <c r="U70" s="101"/>
    </row>
    <row r="71" spans="1:21" ht="9" customHeight="1">
      <c r="A71" s="641">
        <v>57</v>
      </c>
      <c r="B71" s="173" t="s">
        <v>530</v>
      </c>
      <c r="C71" s="261" t="s">
        <v>1123</v>
      </c>
      <c r="D71" s="174" t="s">
        <v>1122</v>
      </c>
      <c r="E71" s="175">
        <v>1988</v>
      </c>
      <c r="F71" s="176" t="s">
        <v>90</v>
      </c>
      <c r="G71" s="176">
        <v>9</v>
      </c>
      <c r="H71" s="177">
        <v>14</v>
      </c>
      <c r="I71" s="178">
        <v>31511.8</v>
      </c>
      <c r="J71" s="178">
        <v>27311.7</v>
      </c>
      <c r="K71" s="349">
        <v>1187</v>
      </c>
      <c r="L71" s="178">
        <f>'Приложение 2.1'!G73</f>
        <v>12163591.189999999</v>
      </c>
      <c r="M71" s="569">
        <v>0</v>
      </c>
      <c r="N71" s="569">
        <v>0</v>
      </c>
      <c r="O71" s="569">
        <v>0</v>
      </c>
      <c r="P71" s="569">
        <f t="shared" si="2"/>
        <v>12163591.189999999</v>
      </c>
      <c r="Q71" s="569">
        <v>0</v>
      </c>
      <c r="R71" s="569">
        <v>0</v>
      </c>
      <c r="S71" s="569" t="s">
        <v>586</v>
      </c>
      <c r="T71" s="100"/>
      <c r="U71" s="101"/>
    </row>
    <row r="72" spans="1:21" ht="9" customHeight="1">
      <c r="A72" s="641">
        <v>58</v>
      </c>
      <c r="B72" s="173" t="s">
        <v>531</v>
      </c>
      <c r="C72" s="261" t="s">
        <v>1123</v>
      </c>
      <c r="D72" s="174" t="s">
        <v>1122</v>
      </c>
      <c r="E72" s="175">
        <v>1986</v>
      </c>
      <c r="F72" s="176" t="s">
        <v>88</v>
      </c>
      <c r="G72" s="176">
        <v>5</v>
      </c>
      <c r="H72" s="177">
        <v>4</v>
      </c>
      <c r="I72" s="178">
        <v>3057.7</v>
      </c>
      <c r="J72" s="178">
        <v>2768.4</v>
      </c>
      <c r="K72" s="349">
        <v>141</v>
      </c>
      <c r="L72" s="178">
        <f>'Приложение 2.1'!G74</f>
        <v>1399132.56</v>
      </c>
      <c r="M72" s="569">
        <v>0</v>
      </c>
      <c r="N72" s="569">
        <v>0</v>
      </c>
      <c r="O72" s="569">
        <v>0</v>
      </c>
      <c r="P72" s="569">
        <f t="shared" si="2"/>
        <v>1399132.56</v>
      </c>
      <c r="Q72" s="569">
        <v>0</v>
      </c>
      <c r="R72" s="569">
        <v>0</v>
      </c>
      <c r="S72" s="569" t="s">
        <v>586</v>
      </c>
      <c r="T72" s="100"/>
      <c r="U72" s="101"/>
    </row>
    <row r="73" spans="1:21" ht="9" customHeight="1">
      <c r="A73" s="641">
        <v>59</v>
      </c>
      <c r="B73" s="173" t="s">
        <v>532</v>
      </c>
      <c r="C73" s="261" t="s">
        <v>1123</v>
      </c>
      <c r="D73" s="174" t="s">
        <v>1122</v>
      </c>
      <c r="E73" s="175">
        <v>1973</v>
      </c>
      <c r="F73" s="176" t="s">
        <v>88</v>
      </c>
      <c r="G73" s="176">
        <v>5</v>
      </c>
      <c r="H73" s="177">
        <v>1</v>
      </c>
      <c r="I73" s="178">
        <v>3992.7</v>
      </c>
      <c r="J73" s="178">
        <v>2680.2</v>
      </c>
      <c r="K73" s="349">
        <v>256</v>
      </c>
      <c r="L73" s="178">
        <f>'Приложение 2.1'!G75</f>
        <v>2292469.0499999998</v>
      </c>
      <c r="M73" s="569">
        <v>0</v>
      </c>
      <c r="N73" s="569">
        <v>0</v>
      </c>
      <c r="O73" s="569">
        <v>0</v>
      </c>
      <c r="P73" s="569">
        <f t="shared" si="2"/>
        <v>2292469.0499999998</v>
      </c>
      <c r="Q73" s="569">
        <v>0</v>
      </c>
      <c r="R73" s="569">
        <v>0</v>
      </c>
      <c r="S73" s="569" t="s">
        <v>586</v>
      </c>
      <c r="T73" s="100"/>
      <c r="U73" s="101"/>
    </row>
    <row r="74" spans="1:21" ht="9" customHeight="1">
      <c r="A74" s="641">
        <v>60</v>
      </c>
      <c r="B74" s="173" t="s">
        <v>533</v>
      </c>
      <c r="C74" s="261" t="s">
        <v>1123</v>
      </c>
      <c r="D74" s="174" t="s">
        <v>1122</v>
      </c>
      <c r="E74" s="175">
        <v>1967</v>
      </c>
      <c r="F74" s="176" t="s">
        <v>88</v>
      </c>
      <c r="G74" s="176">
        <v>5</v>
      </c>
      <c r="H74" s="177">
        <v>2</v>
      </c>
      <c r="I74" s="178">
        <v>1902.2</v>
      </c>
      <c r="J74" s="178">
        <v>1751.2</v>
      </c>
      <c r="K74" s="349">
        <v>79</v>
      </c>
      <c r="L74" s="178">
        <f>'Приложение 2.1'!G76</f>
        <v>1613569.75</v>
      </c>
      <c r="M74" s="569">
        <v>0</v>
      </c>
      <c r="N74" s="569">
        <v>0</v>
      </c>
      <c r="O74" s="569">
        <v>0</v>
      </c>
      <c r="P74" s="569">
        <f t="shared" si="2"/>
        <v>1613569.75</v>
      </c>
      <c r="Q74" s="569">
        <v>0</v>
      </c>
      <c r="R74" s="569">
        <v>0</v>
      </c>
      <c r="S74" s="569" t="s">
        <v>586</v>
      </c>
      <c r="T74" s="100"/>
      <c r="U74" s="101"/>
    </row>
    <row r="75" spans="1:21" ht="9" customHeight="1">
      <c r="A75" s="641">
        <v>61</v>
      </c>
      <c r="B75" s="173" t="s">
        <v>534</v>
      </c>
      <c r="C75" s="261" t="s">
        <v>1123</v>
      </c>
      <c r="D75" s="174" t="s">
        <v>1122</v>
      </c>
      <c r="E75" s="175">
        <v>1963</v>
      </c>
      <c r="F75" s="176" t="s">
        <v>88</v>
      </c>
      <c r="G75" s="176">
        <v>4</v>
      </c>
      <c r="H75" s="177">
        <v>2</v>
      </c>
      <c r="I75" s="178">
        <v>1342.5</v>
      </c>
      <c r="J75" s="178">
        <v>1207.5999999999999</v>
      </c>
      <c r="K75" s="349">
        <v>53</v>
      </c>
      <c r="L75" s="178">
        <f>'Приложение 2.1'!G77</f>
        <v>1557898.34</v>
      </c>
      <c r="M75" s="569">
        <v>0</v>
      </c>
      <c r="N75" s="569">
        <v>0</v>
      </c>
      <c r="O75" s="569">
        <v>0</v>
      </c>
      <c r="P75" s="569">
        <f t="shared" si="2"/>
        <v>1557898.34</v>
      </c>
      <c r="Q75" s="569">
        <v>0</v>
      </c>
      <c r="R75" s="569">
        <v>0</v>
      </c>
      <c r="S75" s="569" t="s">
        <v>586</v>
      </c>
      <c r="T75" s="100"/>
      <c r="U75" s="101"/>
    </row>
    <row r="76" spans="1:21" ht="9" customHeight="1">
      <c r="A76" s="641">
        <v>62</v>
      </c>
      <c r="B76" s="173" t="s">
        <v>535</v>
      </c>
      <c r="C76" s="261" t="s">
        <v>1123</v>
      </c>
      <c r="D76" s="174" t="s">
        <v>1122</v>
      </c>
      <c r="E76" s="175">
        <v>1977</v>
      </c>
      <c r="F76" s="176" t="s">
        <v>618</v>
      </c>
      <c r="G76" s="176">
        <v>5</v>
      </c>
      <c r="H76" s="177">
        <v>5</v>
      </c>
      <c r="I76" s="178">
        <v>3703.1</v>
      </c>
      <c r="J76" s="178">
        <v>3071.7</v>
      </c>
      <c r="K76" s="349">
        <v>165</v>
      </c>
      <c r="L76" s="178">
        <f>'Приложение 2.1'!G78</f>
        <v>3047740.34</v>
      </c>
      <c r="M76" s="569">
        <v>0</v>
      </c>
      <c r="N76" s="569">
        <v>0</v>
      </c>
      <c r="O76" s="569">
        <v>0</v>
      </c>
      <c r="P76" s="569">
        <f t="shared" si="2"/>
        <v>3047740.34</v>
      </c>
      <c r="Q76" s="569">
        <v>0</v>
      </c>
      <c r="R76" s="569">
        <v>0</v>
      </c>
      <c r="S76" s="569" t="s">
        <v>586</v>
      </c>
      <c r="T76" s="100"/>
      <c r="U76" s="101"/>
    </row>
    <row r="77" spans="1:21" ht="9" customHeight="1">
      <c r="A77" s="641">
        <v>63</v>
      </c>
      <c r="B77" s="173" t="s">
        <v>536</v>
      </c>
      <c r="C77" s="261" t="s">
        <v>1123</v>
      </c>
      <c r="D77" s="174" t="s">
        <v>1122</v>
      </c>
      <c r="E77" s="175">
        <v>1976</v>
      </c>
      <c r="F77" s="176" t="s">
        <v>90</v>
      </c>
      <c r="G77" s="176">
        <v>5</v>
      </c>
      <c r="H77" s="177">
        <v>8</v>
      </c>
      <c r="I77" s="178">
        <v>6173.8</v>
      </c>
      <c r="J77" s="178">
        <v>5535.8</v>
      </c>
      <c r="K77" s="349">
        <v>262</v>
      </c>
      <c r="L77" s="178">
        <f>'Приложение 2.1'!G79</f>
        <v>4770542</v>
      </c>
      <c r="M77" s="569">
        <v>0</v>
      </c>
      <c r="N77" s="569">
        <v>0</v>
      </c>
      <c r="O77" s="569">
        <v>0</v>
      </c>
      <c r="P77" s="569">
        <f t="shared" si="2"/>
        <v>4770542</v>
      </c>
      <c r="Q77" s="569">
        <v>0</v>
      </c>
      <c r="R77" s="569">
        <v>0</v>
      </c>
      <c r="S77" s="569" t="s">
        <v>586</v>
      </c>
      <c r="T77" s="100"/>
      <c r="U77" s="101"/>
    </row>
    <row r="78" spans="1:21" ht="9" customHeight="1">
      <c r="A78" s="641">
        <v>64</v>
      </c>
      <c r="B78" s="173" t="s">
        <v>537</v>
      </c>
      <c r="C78" s="261" t="s">
        <v>1123</v>
      </c>
      <c r="D78" s="174" t="s">
        <v>1122</v>
      </c>
      <c r="E78" s="175">
        <v>1984</v>
      </c>
      <c r="F78" s="176" t="s">
        <v>90</v>
      </c>
      <c r="G78" s="176">
        <v>5</v>
      </c>
      <c r="H78" s="177">
        <v>5</v>
      </c>
      <c r="I78" s="178">
        <v>4206</v>
      </c>
      <c r="J78" s="178">
        <v>3791</v>
      </c>
      <c r="K78" s="349">
        <v>158</v>
      </c>
      <c r="L78" s="178">
        <f>'Приложение 2.1'!G80</f>
        <v>3545786.86</v>
      </c>
      <c r="M78" s="569">
        <v>0</v>
      </c>
      <c r="N78" s="569">
        <v>0</v>
      </c>
      <c r="O78" s="569">
        <v>0</v>
      </c>
      <c r="P78" s="569">
        <f t="shared" si="2"/>
        <v>3545786.86</v>
      </c>
      <c r="Q78" s="569">
        <v>0</v>
      </c>
      <c r="R78" s="569">
        <v>0</v>
      </c>
      <c r="S78" s="569" t="s">
        <v>586</v>
      </c>
      <c r="T78" s="100"/>
      <c r="U78" s="101"/>
    </row>
    <row r="79" spans="1:21" ht="9" customHeight="1">
      <c r="A79" s="641">
        <v>65</v>
      </c>
      <c r="B79" s="173" t="s">
        <v>538</v>
      </c>
      <c r="C79" s="261" t="s">
        <v>1123</v>
      </c>
      <c r="D79" s="174" t="s">
        <v>1122</v>
      </c>
      <c r="E79" s="175">
        <v>1970</v>
      </c>
      <c r="F79" s="176" t="s">
        <v>90</v>
      </c>
      <c r="G79" s="176">
        <v>5</v>
      </c>
      <c r="H79" s="177">
        <v>4</v>
      </c>
      <c r="I79" s="178">
        <v>4282.7</v>
      </c>
      <c r="J79" s="178">
        <v>3980.7</v>
      </c>
      <c r="K79" s="349">
        <v>186</v>
      </c>
      <c r="L79" s="178">
        <f>'Приложение 2.1'!G81</f>
        <v>2552284.5</v>
      </c>
      <c r="M79" s="569">
        <v>0</v>
      </c>
      <c r="N79" s="569">
        <v>0</v>
      </c>
      <c r="O79" s="569">
        <v>0</v>
      </c>
      <c r="P79" s="569">
        <f t="shared" si="2"/>
        <v>2552284.5</v>
      </c>
      <c r="Q79" s="569">
        <v>0</v>
      </c>
      <c r="R79" s="569">
        <v>0</v>
      </c>
      <c r="S79" s="569" t="s">
        <v>586</v>
      </c>
      <c r="T79" s="100"/>
      <c r="U79" s="101"/>
    </row>
    <row r="80" spans="1:21" ht="9" customHeight="1">
      <c r="A80" s="641">
        <v>66</v>
      </c>
      <c r="B80" s="173" t="s">
        <v>539</v>
      </c>
      <c r="C80" s="261" t="s">
        <v>1123</v>
      </c>
      <c r="D80" s="174" t="s">
        <v>1122</v>
      </c>
      <c r="E80" s="175">
        <v>1973</v>
      </c>
      <c r="F80" s="176" t="s">
        <v>88</v>
      </c>
      <c r="G80" s="176">
        <v>5</v>
      </c>
      <c r="H80" s="177">
        <v>2</v>
      </c>
      <c r="I80" s="178">
        <v>2089.1999999999998</v>
      </c>
      <c r="J80" s="178">
        <v>1781.2</v>
      </c>
      <c r="K80" s="349">
        <v>103</v>
      </c>
      <c r="L80" s="178">
        <f>'Приложение 2.1'!G82</f>
        <v>2141080.79</v>
      </c>
      <c r="M80" s="569">
        <v>0</v>
      </c>
      <c r="N80" s="569">
        <v>0</v>
      </c>
      <c r="O80" s="569">
        <v>0</v>
      </c>
      <c r="P80" s="569">
        <f t="shared" si="2"/>
        <v>2141080.79</v>
      </c>
      <c r="Q80" s="569">
        <v>0</v>
      </c>
      <c r="R80" s="569">
        <v>0</v>
      </c>
      <c r="S80" s="569" t="s">
        <v>586</v>
      </c>
      <c r="T80" s="100"/>
      <c r="U80" s="101"/>
    </row>
    <row r="81" spans="1:21" ht="9" customHeight="1">
      <c r="A81" s="641">
        <v>67</v>
      </c>
      <c r="B81" s="173" t="s">
        <v>540</v>
      </c>
      <c r="C81" s="261" t="s">
        <v>1123</v>
      </c>
      <c r="D81" s="174" t="s">
        <v>1122</v>
      </c>
      <c r="E81" s="175">
        <v>1982</v>
      </c>
      <c r="F81" s="176" t="s">
        <v>88</v>
      </c>
      <c r="G81" s="176">
        <v>4</v>
      </c>
      <c r="H81" s="177">
        <v>1</v>
      </c>
      <c r="I81" s="178">
        <v>1872.85</v>
      </c>
      <c r="J81" s="178">
        <v>1653.8</v>
      </c>
      <c r="K81" s="349">
        <v>87</v>
      </c>
      <c r="L81" s="178">
        <f>'Приложение 2.1'!G83</f>
        <v>1800988.29</v>
      </c>
      <c r="M81" s="569">
        <v>0</v>
      </c>
      <c r="N81" s="569">
        <v>0</v>
      </c>
      <c r="O81" s="569">
        <v>0</v>
      </c>
      <c r="P81" s="569">
        <f t="shared" ref="P81:P143" si="3">L81</f>
        <v>1800988.29</v>
      </c>
      <c r="Q81" s="569">
        <v>0</v>
      </c>
      <c r="R81" s="569">
        <v>0</v>
      </c>
      <c r="S81" s="569" t="s">
        <v>586</v>
      </c>
      <c r="T81" s="100"/>
      <c r="U81" s="101"/>
    </row>
    <row r="82" spans="1:21" ht="9" customHeight="1">
      <c r="A82" s="641">
        <v>68</v>
      </c>
      <c r="B82" s="173" t="s">
        <v>541</v>
      </c>
      <c r="C82" s="261" t="s">
        <v>1123</v>
      </c>
      <c r="D82" s="174" t="s">
        <v>1122</v>
      </c>
      <c r="E82" s="175">
        <v>1982</v>
      </c>
      <c r="F82" s="176" t="s">
        <v>90</v>
      </c>
      <c r="G82" s="176">
        <v>5</v>
      </c>
      <c r="H82" s="177">
        <v>5</v>
      </c>
      <c r="I82" s="178">
        <v>4060.2</v>
      </c>
      <c r="J82" s="178">
        <v>3742.7</v>
      </c>
      <c r="K82" s="349">
        <v>194</v>
      </c>
      <c r="L82" s="178">
        <f>'Приложение 2.1'!G84</f>
        <v>2044947.92</v>
      </c>
      <c r="M82" s="569">
        <v>0</v>
      </c>
      <c r="N82" s="569">
        <v>0</v>
      </c>
      <c r="O82" s="569">
        <v>0</v>
      </c>
      <c r="P82" s="569">
        <f t="shared" si="3"/>
        <v>2044947.92</v>
      </c>
      <c r="Q82" s="569">
        <v>0</v>
      </c>
      <c r="R82" s="569">
        <v>0</v>
      </c>
      <c r="S82" s="569" t="s">
        <v>586</v>
      </c>
      <c r="T82" s="100"/>
      <c r="U82" s="101"/>
    </row>
    <row r="83" spans="1:21" ht="9" customHeight="1">
      <c r="A83" s="641">
        <v>69</v>
      </c>
      <c r="B83" s="173" t="s">
        <v>542</v>
      </c>
      <c r="C83" s="261" t="s">
        <v>1123</v>
      </c>
      <c r="D83" s="174" t="s">
        <v>1122</v>
      </c>
      <c r="E83" s="175">
        <v>1988</v>
      </c>
      <c r="F83" s="176" t="s">
        <v>90</v>
      </c>
      <c r="G83" s="176">
        <v>5</v>
      </c>
      <c r="H83" s="177">
        <v>4</v>
      </c>
      <c r="I83" s="178">
        <v>3096.1</v>
      </c>
      <c r="J83" s="178">
        <v>2779</v>
      </c>
      <c r="K83" s="349">
        <v>127</v>
      </c>
      <c r="L83" s="178">
        <f>'Приложение 2.1'!G85</f>
        <v>1605904.32</v>
      </c>
      <c r="M83" s="569">
        <v>0</v>
      </c>
      <c r="N83" s="569">
        <v>0</v>
      </c>
      <c r="O83" s="569">
        <v>0</v>
      </c>
      <c r="P83" s="569">
        <f t="shared" si="3"/>
        <v>1605904.32</v>
      </c>
      <c r="Q83" s="569">
        <v>0</v>
      </c>
      <c r="R83" s="569">
        <v>0</v>
      </c>
      <c r="S83" s="569" t="s">
        <v>586</v>
      </c>
      <c r="T83" s="100"/>
      <c r="U83" s="101"/>
    </row>
    <row r="84" spans="1:21" ht="9" customHeight="1">
      <c r="A84" s="641">
        <v>70</v>
      </c>
      <c r="B84" s="173" t="s">
        <v>543</v>
      </c>
      <c r="C84" s="261" t="s">
        <v>1123</v>
      </c>
      <c r="D84" s="174" t="s">
        <v>1122</v>
      </c>
      <c r="E84" s="175">
        <v>1974</v>
      </c>
      <c r="F84" s="176" t="s">
        <v>90</v>
      </c>
      <c r="G84" s="176">
        <v>5</v>
      </c>
      <c r="H84" s="177">
        <v>4</v>
      </c>
      <c r="I84" s="178">
        <v>3632.9</v>
      </c>
      <c r="J84" s="178">
        <v>3248</v>
      </c>
      <c r="K84" s="349">
        <v>148</v>
      </c>
      <c r="L84" s="178">
        <f>'Приложение 2.1'!G86</f>
        <v>2033962.46</v>
      </c>
      <c r="M84" s="569">
        <v>0</v>
      </c>
      <c r="N84" s="569">
        <v>0</v>
      </c>
      <c r="O84" s="569">
        <v>0</v>
      </c>
      <c r="P84" s="569">
        <f t="shared" si="3"/>
        <v>2033962.46</v>
      </c>
      <c r="Q84" s="569">
        <v>0</v>
      </c>
      <c r="R84" s="569">
        <v>0</v>
      </c>
      <c r="S84" s="569" t="s">
        <v>586</v>
      </c>
      <c r="T84" s="100"/>
      <c r="U84" s="101"/>
    </row>
    <row r="85" spans="1:21" ht="9" customHeight="1">
      <c r="A85" s="641">
        <v>71</v>
      </c>
      <c r="B85" s="173" t="s">
        <v>544</v>
      </c>
      <c r="C85" s="261" t="s">
        <v>1123</v>
      </c>
      <c r="D85" s="174" t="s">
        <v>1122</v>
      </c>
      <c r="E85" s="175">
        <v>1975</v>
      </c>
      <c r="F85" s="176" t="s">
        <v>88</v>
      </c>
      <c r="G85" s="176">
        <v>9</v>
      </c>
      <c r="H85" s="177">
        <v>1</v>
      </c>
      <c r="I85" s="178">
        <v>2257.6</v>
      </c>
      <c r="J85" s="178">
        <v>2005.6</v>
      </c>
      <c r="K85" s="349">
        <v>102</v>
      </c>
      <c r="L85" s="178">
        <f>'Приложение 2.1'!G87</f>
        <v>794047.05</v>
      </c>
      <c r="M85" s="569">
        <v>0</v>
      </c>
      <c r="N85" s="569">
        <v>0</v>
      </c>
      <c r="O85" s="569">
        <v>0</v>
      </c>
      <c r="P85" s="569">
        <f t="shared" si="3"/>
        <v>794047.05</v>
      </c>
      <c r="Q85" s="569">
        <v>0</v>
      </c>
      <c r="R85" s="569">
        <v>0</v>
      </c>
      <c r="S85" s="569" t="s">
        <v>586</v>
      </c>
      <c r="T85" s="100"/>
      <c r="U85" s="101"/>
    </row>
    <row r="86" spans="1:21" ht="9" customHeight="1">
      <c r="A86" s="641">
        <v>72</v>
      </c>
      <c r="B86" s="173" t="s">
        <v>545</v>
      </c>
      <c r="C86" s="261" t="s">
        <v>1123</v>
      </c>
      <c r="D86" s="174" t="s">
        <v>1122</v>
      </c>
      <c r="E86" s="175">
        <v>1975</v>
      </c>
      <c r="F86" s="176" t="s">
        <v>88</v>
      </c>
      <c r="G86" s="176">
        <v>9</v>
      </c>
      <c r="H86" s="177">
        <v>1</v>
      </c>
      <c r="I86" s="178">
        <v>2248.1</v>
      </c>
      <c r="J86" s="178">
        <v>1995.1</v>
      </c>
      <c r="K86" s="349">
        <v>100</v>
      </c>
      <c r="L86" s="178">
        <f>'Приложение 2.1'!G88</f>
        <v>2105168.94</v>
      </c>
      <c r="M86" s="569">
        <v>0</v>
      </c>
      <c r="N86" s="569">
        <v>0</v>
      </c>
      <c r="O86" s="569">
        <v>0</v>
      </c>
      <c r="P86" s="569">
        <f t="shared" si="3"/>
        <v>2105168.94</v>
      </c>
      <c r="Q86" s="569">
        <v>0</v>
      </c>
      <c r="R86" s="569">
        <v>0</v>
      </c>
      <c r="S86" s="569" t="s">
        <v>586</v>
      </c>
      <c r="T86" s="100"/>
      <c r="U86" s="101"/>
    </row>
    <row r="87" spans="1:21" ht="9" customHeight="1">
      <c r="A87" s="641">
        <v>73</v>
      </c>
      <c r="B87" s="173" t="s">
        <v>546</v>
      </c>
      <c r="C87" s="261" t="s">
        <v>1123</v>
      </c>
      <c r="D87" s="174" t="s">
        <v>1122</v>
      </c>
      <c r="E87" s="175">
        <v>1975</v>
      </c>
      <c r="F87" s="176" t="s">
        <v>88</v>
      </c>
      <c r="G87" s="176">
        <v>9</v>
      </c>
      <c r="H87" s="177">
        <v>1</v>
      </c>
      <c r="I87" s="178">
        <v>2265.6</v>
      </c>
      <c r="J87" s="178">
        <v>2012.6</v>
      </c>
      <c r="K87" s="349">
        <v>96</v>
      </c>
      <c r="L87" s="178">
        <f>'Приложение 2.1'!G89</f>
        <v>911034.64</v>
      </c>
      <c r="M87" s="569">
        <v>0</v>
      </c>
      <c r="N87" s="569">
        <v>0</v>
      </c>
      <c r="O87" s="569">
        <v>0</v>
      </c>
      <c r="P87" s="569">
        <f t="shared" si="3"/>
        <v>911034.64</v>
      </c>
      <c r="Q87" s="569">
        <v>0</v>
      </c>
      <c r="R87" s="569">
        <v>0</v>
      </c>
      <c r="S87" s="569" t="s">
        <v>586</v>
      </c>
      <c r="T87" s="100"/>
      <c r="U87" s="101"/>
    </row>
    <row r="88" spans="1:21" ht="9" customHeight="1">
      <c r="A88" s="641">
        <v>74</v>
      </c>
      <c r="B88" s="173" t="s">
        <v>547</v>
      </c>
      <c r="C88" s="261" t="s">
        <v>1123</v>
      </c>
      <c r="D88" s="174" t="s">
        <v>1122</v>
      </c>
      <c r="E88" s="175">
        <v>1967</v>
      </c>
      <c r="F88" s="176" t="s">
        <v>88</v>
      </c>
      <c r="G88" s="176">
        <v>5</v>
      </c>
      <c r="H88" s="177">
        <v>4</v>
      </c>
      <c r="I88" s="178">
        <v>2914.2</v>
      </c>
      <c r="J88" s="178">
        <v>2576.9</v>
      </c>
      <c r="K88" s="349">
        <v>121</v>
      </c>
      <c r="L88" s="178">
        <f>'Приложение 2.1'!G90</f>
        <v>2629291.59</v>
      </c>
      <c r="M88" s="569">
        <v>0</v>
      </c>
      <c r="N88" s="569">
        <v>0</v>
      </c>
      <c r="O88" s="569">
        <v>0</v>
      </c>
      <c r="P88" s="569">
        <f t="shared" si="3"/>
        <v>2629291.59</v>
      </c>
      <c r="Q88" s="569">
        <v>0</v>
      </c>
      <c r="R88" s="569">
        <v>0</v>
      </c>
      <c r="S88" s="569" t="s">
        <v>586</v>
      </c>
      <c r="T88" s="100"/>
      <c r="U88" s="101"/>
    </row>
    <row r="89" spans="1:21" ht="9" customHeight="1">
      <c r="A89" s="641">
        <v>75</v>
      </c>
      <c r="B89" s="173" t="s">
        <v>548</v>
      </c>
      <c r="C89" s="261" t="s">
        <v>1123</v>
      </c>
      <c r="D89" s="174" t="s">
        <v>1122</v>
      </c>
      <c r="E89" s="175">
        <v>1965</v>
      </c>
      <c r="F89" s="176" t="s">
        <v>90</v>
      </c>
      <c r="G89" s="176">
        <v>5</v>
      </c>
      <c r="H89" s="177">
        <v>4</v>
      </c>
      <c r="I89" s="178">
        <v>3871.3</v>
      </c>
      <c r="J89" s="178">
        <v>3568.3</v>
      </c>
      <c r="K89" s="349">
        <v>177</v>
      </c>
      <c r="L89" s="178">
        <f>'Приложение 2.1'!G91</f>
        <v>3804529.18</v>
      </c>
      <c r="M89" s="569">
        <v>0</v>
      </c>
      <c r="N89" s="569">
        <v>0</v>
      </c>
      <c r="O89" s="569">
        <v>0</v>
      </c>
      <c r="P89" s="569">
        <f t="shared" si="3"/>
        <v>3804529.18</v>
      </c>
      <c r="Q89" s="569">
        <v>0</v>
      </c>
      <c r="R89" s="569">
        <v>0</v>
      </c>
      <c r="S89" s="569" t="s">
        <v>586</v>
      </c>
      <c r="T89" s="100"/>
      <c r="U89" s="101"/>
    </row>
    <row r="90" spans="1:21" ht="9" customHeight="1">
      <c r="A90" s="641">
        <v>76</v>
      </c>
      <c r="B90" s="173" t="s">
        <v>549</v>
      </c>
      <c r="C90" s="261" t="s">
        <v>1124</v>
      </c>
      <c r="D90" s="174" t="s">
        <v>1122</v>
      </c>
      <c r="E90" s="175">
        <v>1954</v>
      </c>
      <c r="F90" s="176" t="s">
        <v>88</v>
      </c>
      <c r="G90" s="176">
        <v>4</v>
      </c>
      <c r="H90" s="177">
        <v>4</v>
      </c>
      <c r="I90" s="178">
        <v>4353.3</v>
      </c>
      <c r="J90" s="178">
        <v>3946.7</v>
      </c>
      <c r="K90" s="349">
        <v>81</v>
      </c>
      <c r="L90" s="178">
        <f>'Приложение 2.1'!G92</f>
        <v>4322522.66</v>
      </c>
      <c r="M90" s="569">
        <v>0</v>
      </c>
      <c r="N90" s="569">
        <v>0</v>
      </c>
      <c r="O90" s="569">
        <v>0</v>
      </c>
      <c r="P90" s="569">
        <f t="shared" si="3"/>
        <v>4322522.66</v>
      </c>
      <c r="Q90" s="569">
        <v>0</v>
      </c>
      <c r="R90" s="569">
        <v>0</v>
      </c>
      <c r="S90" s="569" t="s">
        <v>586</v>
      </c>
      <c r="T90" s="100"/>
      <c r="U90" s="101"/>
    </row>
    <row r="91" spans="1:21" ht="9" customHeight="1">
      <c r="A91" s="641">
        <v>77</v>
      </c>
      <c r="B91" s="173" t="s">
        <v>550</v>
      </c>
      <c r="C91" s="261" t="s">
        <v>1123</v>
      </c>
      <c r="D91" s="174" t="s">
        <v>1122</v>
      </c>
      <c r="E91" s="175">
        <v>1968</v>
      </c>
      <c r="F91" s="176" t="s">
        <v>88</v>
      </c>
      <c r="G91" s="176">
        <v>5</v>
      </c>
      <c r="H91" s="177">
        <v>1</v>
      </c>
      <c r="I91" s="178">
        <v>3852.3</v>
      </c>
      <c r="J91" s="178">
        <v>2555</v>
      </c>
      <c r="K91" s="349">
        <v>225</v>
      </c>
      <c r="L91" s="178">
        <f>'Приложение 2.1'!G93</f>
        <v>2153643.4300000002</v>
      </c>
      <c r="M91" s="569">
        <v>0</v>
      </c>
      <c r="N91" s="569">
        <v>0</v>
      </c>
      <c r="O91" s="569">
        <v>0</v>
      </c>
      <c r="P91" s="569">
        <f t="shared" si="3"/>
        <v>2153643.4300000002</v>
      </c>
      <c r="Q91" s="569">
        <v>0</v>
      </c>
      <c r="R91" s="569">
        <v>0</v>
      </c>
      <c r="S91" s="569" t="s">
        <v>586</v>
      </c>
      <c r="T91" s="100"/>
      <c r="U91" s="101"/>
    </row>
    <row r="92" spans="1:21" ht="9" customHeight="1">
      <c r="A92" s="641">
        <v>78</v>
      </c>
      <c r="B92" s="173" t="s">
        <v>551</v>
      </c>
      <c r="C92" s="261" t="s">
        <v>1123</v>
      </c>
      <c r="D92" s="174" t="s">
        <v>1122</v>
      </c>
      <c r="E92" s="175">
        <v>1976</v>
      </c>
      <c r="F92" s="176" t="s">
        <v>90</v>
      </c>
      <c r="G92" s="176">
        <v>5</v>
      </c>
      <c r="H92" s="177">
        <v>4</v>
      </c>
      <c r="I92" s="178">
        <v>4195.7</v>
      </c>
      <c r="J92" s="178">
        <v>3905.7</v>
      </c>
      <c r="K92" s="349">
        <v>146</v>
      </c>
      <c r="L92" s="178">
        <f>'Приложение 2.1'!G94</f>
        <v>2646068.9</v>
      </c>
      <c r="M92" s="569">
        <v>0</v>
      </c>
      <c r="N92" s="569">
        <v>0</v>
      </c>
      <c r="O92" s="569">
        <v>0</v>
      </c>
      <c r="P92" s="569">
        <f t="shared" si="3"/>
        <v>2646068.9</v>
      </c>
      <c r="Q92" s="569">
        <v>0</v>
      </c>
      <c r="R92" s="569">
        <v>0</v>
      </c>
      <c r="S92" s="569" t="s">
        <v>586</v>
      </c>
      <c r="T92" s="100"/>
      <c r="U92" s="101"/>
    </row>
    <row r="93" spans="1:21" ht="9" customHeight="1">
      <c r="A93" s="641">
        <v>79</v>
      </c>
      <c r="B93" s="173" t="s">
        <v>552</v>
      </c>
      <c r="C93" s="261" t="s">
        <v>1123</v>
      </c>
      <c r="D93" s="174" t="s">
        <v>1122</v>
      </c>
      <c r="E93" s="175">
        <v>1971</v>
      </c>
      <c r="F93" s="176" t="s">
        <v>90</v>
      </c>
      <c r="G93" s="176">
        <v>5</v>
      </c>
      <c r="H93" s="177">
        <v>2</v>
      </c>
      <c r="I93" s="178">
        <v>2423.1</v>
      </c>
      <c r="J93" s="178">
        <v>1413.7</v>
      </c>
      <c r="K93" s="349">
        <v>157</v>
      </c>
      <c r="L93" s="178">
        <f>'Приложение 2.1'!G95</f>
        <v>1607280.33</v>
      </c>
      <c r="M93" s="569">
        <v>0</v>
      </c>
      <c r="N93" s="569">
        <v>0</v>
      </c>
      <c r="O93" s="569">
        <v>0</v>
      </c>
      <c r="P93" s="569">
        <f t="shared" si="3"/>
        <v>1607280.33</v>
      </c>
      <c r="Q93" s="569">
        <v>0</v>
      </c>
      <c r="R93" s="569">
        <v>0</v>
      </c>
      <c r="S93" s="569" t="s">
        <v>586</v>
      </c>
      <c r="T93" s="100"/>
      <c r="U93" s="101"/>
    </row>
    <row r="94" spans="1:21" ht="9" customHeight="1">
      <c r="A94" s="641">
        <v>80</v>
      </c>
      <c r="B94" s="173" t="s">
        <v>553</v>
      </c>
      <c r="C94" s="261" t="s">
        <v>1123</v>
      </c>
      <c r="D94" s="174" t="s">
        <v>1122</v>
      </c>
      <c r="E94" s="175">
        <v>1972</v>
      </c>
      <c r="F94" s="176" t="s">
        <v>88</v>
      </c>
      <c r="G94" s="176">
        <v>5</v>
      </c>
      <c r="H94" s="177">
        <v>8</v>
      </c>
      <c r="I94" s="178">
        <v>6335.34</v>
      </c>
      <c r="J94" s="178">
        <v>5665.74</v>
      </c>
      <c r="K94" s="349">
        <v>236</v>
      </c>
      <c r="L94" s="178">
        <f>'Приложение 2.1'!G96</f>
        <v>5065459.92</v>
      </c>
      <c r="M94" s="569">
        <v>0</v>
      </c>
      <c r="N94" s="569">
        <v>0</v>
      </c>
      <c r="O94" s="569">
        <v>0</v>
      </c>
      <c r="P94" s="569">
        <f t="shared" si="3"/>
        <v>5065459.92</v>
      </c>
      <c r="Q94" s="569">
        <v>0</v>
      </c>
      <c r="R94" s="569">
        <v>0</v>
      </c>
      <c r="S94" s="569" t="s">
        <v>586</v>
      </c>
      <c r="T94" s="100"/>
      <c r="U94" s="101"/>
    </row>
    <row r="95" spans="1:21" ht="9" customHeight="1">
      <c r="A95" s="641">
        <v>81</v>
      </c>
      <c r="B95" s="173" t="s">
        <v>554</v>
      </c>
      <c r="C95" s="261" t="s">
        <v>1123</v>
      </c>
      <c r="D95" s="174" t="s">
        <v>1122</v>
      </c>
      <c r="E95" s="175">
        <v>1985</v>
      </c>
      <c r="F95" s="176" t="s">
        <v>88</v>
      </c>
      <c r="G95" s="176">
        <v>5</v>
      </c>
      <c r="H95" s="177">
        <v>2</v>
      </c>
      <c r="I95" s="178">
        <v>1609.2</v>
      </c>
      <c r="J95" s="178">
        <v>1494.3</v>
      </c>
      <c r="K95" s="349">
        <v>57</v>
      </c>
      <c r="L95" s="178">
        <f>'Приложение 2.1'!G97</f>
        <v>1451590.52</v>
      </c>
      <c r="M95" s="569">
        <v>0</v>
      </c>
      <c r="N95" s="569">
        <v>0</v>
      </c>
      <c r="O95" s="569">
        <v>0</v>
      </c>
      <c r="P95" s="569">
        <f t="shared" si="3"/>
        <v>1451590.52</v>
      </c>
      <c r="Q95" s="569">
        <v>0</v>
      </c>
      <c r="R95" s="569">
        <v>0</v>
      </c>
      <c r="S95" s="569" t="s">
        <v>586</v>
      </c>
      <c r="T95" s="100"/>
      <c r="U95" s="101"/>
    </row>
    <row r="96" spans="1:21" ht="9" customHeight="1">
      <c r="A96" s="641">
        <v>82</v>
      </c>
      <c r="B96" s="173" t="s">
        <v>555</v>
      </c>
      <c r="C96" s="261" t="s">
        <v>1123</v>
      </c>
      <c r="D96" s="174" t="s">
        <v>1122</v>
      </c>
      <c r="E96" s="175">
        <v>1972</v>
      </c>
      <c r="F96" s="176" t="s">
        <v>90</v>
      </c>
      <c r="G96" s="176">
        <v>5</v>
      </c>
      <c r="H96" s="177">
        <v>8</v>
      </c>
      <c r="I96" s="178">
        <v>6103.9</v>
      </c>
      <c r="J96" s="178">
        <v>5585.9</v>
      </c>
      <c r="K96" s="349">
        <v>246</v>
      </c>
      <c r="L96" s="178">
        <f>'Приложение 2.1'!G98</f>
        <v>5483355.4500000002</v>
      </c>
      <c r="M96" s="569">
        <v>0</v>
      </c>
      <c r="N96" s="569">
        <v>0</v>
      </c>
      <c r="O96" s="569">
        <v>0</v>
      </c>
      <c r="P96" s="569">
        <f t="shared" si="3"/>
        <v>5483355.4500000002</v>
      </c>
      <c r="Q96" s="569">
        <v>0</v>
      </c>
      <c r="R96" s="569">
        <v>0</v>
      </c>
      <c r="S96" s="569" t="s">
        <v>586</v>
      </c>
      <c r="T96" s="100"/>
      <c r="U96" s="101"/>
    </row>
    <row r="97" spans="1:21" ht="9" customHeight="1">
      <c r="A97" s="641">
        <v>83</v>
      </c>
      <c r="B97" s="173" t="s">
        <v>556</v>
      </c>
      <c r="C97" s="261" t="s">
        <v>1123</v>
      </c>
      <c r="D97" s="174" t="s">
        <v>1122</v>
      </c>
      <c r="E97" s="175">
        <v>1972</v>
      </c>
      <c r="F97" s="176" t="s">
        <v>90</v>
      </c>
      <c r="G97" s="176">
        <v>5</v>
      </c>
      <c r="H97" s="177">
        <v>8</v>
      </c>
      <c r="I97" s="178">
        <v>5972.3</v>
      </c>
      <c r="J97" s="178">
        <v>5312.7</v>
      </c>
      <c r="K97" s="349">
        <v>239</v>
      </c>
      <c r="L97" s="178">
        <f>'Приложение 2.1'!G99</f>
        <v>5051491.7</v>
      </c>
      <c r="M97" s="569">
        <v>0</v>
      </c>
      <c r="N97" s="569">
        <v>0</v>
      </c>
      <c r="O97" s="569">
        <v>0</v>
      </c>
      <c r="P97" s="569">
        <f t="shared" si="3"/>
        <v>5051491.7</v>
      </c>
      <c r="Q97" s="569">
        <v>0</v>
      </c>
      <c r="R97" s="569">
        <v>0</v>
      </c>
      <c r="S97" s="569" t="s">
        <v>586</v>
      </c>
      <c r="T97" s="100"/>
      <c r="U97" s="101"/>
    </row>
    <row r="98" spans="1:21" ht="9" customHeight="1">
      <c r="A98" s="641">
        <v>84</v>
      </c>
      <c r="B98" s="173" t="s">
        <v>557</v>
      </c>
      <c r="C98" s="261" t="s">
        <v>1123</v>
      </c>
      <c r="D98" s="174" t="s">
        <v>1122</v>
      </c>
      <c r="E98" s="175">
        <v>1959</v>
      </c>
      <c r="F98" s="176" t="s">
        <v>88</v>
      </c>
      <c r="G98" s="176">
        <v>4</v>
      </c>
      <c r="H98" s="177">
        <v>3</v>
      </c>
      <c r="I98" s="178">
        <v>2176.9</v>
      </c>
      <c r="J98" s="178">
        <v>1983.3</v>
      </c>
      <c r="K98" s="349">
        <v>76</v>
      </c>
      <c r="L98" s="178">
        <f>'Приложение 2.1'!G100</f>
        <v>3032275.83</v>
      </c>
      <c r="M98" s="569">
        <v>0</v>
      </c>
      <c r="N98" s="569">
        <v>0</v>
      </c>
      <c r="O98" s="569">
        <v>0</v>
      </c>
      <c r="P98" s="569">
        <f t="shared" si="3"/>
        <v>3032275.83</v>
      </c>
      <c r="Q98" s="569">
        <v>0</v>
      </c>
      <c r="R98" s="569">
        <v>0</v>
      </c>
      <c r="S98" s="569" t="s">
        <v>586</v>
      </c>
      <c r="T98" s="100"/>
      <c r="U98" s="101"/>
    </row>
    <row r="99" spans="1:21" ht="9" customHeight="1">
      <c r="A99" s="641">
        <v>85</v>
      </c>
      <c r="B99" s="173" t="s">
        <v>558</v>
      </c>
      <c r="C99" s="261" t="s">
        <v>1124</v>
      </c>
      <c r="D99" s="174" t="s">
        <v>1122</v>
      </c>
      <c r="E99" s="175">
        <v>1959</v>
      </c>
      <c r="F99" s="176" t="s">
        <v>88</v>
      </c>
      <c r="G99" s="176">
        <v>4</v>
      </c>
      <c r="H99" s="177">
        <v>6</v>
      </c>
      <c r="I99" s="178">
        <v>7390.3</v>
      </c>
      <c r="J99" s="178">
        <f>6737.3</f>
        <v>6737.3</v>
      </c>
      <c r="K99" s="349">
        <v>171</v>
      </c>
      <c r="L99" s="178">
        <f>'Приложение 2.1'!G101</f>
        <v>10613184.75</v>
      </c>
      <c r="M99" s="569">
        <v>0</v>
      </c>
      <c r="N99" s="569">
        <v>0</v>
      </c>
      <c r="O99" s="569">
        <v>0</v>
      </c>
      <c r="P99" s="569">
        <f t="shared" si="3"/>
        <v>10613184.75</v>
      </c>
      <c r="Q99" s="569">
        <v>0</v>
      </c>
      <c r="R99" s="569">
        <v>0</v>
      </c>
      <c r="S99" s="569" t="s">
        <v>586</v>
      </c>
      <c r="T99" s="100"/>
      <c r="U99" s="101"/>
    </row>
    <row r="100" spans="1:21" ht="9" customHeight="1">
      <c r="A100" s="641">
        <v>86</v>
      </c>
      <c r="B100" s="173" t="s">
        <v>559</v>
      </c>
      <c r="C100" s="261" t="s">
        <v>1123</v>
      </c>
      <c r="D100" s="174" t="s">
        <v>1122</v>
      </c>
      <c r="E100" s="175">
        <v>1965</v>
      </c>
      <c r="F100" s="176" t="s">
        <v>88</v>
      </c>
      <c r="G100" s="176">
        <v>5</v>
      </c>
      <c r="H100" s="177">
        <v>4</v>
      </c>
      <c r="I100" s="178">
        <v>3418.3</v>
      </c>
      <c r="J100" s="178">
        <v>3090.2</v>
      </c>
      <c r="K100" s="349">
        <v>169</v>
      </c>
      <c r="L100" s="178">
        <f>'Приложение 2.1'!G102</f>
        <v>3042290.99</v>
      </c>
      <c r="M100" s="569">
        <v>0</v>
      </c>
      <c r="N100" s="569">
        <v>0</v>
      </c>
      <c r="O100" s="569">
        <v>0</v>
      </c>
      <c r="P100" s="569">
        <f t="shared" si="3"/>
        <v>3042290.99</v>
      </c>
      <c r="Q100" s="569">
        <v>0</v>
      </c>
      <c r="R100" s="569">
        <v>0</v>
      </c>
      <c r="S100" s="569" t="s">
        <v>586</v>
      </c>
      <c r="T100" s="100"/>
      <c r="U100" s="101"/>
    </row>
    <row r="101" spans="1:21" ht="9" customHeight="1">
      <c r="A101" s="641">
        <v>87</v>
      </c>
      <c r="B101" s="173" t="s">
        <v>560</v>
      </c>
      <c r="C101" s="261" t="s">
        <v>1123</v>
      </c>
      <c r="D101" s="174" t="s">
        <v>1122</v>
      </c>
      <c r="E101" s="175">
        <v>1981</v>
      </c>
      <c r="F101" s="176" t="s">
        <v>90</v>
      </c>
      <c r="G101" s="176">
        <v>5</v>
      </c>
      <c r="H101" s="177">
        <v>8</v>
      </c>
      <c r="I101" s="178">
        <v>6303.1</v>
      </c>
      <c r="J101" s="178">
        <v>5550.1</v>
      </c>
      <c r="K101" s="349">
        <v>239</v>
      </c>
      <c r="L101" s="178">
        <f>'Приложение 2.1'!G103</f>
        <v>4139555.05</v>
      </c>
      <c r="M101" s="569">
        <v>0</v>
      </c>
      <c r="N101" s="569">
        <v>0</v>
      </c>
      <c r="O101" s="569">
        <v>0</v>
      </c>
      <c r="P101" s="569">
        <f t="shared" si="3"/>
        <v>4139555.05</v>
      </c>
      <c r="Q101" s="569">
        <v>0</v>
      </c>
      <c r="R101" s="569">
        <v>0</v>
      </c>
      <c r="S101" s="569" t="s">
        <v>586</v>
      </c>
      <c r="T101" s="100"/>
      <c r="U101" s="101"/>
    </row>
    <row r="102" spans="1:21" ht="9" customHeight="1">
      <c r="A102" s="641">
        <v>88</v>
      </c>
      <c r="B102" s="173" t="s">
        <v>561</v>
      </c>
      <c r="C102" s="261" t="s">
        <v>1123</v>
      </c>
      <c r="D102" s="174" t="s">
        <v>1122</v>
      </c>
      <c r="E102" s="175">
        <v>1980</v>
      </c>
      <c r="F102" s="176" t="s">
        <v>90</v>
      </c>
      <c r="G102" s="176">
        <v>5</v>
      </c>
      <c r="H102" s="177">
        <v>5</v>
      </c>
      <c r="I102" s="178">
        <v>4044.3</v>
      </c>
      <c r="J102" s="178">
        <v>3647.4</v>
      </c>
      <c r="K102" s="349">
        <v>178</v>
      </c>
      <c r="L102" s="178">
        <f>'Приложение 2.1'!G104</f>
        <v>3543069.63</v>
      </c>
      <c r="M102" s="569">
        <v>0</v>
      </c>
      <c r="N102" s="569">
        <v>0</v>
      </c>
      <c r="O102" s="569">
        <v>0</v>
      </c>
      <c r="P102" s="569">
        <f t="shared" si="3"/>
        <v>3543069.63</v>
      </c>
      <c r="Q102" s="569">
        <v>0</v>
      </c>
      <c r="R102" s="569">
        <v>0</v>
      </c>
      <c r="S102" s="569" t="s">
        <v>586</v>
      </c>
      <c r="T102" s="100"/>
      <c r="U102" s="101"/>
    </row>
    <row r="103" spans="1:21" ht="9" customHeight="1">
      <c r="A103" s="641">
        <v>89</v>
      </c>
      <c r="B103" s="173" t="s">
        <v>562</v>
      </c>
      <c r="C103" s="261" t="s">
        <v>1123</v>
      </c>
      <c r="D103" s="174" t="s">
        <v>1122</v>
      </c>
      <c r="E103" s="175">
        <v>1984</v>
      </c>
      <c r="F103" s="176" t="s">
        <v>90</v>
      </c>
      <c r="G103" s="176">
        <v>5</v>
      </c>
      <c r="H103" s="177">
        <v>10</v>
      </c>
      <c r="I103" s="178">
        <v>8455.9</v>
      </c>
      <c r="J103" s="178">
        <v>7184.9</v>
      </c>
      <c r="K103" s="349">
        <v>329</v>
      </c>
      <c r="L103" s="178">
        <f>'Приложение 2.1'!G105</f>
        <v>6604010.2800000003</v>
      </c>
      <c r="M103" s="569">
        <v>0</v>
      </c>
      <c r="N103" s="569">
        <v>0</v>
      </c>
      <c r="O103" s="569">
        <v>0</v>
      </c>
      <c r="P103" s="569">
        <f t="shared" si="3"/>
        <v>6604010.2800000003</v>
      </c>
      <c r="Q103" s="569">
        <v>0</v>
      </c>
      <c r="R103" s="569">
        <v>0</v>
      </c>
      <c r="S103" s="569" t="s">
        <v>586</v>
      </c>
      <c r="T103" s="100"/>
      <c r="U103" s="101"/>
    </row>
    <row r="104" spans="1:21" ht="9" customHeight="1">
      <c r="A104" s="641">
        <v>90</v>
      </c>
      <c r="B104" s="173" t="s">
        <v>563</v>
      </c>
      <c r="C104" s="261" t="s">
        <v>1123</v>
      </c>
      <c r="D104" s="174" t="s">
        <v>1122</v>
      </c>
      <c r="E104" s="175">
        <v>1983</v>
      </c>
      <c r="F104" s="176" t="s">
        <v>90</v>
      </c>
      <c r="G104" s="176">
        <v>5</v>
      </c>
      <c r="H104" s="177">
        <v>5</v>
      </c>
      <c r="I104" s="178">
        <v>3934.9</v>
      </c>
      <c r="J104" s="178">
        <v>3562.4</v>
      </c>
      <c r="K104" s="349">
        <v>183</v>
      </c>
      <c r="L104" s="178">
        <f>'Приложение 2.1'!G106</f>
        <v>2630512.59</v>
      </c>
      <c r="M104" s="569">
        <v>0</v>
      </c>
      <c r="N104" s="569">
        <v>0</v>
      </c>
      <c r="O104" s="569">
        <v>0</v>
      </c>
      <c r="P104" s="569">
        <f t="shared" si="3"/>
        <v>2630512.59</v>
      </c>
      <c r="Q104" s="569">
        <v>0</v>
      </c>
      <c r="R104" s="569">
        <v>0</v>
      </c>
      <c r="S104" s="569" t="s">
        <v>586</v>
      </c>
      <c r="T104" s="100"/>
      <c r="U104" s="101"/>
    </row>
    <row r="105" spans="1:21" ht="9" customHeight="1">
      <c r="A105" s="641">
        <v>91</v>
      </c>
      <c r="B105" s="173" t="s">
        <v>564</v>
      </c>
      <c r="C105" s="261" t="s">
        <v>1123</v>
      </c>
      <c r="D105" s="174" t="s">
        <v>1122</v>
      </c>
      <c r="E105" s="175">
        <v>1977</v>
      </c>
      <c r="F105" s="176" t="s">
        <v>90</v>
      </c>
      <c r="G105" s="176">
        <v>5</v>
      </c>
      <c r="H105" s="177">
        <v>4</v>
      </c>
      <c r="I105" s="178">
        <v>3684.9</v>
      </c>
      <c r="J105" s="178">
        <v>3043.3</v>
      </c>
      <c r="K105" s="349">
        <v>155</v>
      </c>
      <c r="L105" s="178">
        <f>'Приложение 2.1'!G107</f>
        <v>3345255.27</v>
      </c>
      <c r="M105" s="569">
        <v>0</v>
      </c>
      <c r="N105" s="569">
        <v>0</v>
      </c>
      <c r="O105" s="569">
        <v>0</v>
      </c>
      <c r="P105" s="569">
        <f t="shared" si="3"/>
        <v>3345255.27</v>
      </c>
      <c r="Q105" s="569">
        <v>0</v>
      </c>
      <c r="R105" s="569">
        <v>0</v>
      </c>
      <c r="S105" s="569" t="s">
        <v>586</v>
      </c>
      <c r="T105" s="100"/>
      <c r="U105" s="101"/>
    </row>
    <row r="106" spans="1:21" ht="9" customHeight="1">
      <c r="A106" s="641">
        <v>92</v>
      </c>
      <c r="B106" s="173" t="s">
        <v>565</v>
      </c>
      <c r="C106" s="261" t="s">
        <v>1123</v>
      </c>
      <c r="D106" s="174" t="s">
        <v>1122</v>
      </c>
      <c r="E106" s="175">
        <v>1978</v>
      </c>
      <c r="F106" s="176" t="s">
        <v>90</v>
      </c>
      <c r="G106" s="176">
        <v>5</v>
      </c>
      <c r="H106" s="177">
        <v>4</v>
      </c>
      <c r="I106" s="178">
        <v>3610.8</v>
      </c>
      <c r="J106" s="178">
        <v>3239.8</v>
      </c>
      <c r="K106" s="349">
        <v>163</v>
      </c>
      <c r="L106" s="178">
        <f>'Приложение 2.1'!G108</f>
        <v>3405985.57</v>
      </c>
      <c r="M106" s="569">
        <v>0</v>
      </c>
      <c r="N106" s="569">
        <v>0</v>
      </c>
      <c r="O106" s="569">
        <v>0</v>
      </c>
      <c r="P106" s="569">
        <f t="shared" si="3"/>
        <v>3405985.57</v>
      </c>
      <c r="Q106" s="569">
        <v>0</v>
      </c>
      <c r="R106" s="569">
        <v>0</v>
      </c>
      <c r="S106" s="569" t="s">
        <v>586</v>
      </c>
      <c r="T106" s="100"/>
      <c r="U106" s="101"/>
    </row>
    <row r="107" spans="1:21" ht="9" customHeight="1">
      <c r="A107" s="641">
        <v>93</v>
      </c>
      <c r="B107" s="173" t="s">
        <v>566</v>
      </c>
      <c r="C107" s="261" t="s">
        <v>1123</v>
      </c>
      <c r="D107" s="174" t="s">
        <v>1122</v>
      </c>
      <c r="E107" s="175">
        <v>1964</v>
      </c>
      <c r="F107" s="176" t="s">
        <v>88</v>
      </c>
      <c r="G107" s="176">
        <v>4</v>
      </c>
      <c r="H107" s="177">
        <v>2</v>
      </c>
      <c r="I107" s="178">
        <v>1399.76</v>
      </c>
      <c r="J107" s="178">
        <v>1307.76</v>
      </c>
      <c r="K107" s="349">
        <v>79</v>
      </c>
      <c r="L107" s="178">
        <f>'Приложение 2.1'!G109</f>
        <v>1946807.5</v>
      </c>
      <c r="M107" s="569">
        <v>0</v>
      </c>
      <c r="N107" s="569">
        <v>0</v>
      </c>
      <c r="O107" s="569">
        <v>0</v>
      </c>
      <c r="P107" s="569">
        <f t="shared" si="3"/>
        <v>1946807.5</v>
      </c>
      <c r="Q107" s="569">
        <v>0</v>
      </c>
      <c r="R107" s="569">
        <v>0</v>
      </c>
      <c r="S107" s="569" t="s">
        <v>586</v>
      </c>
      <c r="T107" s="100"/>
      <c r="U107" s="101"/>
    </row>
    <row r="108" spans="1:21" ht="9" customHeight="1">
      <c r="A108" s="641">
        <v>94</v>
      </c>
      <c r="B108" s="173" t="s">
        <v>567</v>
      </c>
      <c r="C108" s="261" t="s">
        <v>1123</v>
      </c>
      <c r="D108" s="174" t="s">
        <v>1122</v>
      </c>
      <c r="E108" s="175">
        <v>1980</v>
      </c>
      <c r="F108" s="176" t="s">
        <v>90</v>
      </c>
      <c r="G108" s="176">
        <v>5</v>
      </c>
      <c r="H108" s="177">
        <v>4</v>
      </c>
      <c r="I108" s="178">
        <v>3173.4</v>
      </c>
      <c r="J108" s="178">
        <v>2918</v>
      </c>
      <c r="K108" s="349">
        <v>138</v>
      </c>
      <c r="L108" s="178">
        <f>'Приложение 2.1'!G110</f>
        <v>2872172.81</v>
      </c>
      <c r="M108" s="569">
        <v>0</v>
      </c>
      <c r="N108" s="569">
        <v>0</v>
      </c>
      <c r="O108" s="569">
        <v>0</v>
      </c>
      <c r="P108" s="569">
        <f t="shared" si="3"/>
        <v>2872172.81</v>
      </c>
      <c r="Q108" s="569">
        <v>0</v>
      </c>
      <c r="R108" s="569">
        <v>0</v>
      </c>
      <c r="S108" s="569" t="s">
        <v>586</v>
      </c>
      <c r="T108" s="100"/>
      <c r="U108" s="101"/>
    </row>
    <row r="109" spans="1:21" ht="9" customHeight="1">
      <c r="A109" s="641">
        <v>95</v>
      </c>
      <c r="B109" s="173" t="s">
        <v>568</v>
      </c>
      <c r="C109" s="261" t="s">
        <v>1123</v>
      </c>
      <c r="D109" s="174" t="s">
        <v>1122</v>
      </c>
      <c r="E109" s="175">
        <v>1962</v>
      </c>
      <c r="F109" s="176" t="s">
        <v>88</v>
      </c>
      <c r="G109" s="176">
        <v>5</v>
      </c>
      <c r="H109" s="177">
        <v>3</v>
      </c>
      <c r="I109" s="178">
        <v>2708</v>
      </c>
      <c r="J109" s="178">
        <v>2457.8000000000002</v>
      </c>
      <c r="K109" s="349">
        <v>113</v>
      </c>
      <c r="L109" s="178">
        <f>'Приложение 2.1'!G111</f>
        <v>2597779.14</v>
      </c>
      <c r="M109" s="569">
        <v>0</v>
      </c>
      <c r="N109" s="569">
        <v>0</v>
      </c>
      <c r="O109" s="569">
        <v>0</v>
      </c>
      <c r="P109" s="569">
        <f t="shared" si="3"/>
        <v>2597779.14</v>
      </c>
      <c r="Q109" s="569">
        <v>0</v>
      </c>
      <c r="R109" s="569">
        <v>0</v>
      </c>
      <c r="S109" s="569" t="s">
        <v>586</v>
      </c>
      <c r="T109" s="100"/>
      <c r="U109" s="101"/>
    </row>
    <row r="110" spans="1:21" ht="9" customHeight="1">
      <c r="A110" s="641">
        <v>96</v>
      </c>
      <c r="B110" s="173" t="s">
        <v>569</v>
      </c>
      <c r="C110" s="261" t="s">
        <v>1123</v>
      </c>
      <c r="D110" s="174" t="s">
        <v>1122</v>
      </c>
      <c r="E110" s="175">
        <v>1967</v>
      </c>
      <c r="F110" s="176" t="s">
        <v>88</v>
      </c>
      <c r="G110" s="176">
        <v>5</v>
      </c>
      <c r="H110" s="177">
        <v>4</v>
      </c>
      <c r="I110" s="178">
        <v>3420</v>
      </c>
      <c r="J110" s="178">
        <v>3033.4</v>
      </c>
      <c r="K110" s="349">
        <v>161</v>
      </c>
      <c r="L110" s="178">
        <f>'Приложение 2.1'!G112</f>
        <v>3664390.14</v>
      </c>
      <c r="M110" s="569">
        <v>0</v>
      </c>
      <c r="N110" s="569">
        <v>0</v>
      </c>
      <c r="O110" s="569">
        <v>0</v>
      </c>
      <c r="P110" s="569">
        <f t="shared" si="3"/>
        <v>3664390.14</v>
      </c>
      <c r="Q110" s="569">
        <v>0</v>
      </c>
      <c r="R110" s="569">
        <v>0</v>
      </c>
      <c r="S110" s="569" t="s">
        <v>586</v>
      </c>
      <c r="T110" s="100"/>
      <c r="U110" s="101"/>
    </row>
    <row r="111" spans="1:21" ht="9" customHeight="1">
      <c r="A111" s="641">
        <v>97</v>
      </c>
      <c r="B111" s="173" t="s">
        <v>570</v>
      </c>
      <c r="C111" s="261" t="s">
        <v>1123</v>
      </c>
      <c r="D111" s="174" t="s">
        <v>1122</v>
      </c>
      <c r="E111" s="175">
        <v>1977</v>
      </c>
      <c r="F111" s="176" t="s">
        <v>88</v>
      </c>
      <c r="G111" s="176">
        <v>5</v>
      </c>
      <c r="H111" s="177">
        <v>1</v>
      </c>
      <c r="I111" s="178">
        <v>5391.3</v>
      </c>
      <c r="J111" s="178">
        <v>2174.4</v>
      </c>
      <c r="K111" s="349">
        <v>261</v>
      </c>
      <c r="L111" s="178">
        <f>'Приложение 2.1'!G113</f>
        <v>3791980.78</v>
      </c>
      <c r="M111" s="569">
        <v>0</v>
      </c>
      <c r="N111" s="569">
        <v>0</v>
      </c>
      <c r="O111" s="569">
        <v>0</v>
      </c>
      <c r="P111" s="569">
        <f t="shared" si="3"/>
        <v>3791980.78</v>
      </c>
      <c r="Q111" s="569">
        <v>0</v>
      </c>
      <c r="R111" s="569">
        <v>0</v>
      </c>
      <c r="S111" s="569" t="s">
        <v>586</v>
      </c>
      <c r="T111" s="100"/>
      <c r="U111" s="101"/>
    </row>
    <row r="112" spans="1:21" ht="9" customHeight="1">
      <c r="A112" s="641">
        <v>98</v>
      </c>
      <c r="B112" s="173" t="s">
        <v>571</v>
      </c>
      <c r="C112" s="261" t="s">
        <v>1123</v>
      </c>
      <c r="D112" s="174" t="s">
        <v>1122</v>
      </c>
      <c r="E112" s="175">
        <v>1971</v>
      </c>
      <c r="F112" s="176" t="s">
        <v>90</v>
      </c>
      <c r="G112" s="176">
        <v>5</v>
      </c>
      <c r="H112" s="177">
        <v>6</v>
      </c>
      <c r="I112" s="178">
        <v>6272.1</v>
      </c>
      <c r="J112" s="178">
        <v>5672.1</v>
      </c>
      <c r="K112" s="349">
        <v>270</v>
      </c>
      <c r="L112" s="178">
        <f>'Приложение 2.1'!G114</f>
        <v>5467782.25</v>
      </c>
      <c r="M112" s="569">
        <v>0</v>
      </c>
      <c r="N112" s="569">
        <v>0</v>
      </c>
      <c r="O112" s="569">
        <v>0</v>
      </c>
      <c r="P112" s="569">
        <f t="shared" si="3"/>
        <v>5467782.25</v>
      </c>
      <c r="Q112" s="569">
        <v>0</v>
      </c>
      <c r="R112" s="569">
        <v>0</v>
      </c>
      <c r="S112" s="569" t="s">
        <v>586</v>
      </c>
      <c r="T112" s="100"/>
      <c r="U112" s="101"/>
    </row>
    <row r="113" spans="1:21" ht="9" customHeight="1">
      <c r="A113" s="641">
        <v>99</v>
      </c>
      <c r="B113" s="173" t="s">
        <v>572</v>
      </c>
      <c r="C113" s="261" t="s">
        <v>1123</v>
      </c>
      <c r="D113" s="174" t="s">
        <v>1122</v>
      </c>
      <c r="E113" s="175">
        <v>1974</v>
      </c>
      <c r="F113" s="176" t="s">
        <v>90</v>
      </c>
      <c r="G113" s="176">
        <v>5</v>
      </c>
      <c r="H113" s="177">
        <v>8</v>
      </c>
      <c r="I113" s="178">
        <v>6099.5</v>
      </c>
      <c r="J113" s="178">
        <v>5603.5</v>
      </c>
      <c r="K113" s="349">
        <v>279</v>
      </c>
      <c r="L113" s="178">
        <f>'Приложение 2.1'!G115</f>
        <v>5173377.87</v>
      </c>
      <c r="M113" s="569">
        <v>0</v>
      </c>
      <c r="N113" s="569">
        <v>0</v>
      </c>
      <c r="O113" s="569">
        <v>0</v>
      </c>
      <c r="P113" s="569">
        <f t="shared" si="3"/>
        <v>5173377.87</v>
      </c>
      <c r="Q113" s="569">
        <v>0</v>
      </c>
      <c r="R113" s="569">
        <v>0</v>
      </c>
      <c r="S113" s="569" t="s">
        <v>586</v>
      </c>
      <c r="T113" s="100"/>
      <c r="U113" s="101"/>
    </row>
    <row r="114" spans="1:21" ht="9" customHeight="1">
      <c r="A114" s="641">
        <v>100</v>
      </c>
      <c r="B114" s="173" t="s">
        <v>573</v>
      </c>
      <c r="C114" s="261" t="s">
        <v>1123</v>
      </c>
      <c r="D114" s="174" t="s">
        <v>1122</v>
      </c>
      <c r="E114" s="175">
        <v>1975</v>
      </c>
      <c r="F114" s="176" t="s">
        <v>90</v>
      </c>
      <c r="G114" s="176">
        <v>5</v>
      </c>
      <c r="H114" s="177">
        <v>8</v>
      </c>
      <c r="I114" s="178">
        <v>5968.3</v>
      </c>
      <c r="J114" s="178">
        <v>5464.8</v>
      </c>
      <c r="K114" s="349">
        <v>266</v>
      </c>
      <c r="L114" s="178">
        <f>'Приложение 2.1'!G116</f>
        <v>5542637.8499999996</v>
      </c>
      <c r="M114" s="569">
        <v>0</v>
      </c>
      <c r="N114" s="569">
        <v>0</v>
      </c>
      <c r="O114" s="569">
        <v>0</v>
      </c>
      <c r="P114" s="569">
        <f t="shared" si="3"/>
        <v>5542637.8499999996</v>
      </c>
      <c r="Q114" s="569">
        <v>0</v>
      </c>
      <c r="R114" s="569">
        <v>0</v>
      </c>
      <c r="S114" s="569" t="s">
        <v>586</v>
      </c>
      <c r="T114" s="100"/>
      <c r="U114" s="101"/>
    </row>
    <row r="115" spans="1:21" ht="9" customHeight="1">
      <c r="A115" s="641">
        <v>101</v>
      </c>
      <c r="B115" s="173" t="s">
        <v>574</v>
      </c>
      <c r="C115" s="261" t="s">
        <v>1123</v>
      </c>
      <c r="D115" s="174" t="s">
        <v>1122</v>
      </c>
      <c r="E115" s="175">
        <v>1977</v>
      </c>
      <c r="F115" s="176" t="s">
        <v>88</v>
      </c>
      <c r="G115" s="176">
        <v>9</v>
      </c>
      <c r="H115" s="177">
        <v>1</v>
      </c>
      <c r="I115" s="178">
        <v>2143.6999999999998</v>
      </c>
      <c r="J115" s="178">
        <v>2024.9</v>
      </c>
      <c r="K115" s="349">
        <v>81</v>
      </c>
      <c r="L115" s="178">
        <f>'Приложение 2.1'!G117</f>
        <v>1025874.36</v>
      </c>
      <c r="M115" s="569">
        <v>0</v>
      </c>
      <c r="N115" s="569">
        <v>0</v>
      </c>
      <c r="O115" s="569">
        <v>0</v>
      </c>
      <c r="P115" s="569">
        <f t="shared" si="3"/>
        <v>1025874.36</v>
      </c>
      <c r="Q115" s="569">
        <v>0</v>
      </c>
      <c r="R115" s="569">
        <v>0</v>
      </c>
      <c r="S115" s="569" t="s">
        <v>586</v>
      </c>
      <c r="T115" s="100"/>
      <c r="U115" s="101"/>
    </row>
    <row r="116" spans="1:21" ht="9" customHeight="1">
      <c r="A116" s="641">
        <v>102</v>
      </c>
      <c r="B116" s="173" t="s">
        <v>575</v>
      </c>
      <c r="C116" s="261" t="s">
        <v>1123</v>
      </c>
      <c r="D116" s="174" t="s">
        <v>1122</v>
      </c>
      <c r="E116" s="175">
        <v>1979</v>
      </c>
      <c r="F116" s="176" t="s">
        <v>88</v>
      </c>
      <c r="G116" s="176">
        <v>5</v>
      </c>
      <c r="H116" s="177">
        <v>14</v>
      </c>
      <c r="I116" s="178">
        <v>11645.3</v>
      </c>
      <c r="J116" s="178">
        <v>10031.799999999999</v>
      </c>
      <c r="K116" s="349">
        <v>448</v>
      </c>
      <c r="L116" s="178">
        <f>'Приложение 2.1'!G118</f>
        <v>9556472.0999999996</v>
      </c>
      <c r="M116" s="569">
        <v>0</v>
      </c>
      <c r="N116" s="569">
        <v>0</v>
      </c>
      <c r="O116" s="569">
        <v>0</v>
      </c>
      <c r="P116" s="569">
        <f t="shared" si="3"/>
        <v>9556472.0999999996</v>
      </c>
      <c r="Q116" s="569">
        <v>0</v>
      </c>
      <c r="R116" s="569">
        <v>0</v>
      </c>
      <c r="S116" s="569" t="s">
        <v>586</v>
      </c>
      <c r="T116" s="100"/>
      <c r="U116" s="101"/>
    </row>
    <row r="117" spans="1:21" ht="9" customHeight="1">
      <c r="A117" s="641">
        <v>103</v>
      </c>
      <c r="B117" s="173" t="s">
        <v>576</v>
      </c>
      <c r="C117" s="261" t="s">
        <v>1123</v>
      </c>
      <c r="D117" s="174" t="s">
        <v>1122</v>
      </c>
      <c r="E117" s="175">
        <v>1975</v>
      </c>
      <c r="F117" s="176" t="s">
        <v>90</v>
      </c>
      <c r="G117" s="176">
        <v>5</v>
      </c>
      <c r="H117" s="177">
        <v>8</v>
      </c>
      <c r="I117" s="178">
        <v>6030.6</v>
      </c>
      <c r="J117" s="178">
        <v>5535.1</v>
      </c>
      <c r="K117" s="349">
        <v>282</v>
      </c>
      <c r="L117" s="178">
        <f>'Приложение 2.1'!G119</f>
        <v>4101606.97</v>
      </c>
      <c r="M117" s="569">
        <v>0</v>
      </c>
      <c r="N117" s="569">
        <v>0</v>
      </c>
      <c r="O117" s="569">
        <v>0</v>
      </c>
      <c r="P117" s="569">
        <f t="shared" si="3"/>
        <v>4101606.97</v>
      </c>
      <c r="Q117" s="569">
        <v>0</v>
      </c>
      <c r="R117" s="569">
        <v>0</v>
      </c>
      <c r="S117" s="569" t="s">
        <v>586</v>
      </c>
      <c r="T117" s="100"/>
      <c r="U117" s="101"/>
    </row>
    <row r="118" spans="1:21" ht="9" customHeight="1">
      <c r="A118" s="641">
        <v>104</v>
      </c>
      <c r="B118" s="173" t="s">
        <v>577</v>
      </c>
      <c r="C118" s="261" t="s">
        <v>1123</v>
      </c>
      <c r="D118" s="174" t="s">
        <v>1122</v>
      </c>
      <c r="E118" s="175">
        <v>1976</v>
      </c>
      <c r="F118" s="176" t="s">
        <v>90</v>
      </c>
      <c r="G118" s="176">
        <v>5</v>
      </c>
      <c r="H118" s="177">
        <v>4</v>
      </c>
      <c r="I118" s="178">
        <v>3633.3</v>
      </c>
      <c r="J118" s="178">
        <v>3217.9</v>
      </c>
      <c r="K118" s="349">
        <v>149</v>
      </c>
      <c r="L118" s="178">
        <f>'Приложение 2.1'!G120</f>
        <v>3250550.18</v>
      </c>
      <c r="M118" s="569">
        <v>0</v>
      </c>
      <c r="N118" s="569">
        <v>0</v>
      </c>
      <c r="O118" s="569">
        <v>0</v>
      </c>
      <c r="P118" s="569">
        <f t="shared" si="3"/>
        <v>3250550.18</v>
      </c>
      <c r="Q118" s="569">
        <v>0</v>
      </c>
      <c r="R118" s="569">
        <v>0</v>
      </c>
      <c r="S118" s="569" t="s">
        <v>586</v>
      </c>
      <c r="T118" s="100"/>
      <c r="U118" s="101"/>
    </row>
    <row r="119" spans="1:21" ht="9" customHeight="1">
      <c r="A119" s="641">
        <v>105</v>
      </c>
      <c r="B119" s="173" t="s">
        <v>578</v>
      </c>
      <c r="C119" s="261" t="s">
        <v>1123</v>
      </c>
      <c r="D119" s="174" t="s">
        <v>1122</v>
      </c>
      <c r="E119" s="175">
        <v>1981</v>
      </c>
      <c r="F119" s="176" t="s">
        <v>90</v>
      </c>
      <c r="G119" s="176">
        <v>5</v>
      </c>
      <c r="H119" s="177">
        <v>8</v>
      </c>
      <c r="I119" s="178">
        <v>6870.9</v>
      </c>
      <c r="J119" s="178">
        <v>5718.1</v>
      </c>
      <c r="K119" s="349">
        <v>262</v>
      </c>
      <c r="L119" s="178">
        <f>'Приложение 2.1'!G121</f>
        <v>4777862.34</v>
      </c>
      <c r="M119" s="569">
        <v>0</v>
      </c>
      <c r="N119" s="569">
        <v>0</v>
      </c>
      <c r="O119" s="569">
        <v>0</v>
      </c>
      <c r="P119" s="569">
        <f t="shared" si="3"/>
        <v>4777862.34</v>
      </c>
      <c r="Q119" s="569">
        <v>0</v>
      </c>
      <c r="R119" s="569">
        <v>0</v>
      </c>
      <c r="S119" s="569" t="s">
        <v>586</v>
      </c>
      <c r="T119" s="100"/>
      <c r="U119" s="101"/>
    </row>
    <row r="120" spans="1:21" ht="9" customHeight="1">
      <c r="A120" s="641">
        <v>106</v>
      </c>
      <c r="B120" s="173" t="s">
        <v>580</v>
      </c>
      <c r="C120" s="261" t="s">
        <v>1123</v>
      </c>
      <c r="D120" s="174" t="s">
        <v>1122</v>
      </c>
      <c r="E120" s="175">
        <v>1985</v>
      </c>
      <c r="F120" s="176" t="s">
        <v>88</v>
      </c>
      <c r="G120" s="176">
        <v>5</v>
      </c>
      <c r="H120" s="177">
        <v>3</v>
      </c>
      <c r="I120" s="178">
        <v>2841.7</v>
      </c>
      <c r="J120" s="178">
        <v>2638.9</v>
      </c>
      <c r="K120" s="349">
        <v>79</v>
      </c>
      <c r="L120" s="178">
        <f>'Приложение 2.1'!G122</f>
        <v>1996326.39</v>
      </c>
      <c r="M120" s="569">
        <v>0</v>
      </c>
      <c r="N120" s="569">
        <v>0</v>
      </c>
      <c r="O120" s="569">
        <v>0</v>
      </c>
      <c r="P120" s="569">
        <f t="shared" si="3"/>
        <v>1996326.39</v>
      </c>
      <c r="Q120" s="569">
        <v>0</v>
      </c>
      <c r="R120" s="569">
        <v>0</v>
      </c>
      <c r="S120" s="569" t="s">
        <v>586</v>
      </c>
      <c r="T120" s="100"/>
      <c r="U120" s="101"/>
    </row>
    <row r="121" spans="1:21" ht="9" customHeight="1">
      <c r="A121" s="641">
        <v>107</v>
      </c>
      <c r="B121" s="173" t="s">
        <v>581</v>
      </c>
      <c r="C121" s="261" t="s">
        <v>1123</v>
      </c>
      <c r="D121" s="174" t="s">
        <v>1122</v>
      </c>
      <c r="E121" s="175">
        <v>1982</v>
      </c>
      <c r="F121" s="176" t="s">
        <v>88</v>
      </c>
      <c r="G121" s="176">
        <v>5</v>
      </c>
      <c r="H121" s="177">
        <v>8</v>
      </c>
      <c r="I121" s="178">
        <v>6253.4</v>
      </c>
      <c r="J121" s="178">
        <v>5639.6</v>
      </c>
      <c r="K121" s="349">
        <v>245</v>
      </c>
      <c r="L121" s="178">
        <f>'Приложение 2.1'!G123</f>
        <v>3498253.14</v>
      </c>
      <c r="M121" s="569">
        <v>0</v>
      </c>
      <c r="N121" s="569">
        <v>0</v>
      </c>
      <c r="O121" s="569">
        <v>0</v>
      </c>
      <c r="P121" s="569">
        <f t="shared" si="3"/>
        <v>3498253.14</v>
      </c>
      <c r="Q121" s="569">
        <v>0</v>
      </c>
      <c r="R121" s="569">
        <v>0</v>
      </c>
      <c r="S121" s="569" t="s">
        <v>586</v>
      </c>
      <c r="T121" s="100"/>
      <c r="U121" s="101"/>
    </row>
    <row r="122" spans="1:21" ht="9" customHeight="1">
      <c r="A122" s="641">
        <v>108</v>
      </c>
      <c r="B122" s="173" t="s">
        <v>582</v>
      </c>
      <c r="C122" s="261" t="s">
        <v>1123</v>
      </c>
      <c r="D122" s="174" t="s">
        <v>1122</v>
      </c>
      <c r="E122" s="175">
        <v>1960</v>
      </c>
      <c r="F122" s="176" t="s">
        <v>88</v>
      </c>
      <c r="G122" s="176">
        <v>2</v>
      </c>
      <c r="H122" s="177">
        <v>2</v>
      </c>
      <c r="I122" s="178">
        <v>664.4</v>
      </c>
      <c r="J122" s="178">
        <v>616</v>
      </c>
      <c r="K122" s="349">
        <v>35</v>
      </c>
      <c r="L122" s="178">
        <f>'Приложение 2.1'!G124</f>
        <v>1300486.47</v>
      </c>
      <c r="M122" s="569">
        <v>0</v>
      </c>
      <c r="N122" s="569">
        <v>0</v>
      </c>
      <c r="O122" s="569">
        <v>0</v>
      </c>
      <c r="P122" s="569">
        <f t="shared" si="3"/>
        <v>1300486.47</v>
      </c>
      <c r="Q122" s="569">
        <v>0</v>
      </c>
      <c r="R122" s="569">
        <v>0</v>
      </c>
      <c r="S122" s="569" t="s">
        <v>586</v>
      </c>
      <c r="T122" s="100"/>
      <c r="U122" s="101"/>
    </row>
    <row r="123" spans="1:21" ht="9" customHeight="1">
      <c r="A123" s="641">
        <v>109</v>
      </c>
      <c r="B123" s="173" t="s">
        <v>583</v>
      </c>
      <c r="C123" s="261" t="s">
        <v>1123</v>
      </c>
      <c r="D123" s="174" t="s">
        <v>1122</v>
      </c>
      <c r="E123" s="175">
        <v>1983</v>
      </c>
      <c r="F123" s="176" t="s">
        <v>90</v>
      </c>
      <c r="G123" s="176">
        <v>5</v>
      </c>
      <c r="H123" s="177">
        <v>5</v>
      </c>
      <c r="I123" s="178">
        <v>3969.5</v>
      </c>
      <c r="J123" s="178">
        <v>3661</v>
      </c>
      <c r="K123" s="349">
        <v>187</v>
      </c>
      <c r="L123" s="178">
        <f>'Приложение 2.1'!G125</f>
        <v>5796250.3700000001</v>
      </c>
      <c r="M123" s="569">
        <v>0</v>
      </c>
      <c r="N123" s="569">
        <v>0</v>
      </c>
      <c r="O123" s="569">
        <v>0</v>
      </c>
      <c r="P123" s="569">
        <f t="shared" si="3"/>
        <v>5796250.3700000001</v>
      </c>
      <c r="Q123" s="569">
        <v>0</v>
      </c>
      <c r="R123" s="569">
        <v>0</v>
      </c>
      <c r="S123" s="569" t="s">
        <v>586</v>
      </c>
      <c r="T123" s="100"/>
      <c r="U123" s="101"/>
    </row>
    <row r="124" spans="1:21" ht="9" customHeight="1">
      <c r="A124" s="641">
        <v>110</v>
      </c>
      <c r="B124" s="173" t="s">
        <v>584</v>
      </c>
      <c r="C124" s="261" t="s">
        <v>1123</v>
      </c>
      <c r="D124" s="174" t="s">
        <v>1122</v>
      </c>
      <c r="E124" s="175">
        <v>1965</v>
      </c>
      <c r="F124" s="176" t="s">
        <v>88</v>
      </c>
      <c r="G124" s="176">
        <v>5</v>
      </c>
      <c r="H124" s="177">
        <v>4</v>
      </c>
      <c r="I124" s="178">
        <v>1754.5</v>
      </c>
      <c r="J124" s="178">
        <v>1621.5</v>
      </c>
      <c r="K124" s="349">
        <v>144</v>
      </c>
      <c r="L124" s="178">
        <f>'Приложение 2.1'!G126</f>
        <v>2000348.21</v>
      </c>
      <c r="M124" s="569">
        <v>0</v>
      </c>
      <c r="N124" s="569">
        <v>0</v>
      </c>
      <c r="O124" s="569">
        <v>0</v>
      </c>
      <c r="P124" s="569">
        <f t="shared" si="3"/>
        <v>2000348.21</v>
      </c>
      <c r="Q124" s="569">
        <v>0</v>
      </c>
      <c r="R124" s="569">
        <v>0</v>
      </c>
      <c r="S124" s="569" t="s">
        <v>586</v>
      </c>
      <c r="T124" s="100"/>
      <c r="U124" s="101"/>
    </row>
    <row r="125" spans="1:21" ht="9" customHeight="1">
      <c r="A125" s="641">
        <v>111</v>
      </c>
      <c r="B125" s="173" t="s">
        <v>585</v>
      </c>
      <c r="C125" s="261" t="s">
        <v>1123</v>
      </c>
      <c r="D125" s="174" t="s">
        <v>1122</v>
      </c>
      <c r="E125" s="175">
        <v>1968</v>
      </c>
      <c r="F125" s="176" t="s">
        <v>90</v>
      </c>
      <c r="G125" s="176">
        <v>5</v>
      </c>
      <c r="H125" s="177">
        <v>4</v>
      </c>
      <c r="I125" s="178">
        <v>3839.3</v>
      </c>
      <c r="J125" s="178">
        <v>3465</v>
      </c>
      <c r="K125" s="349">
        <v>186</v>
      </c>
      <c r="L125" s="178">
        <f>'Приложение 2.1'!G127</f>
        <v>3437830.11</v>
      </c>
      <c r="M125" s="569">
        <v>0</v>
      </c>
      <c r="N125" s="569">
        <v>0</v>
      </c>
      <c r="O125" s="569">
        <v>0</v>
      </c>
      <c r="P125" s="569">
        <f t="shared" si="3"/>
        <v>3437830.11</v>
      </c>
      <c r="Q125" s="569">
        <v>0</v>
      </c>
      <c r="R125" s="569">
        <v>0</v>
      </c>
      <c r="S125" s="569" t="s">
        <v>586</v>
      </c>
      <c r="T125" s="100"/>
      <c r="U125" s="101"/>
    </row>
    <row r="126" spans="1:21" ht="9" customHeight="1">
      <c r="A126" s="641">
        <v>112</v>
      </c>
      <c r="B126" s="179" t="s">
        <v>635</v>
      </c>
      <c r="C126" s="264" t="s">
        <v>1123</v>
      </c>
      <c r="D126" s="180" t="s">
        <v>1122</v>
      </c>
      <c r="E126" s="181">
        <v>1971</v>
      </c>
      <c r="F126" s="182" t="s">
        <v>88</v>
      </c>
      <c r="G126" s="182">
        <v>9</v>
      </c>
      <c r="H126" s="183">
        <v>1</v>
      </c>
      <c r="I126" s="184">
        <v>2560.8000000000002</v>
      </c>
      <c r="J126" s="184">
        <v>2311.8000000000002</v>
      </c>
      <c r="K126" s="350">
        <v>112</v>
      </c>
      <c r="L126" s="178">
        <f>'Приложение 2.1'!G128</f>
        <v>1966246.83</v>
      </c>
      <c r="M126" s="569">
        <v>0</v>
      </c>
      <c r="N126" s="569">
        <v>0</v>
      </c>
      <c r="O126" s="569">
        <v>0</v>
      </c>
      <c r="P126" s="569">
        <f t="shared" si="3"/>
        <v>1966246.83</v>
      </c>
      <c r="Q126" s="569">
        <v>0</v>
      </c>
      <c r="R126" s="569">
        <v>0</v>
      </c>
      <c r="S126" s="569" t="s">
        <v>586</v>
      </c>
      <c r="T126" s="100"/>
      <c r="U126" s="101"/>
    </row>
    <row r="127" spans="1:21" ht="9" customHeight="1">
      <c r="A127" s="641">
        <v>113</v>
      </c>
      <c r="B127" s="179" t="s">
        <v>1022</v>
      </c>
      <c r="C127" s="264" t="s">
        <v>1123</v>
      </c>
      <c r="D127" s="180" t="s">
        <v>1122</v>
      </c>
      <c r="E127" s="185">
        <v>1966</v>
      </c>
      <c r="F127" s="176" t="s">
        <v>90</v>
      </c>
      <c r="G127" s="176">
        <v>5</v>
      </c>
      <c r="H127" s="182">
        <v>4</v>
      </c>
      <c r="I127" s="184">
        <v>3864.6</v>
      </c>
      <c r="J127" s="184">
        <v>3544.6</v>
      </c>
      <c r="K127" s="350">
        <v>155</v>
      </c>
      <c r="L127" s="178">
        <f>'Приложение 2.1'!G129</f>
        <v>3128521.53</v>
      </c>
      <c r="M127" s="569">
        <v>0</v>
      </c>
      <c r="N127" s="569">
        <v>0</v>
      </c>
      <c r="O127" s="569">
        <v>0</v>
      </c>
      <c r="P127" s="569">
        <f t="shared" si="3"/>
        <v>3128521.53</v>
      </c>
      <c r="Q127" s="569">
        <v>0</v>
      </c>
      <c r="R127" s="569">
        <v>0</v>
      </c>
      <c r="S127" s="569" t="s">
        <v>586</v>
      </c>
      <c r="T127" s="100"/>
      <c r="U127" s="101"/>
    </row>
    <row r="128" spans="1:21" ht="9" customHeight="1">
      <c r="A128" s="641">
        <v>114</v>
      </c>
      <c r="B128" s="179" t="s">
        <v>202</v>
      </c>
      <c r="C128" s="264" t="s">
        <v>1123</v>
      </c>
      <c r="D128" s="180" t="s">
        <v>1122</v>
      </c>
      <c r="E128" s="185">
        <v>1917</v>
      </c>
      <c r="F128" s="176" t="s">
        <v>88</v>
      </c>
      <c r="G128" s="176">
        <v>2</v>
      </c>
      <c r="H128" s="182">
        <v>1</v>
      </c>
      <c r="I128" s="184">
        <v>2765.1</v>
      </c>
      <c r="J128" s="184">
        <v>2024.8</v>
      </c>
      <c r="K128" s="350">
        <v>108</v>
      </c>
      <c r="L128" s="178">
        <f>'Приложение 2.1'!G130</f>
        <v>3517054.07</v>
      </c>
      <c r="M128" s="569">
        <v>0</v>
      </c>
      <c r="N128" s="569">
        <v>0</v>
      </c>
      <c r="O128" s="569">
        <v>0</v>
      </c>
      <c r="P128" s="569">
        <f t="shared" si="3"/>
        <v>3517054.07</v>
      </c>
      <c r="Q128" s="569">
        <v>0</v>
      </c>
      <c r="R128" s="569">
        <v>0</v>
      </c>
      <c r="S128" s="569" t="s">
        <v>586</v>
      </c>
      <c r="T128" s="100"/>
      <c r="U128" s="101"/>
    </row>
    <row r="129" spans="1:21" ht="9" customHeight="1">
      <c r="A129" s="641">
        <v>115</v>
      </c>
      <c r="B129" s="179" t="s">
        <v>1151</v>
      </c>
      <c r="C129" s="264" t="s">
        <v>1123</v>
      </c>
      <c r="D129" s="180" t="s">
        <v>1122</v>
      </c>
      <c r="E129" s="185">
        <v>1972</v>
      </c>
      <c r="F129" s="176" t="s">
        <v>90</v>
      </c>
      <c r="G129" s="176">
        <v>5</v>
      </c>
      <c r="H129" s="182">
        <v>8</v>
      </c>
      <c r="I129" s="184">
        <v>6431.6</v>
      </c>
      <c r="J129" s="184">
        <v>5532.6</v>
      </c>
      <c r="K129" s="350">
        <v>252</v>
      </c>
      <c r="L129" s="178">
        <f>'Приложение 2.1'!G131</f>
        <v>4183175.76</v>
      </c>
      <c r="M129" s="569">
        <v>0</v>
      </c>
      <c r="N129" s="569">
        <v>0</v>
      </c>
      <c r="O129" s="569">
        <v>0</v>
      </c>
      <c r="P129" s="569">
        <f t="shared" si="3"/>
        <v>4183175.76</v>
      </c>
      <c r="Q129" s="569">
        <v>0</v>
      </c>
      <c r="R129" s="569">
        <v>0</v>
      </c>
      <c r="S129" s="569" t="s">
        <v>586</v>
      </c>
      <c r="T129" s="100"/>
      <c r="U129" s="101"/>
    </row>
    <row r="130" spans="1:21" ht="9" customHeight="1">
      <c r="A130" s="641">
        <v>116</v>
      </c>
      <c r="B130" s="123" t="s">
        <v>1036</v>
      </c>
      <c r="C130" s="264" t="s">
        <v>1123</v>
      </c>
      <c r="D130" s="180" t="s">
        <v>1122</v>
      </c>
      <c r="E130" s="185">
        <v>1986</v>
      </c>
      <c r="F130" s="176" t="s">
        <v>90</v>
      </c>
      <c r="G130" s="176">
        <v>5</v>
      </c>
      <c r="H130" s="182">
        <v>4</v>
      </c>
      <c r="I130" s="184">
        <v>3108</v>
      </c>
      <c r="J130" s="184">
        <v>2856</v>
      </c>
      <c r="K130" s="350">
        <v>140</v>
      </c>
      <c r="L130" s="178">
        <f>'Приложение 2.1'!G132</f>
        <v>555426.04</v>
      </c>
      <c r="M130" s="569">
        <v>0</v>
      </c>
      <c r="N130" s="569">
        <v>0</v>
      </c>
      <c r="O130" s="569">
        <v>0</v>
      </c>
      <c r="P130" s="569">
        <f t="shared" si="3"/>
        <v>555426.04</v>
      </c>
      <c r="Q130" s="569">
        <v>0</v>
      </c>
      <c r="R130" s="569">
        <v>0</v>
      </c>
      <c r="S130" s="569" t="s">
        <v>586</v>
      </c>
      <c r="T130" s="100"/>
      <c r="U130" s="101"/>
    </row>
    <row r="131" spans="1:21" ht="9" customHeight="1">
      <c r="A131" s="641">
        <v>117</v>
      </c>
      <c r="B131" s="123" t="s">
        <v>1037</v>
      </c>
      <c r="C131" s="264" t="s">
        <v>1123</v>
      </c>
      <c r="D131" s="180" t="s">
        <v>1122</v>
      </c>
      <c r="E131" s="185">
        <v>1948</v>
      </c>
      <c r="F131" s="176" t="s">
        <v>88</v>
      </c>
      <c r="G131" s="176">
        <v>4</v>
      </c>
      <c r="H131" s="182">
        <v>1</v>
      </c>
      <c r="I131" s="184">
        <v>1333.3</v>
      </c>
      <c r="J131" s="184">
        <v>1259.0999999999999</v>
      </c>
      <c r="K131" s="350">
        <v>86</v>
      </c>
      <c r="L131" s="178">
        <f>'Приложение 2.1'!G133</f>
        <v>3519686.95</v>
      </c>
      <c r="M131" s="569">
        <v>0</v>
      </c>
      <c r="N131" s="569">
        <v>0</v>
      </c>
      <c r="O131" s="569">
        <v>0</v>
      </c>
      <c r="P131" s="569">
        <f t="shared" si="3"/>
        <v>3519686.95</v>
      </c>
      <c r="Q131" s="569">
        <v>0</v>
      </c>
      <c r="R131" s="569">
        <v>0</v>
      </c>
      <c r="S131" s="569" t="s">
        <v>586</v>
      </c>
      <c r="T131" s="100"/>
      <c r="U131" s="101"/>
    </row>
    <row r="132" spans="1:21" ht="9" customHeight="1">
      <c r="A132" s="641">
        <v>118</v>
      </c>
      <c r="B132" s="123" t="s">
        <v>1059</v>
      </c>
      <c r="C132" s="264" t="s">
        <v>1123</v>
      </c>
      <c r="D132" s="180" t="s">
        <v>1122</v>
      </c>
      <c r="E132" s="185">
        <v>1983</v>
      </c>
      <c r="F132" s="176" t="s">
        <v>90</v>
      </c>
      <c r="G132" s="176">
        <v>9</v>
      </c>
      <c r="H132" s="182">
        <v>6</v>
      </c>
      <c r="I132" s="184">
        <v>12924.2</v>
      </c>
      <c r="J132" s="184">
        <v>11532.2</v>
      </c>
      <c r="K132" s="350">
        <v>493</v>
      </c>
      <c r="L132" s="178">
        <f>'Приложение 2.1'!G134</f>
        <v>12464799.109999999</v>
      </c>
      <c r="M132" s="569">
        <v>0</v>
      </c>
      <c r="N132" s="569">
        <v>0</v>
      </c>
      <c r="O132" s="569">
        <v>0</v>
      </c>
      <c r="P132" s="569">
        <f t="shared" si="3"/>
        <v>12464799.109999999</v>
      </c>
      <c r="Q132" s="569">
        <v>0</v>
      </c>
      <c r="R132" s="569">
        <v>0</v>
      </c>
      <c r="S132" s="569" t="s">
        <v>586</v>
      </c>
      <c r="T132" s="100"/>
      <c r="U132" s="101"/>
    </row>
    <row r="133" spans="1:21" ht="9" customHeight="1">
      <c r="A133" s="641">
        <v>119</v>
      </c>
      <c r="B133" s="173" t="s">
        <v>507</v>
      </c>
      <c r="C133" s="264" t="s">
        <v>1123</v>
      </c>
      <c r="D133" s="180" t="s">
        <v>1122</v>
      </c>
      <c r="E133" s="185">
        <v>1982</v>
      </c>
      <c r="F133" s="176" t="s">
        <v>88</v>
      </c>
      <c r="G133" s="176">
        <v>12</v>
      </c>
      <c r="H133" s="182">
        <v>1</v>
      </c>
      <c r="I133" s="184">
        <v>4595.8</v>
      </c>
      <c r="J133" s="184">
        <v>3981.4</v>
      </c>
      <c r="K133" s="350">
        <v>188</v>
      </c>
      <c r="L133" s="178">
        <f>'Приложение 2.1'!G135</f>
        <v>4358750.08</v>
      </c>
      <c r="M133" s="569">
        <v>0</v>
      </c>
      <c r="N133" s="569">
        <v>0</v>
      </c>
      <c r="O133" s="569">
        <v>0</v>
      </c>
      <c r="P133" s="569">
        <f t="shared" si="3"/>
        <v>4358750.08</v>
      </c>
      <c r="Q133" s="569">
        <v>0</v>
      </c>
      <c r="R133" s="569">
        <v>0</v>
      </c>
      <c r="S133" s="569" t="s">
        <v>586</v>
      </c>
      <c r="T133" s="100"/>
      <c r="U133" s="101"/>
    </row>
    <row r="134" spans="1:21" ht="9" customHeight="1">
      <c r="A134" s="641">
        <v>120</v>
      </c>
      <c r="B134" s="173" t="s">
        <v>1060</v>
      </c>
      <c r="C134" s="264" t="s">
        <v>1123</v>
      </c>
      <c r="D134" s="180" t="s">
        <v>1122</v>
      </c>
      <c r="E134" s="185">
        <v>1975</v>
      </c>
      <c r="F134" s="176" t="s">
        <v>88</v>
      </c>
      <c r="G134" s="176">
        <v>9</v>
      </c>
      <c r="H134" s="182">
        <v>4</v>
      </c>
      <c r="I134" s="184">
        <v>8133.82</v>
      </c>
      <c r="J134" s="184">
        <v>7353.82</v>
      </c>
      <c r="K134" s="350">
        <v>310</v>
      </c>
      <c r="L134" s="178">
        <f>'Приложение 2.1'!G136</f>
        <v>8246094.8799999999</v>
      </c>
      <c r="M134" s="569">
        <v>0</v>
      </c>
      <c r="N134" s="569">
        <v>0</v>
      </c>
      <c r="O134" s="569">
        <v>0</v>
      </c>
      <c r="P134" s="569">
        <f t="shared" si="3"/>
        <v>8246094.8799999999</v>
      </c>
      <c r="Q134" s="569">
        <v>0</v>
      </c>
      <c r="R134" s="569">
        <v>0</v>
      </c>
      <c r="S134" s="569" t="s">
        <v>586</v>
      </c>
      <c r="T134" s="100"/>
      <c r="U134" s="101"/>
    </row>
    <row r="135" spans="1:21" ht="9" customHeight="1">
      <c r="A135" s="641">
        <v>121</v>
      </c>
      <c r="B135" s="173" t="s">
        <v>1061</v>
      </c>
      <c r="C135" s="264" t="s">
        <v>1123</v>
      </c>
      <c r="D135" s="180" t="s">
        <v>1122</v>
      </c>
      <c r="E135" s="185">
        <v>1988</v>
      </c>
      <c r="F135" s="176" t="s">
        <v>88</v>
      </c>
      <c r="G135" s="176">
        <v>9</v>
      </c>
      <c r="H135" s="182">
        <v>1</v>
      </c>
      <c r="I135" s="184">
        <v>3776.1</v>
      </c>
      <c r="J135" s="184">
        <v>3288.1</v>
      </c>
      <c r="K135" s="350">
        <v>162</v>
      </c>
      <c r="L135" s="178">
        <f>'Приложение 2.1'!G137</f>
        <v>1968901.6</v>
      </c>
      <c r="M135" s="569">
        <v>0</v>
      </c>
      <c r="N135" s="569">
        <v>0</v>
      </c>
      <c r="O135" s="569">
        <v>0</v>
      </c>
      <c r="P135" s="569">
        <f t="shared" si="3"/>
        <v>1968901.6</v>
      </c>
      <c r="Q135" s="569">
        <v>0</v>
      </c>
      <c r="R135" s="569">
        <v>0</v>
      </c>
      <c r="S135" s="569" t="s">
        <v>586</v>
      </c>
      <c r="T135" s="100"/>
      <c r="U135" s="101"/>
    </row>
    <row r="136" spans="1:21" ht="9" customHeight="1">
      <c r="A136" s="641">
        <v>122</v>
      </c>
      <c r="B136" s="109" t="s">
        <v>454</v>
      </c>
      <c r="C136" s="127" t="s">
        <v>1124</v>
      </c>
      <c r="D136" s="114" t="s">
        <v>1122</v>
      </c>
      <c r="E136" s="112">
        <v>1947</v>
      </c>
      <c r="F136" s="119" t="s">
        <v>88</v>
      </c>
      <c r="G136" s="119">
        <v>4</v>
      </c>
      <c r="H136" s="114">
        <v>4</v>
      </c>
      <c r="I136" s="275">
        <v>2588</v>
      </c>
      <c r="J136" s="275">
        <v>2285</v>
      </c>
      <c r="K136" s="106">
        <v>72</v>
      </c>
      <c r="L136" s="178">
        <f>'Приложение 2.1'!G138</f>
        <v>8012535.7400000002</v>
      </c>
      <c r="M136" s="569">
        <v>0</v>
      </c>
      <c r="N136" s="569">
        <v>0</v>
      </c>
      <c r="O136" s="569">
        <v>0</v>
      </c>
      <c r="P136" s="569">
        <f t="shared" si="3"/>
        <v>8012535.7400000002</v>
      </c>
      <c r="Q136" s="569">
        <v>0</v>
      </c>
      <c r="R136" s="569">
        <v>0</v>
      </c>
      <c r="S136" s="569" t="s">
        <v>586</v>
      </c>
      <c r="T136" s="100"/>
      <c r="U136" s="101"/>
    </row>
    <row r="137" spans="1:21" ht="9" customHeight="1">
      <c r="A137" s="641">
        <v>123</v>
      </c>
      <c r="B137" s="129" t="s">
        <v>203</v>
      </c>
      <c r="C137" s="105" t="s">
        <v>1123</v>
      </c>
      <c r="D137" s="570" t="s">
        <v>1122</v>
      </c>
      <c r="E137" s="114">
        <v>1958</v>
      </c>
      <c r="F137" s="114" t="s">
        <v>88</v>
      </c>
      <c r="G137" s="114">
        <v>2</v>
      </c>
      <c r="H137" s="114">
        <v>1</v>
      </c>
      <c r="I137" s="275">
        <v>485.69</v>
      </c>
      <c r="J137" s="275">
        <v>455.29</v>
      </c>
      <c r="K137" s="106">
        <v>22</v>
      </c>
      <c r="L137" s="178">
        <f>'Приложение 2.1'!G139</f>
        <v>830383.99</v>
      </c>
      <c r="M137" s="569">
        <v>0</v>
      </c>
      <c r="N137" s="569">
        <v>0</v>
      </c>
      <c r="O137" s="569">
        <v>0</v>
      </c>
      <c r="P137" s="569">
        <f t="shared" si="3"/>
        <v>830383.99</v>
      </c>
      <c r="Q137" s="569">
        <v>0</v>
      </c>
      <c r="R137" s="569">
        <v>0</v>
      </c>
      <c r="S137" s="569" t="s">
        <v>586</v>
      </c>
      <c r="T137" s="100"/>
      <c r="U137" s="101"/>
    </row>
    <row r="138" spans="1:21" ht="9" customHeight="1">
      <c r="A138" s="641">
        <v>124</v>
      </c>
      <c r="B138" s="37" t="s">
        <v>1076</v>
      </c>
      <c r="C138" s="105" t="s">
        <v>1123</v>
      </c>
      <c r="D138" s="570" t="s">
        <v>1122</v>
      </c>
      <c r="E138" s="114">
        <v>1966</v>
      </c>
      <c r="F138" s="114" t="s">
        <v>90</v>
      </c>
      <c r="G138" s="114">
        <v>5</v>
      </c>
      <c r="H138" s="114">
        <v>4</v>
      </c>
      <c r="I138" s="275">
        <v>3858.4</v>
      </c>
      <c r="J138" s="275">
        <v>3536.4</v>
      </c>
      <c r="K138" s="106">
        <v>178</v>
      </c>
      <c r="L138" s="178">
        <f>'Приложение 2.1'!G140</f>
        <v>2826859.1</v>
      </c>
      <c r="M138" s="569">
        <v>0</v>
      </c>
      <c r="N138" s="569">
        <v>0</v>
      </c>
      <c r="O138" s="569">
        <v>0</v>
      </c>
      <c r="P138" s="569">
        <f t="shared" si="3"/>
        <v>2826859.1</v>
      </c>
      <c r="Q138" s="569">
        <v>0</v>
      </c>
      <c r="R138" s="569">
        <v>0</v>
      </c>
      <c r="S138" s="569" t="s">
        <v>586</v>
      </c>
      <c r="T138" s="100"/>
      <c r="U138" s="101"/>
    </row>
    <row r="139" spans="1:21" ht="9" customHeight="1">
      <c r="A139" s="641">
        <v>125</v>
      </c>
      <c r="B139" s="37" t="s">
        <v>1077</v>
      </c>
      <c r="C139" s="105" t="s">
        <v>1123</v>
      </c>
      <c r="D139" s="570" t="s">
        <v>1122</v>
      </c>
      <c r="E139" s="114">
        <v>1979</v>
      </c>
      <c r="F139" s="114" t="s">
        <v>88</v>
      </c>
      <c r="G139" s="114">
        <v>5</v>
      </c>
      <c r="H139" s="114">
        <v>3</v>
      </c>
      <c r="I139" s="275">
        <v>3039</v>
      </c>
      <c r="J139" s="275">
        <v>2612.1</v>
      </c>
      <c r="K139" s="106">
        <v>99</v>
      </c>
      <c r="L139" s="178">
        <f>'Приложение 2.1'!G141</f>
        <v>2841766.64</v>
      </c>
      <c r="M139" s="569">
        <v>0</v>
      </c>
      <c r="N139" s="569">
        <v>0</v>
      </c>
      <c r="O139" s="569">
        <v>0</v>
      </c>
      <c r="P139" s="569">
        <f t="shared" si="3"/>
        <v>2841766.64</v>
      </c>
      <c r="Q139" s="569">
        <v>0</v>
      </c>
      <c r="R139" s="569">
        <v>0</v>
      </c>
      <c r="S139" s="569" t="s">
        <v>586</v>
      </c>
      <c r="T139" s="100"/>
      <c r="U139" s="101"/>
    </row>
    <row r="140" spans="1:21" ht="9" customHeight="1">
      <c r="A140" s="641">
        <v>126</v>
      </c>
      <c r="B140" s="37" t="s">
        <v>1078</v>
      </c>
      <c r="C140" s="105" t="s">
        <v>1123</v>
      </c>
      <c r="D140" s="570" t="s">
        <v>1122</v>
      </c>
      <c r="E140" s="114">
        <v>1979</v>
      </c>
      <c r="F140" s="114" t="s">
        <v>88</v>
      </c>
      <c r="G140" s="114">
        <v>9</v>
      </c>
      <c r="H140" s="114">
        <v>1</v>
      </c>
      <c r="I140" s="275">
        <v>2519.5</v>
      </c>
      <c r="J140" s="275">
        <v>2076.5</v>
      </c>
      <c r="K140" s="106">
        <v>93</v>
      </c>
      <c r="L140" s="178">
        <f>'Приложение 2.1'!G142</f>
        <v>4302924.6100000003</v>
      </c>
      <c r="M140" s="569">
        <v>0</v>
      </c>
      <c r="N140" s="569">
        <v>0</v>
      </c>
      <c r="O140" s="569">
        <v>0</v>
      </c>
      <c r="P140" s="569">
        <f t="shared" si="3"/>
        <v>4302924.6100000003</v>
      </c>
      <c r="Q140" s="569">
        <v>0</v>
      </c>
      <c r="R140" s="569">
        <v>0</v>
      </c>
      <c r="S140" s="569" t="s">
        <v>586</v>
      </c>
      <c r="T140" s="100"/>
      <c r="U140" s="101"/>
    </row>
    <row r="141" spans="1:21" ht="9" customHeight="1">
      <c r="A141" s="641">
        <v>127</v>
      </c>
      <c r="B141" s="109" t="s">
        <v>455</v>
      </c>
      <c r="C141" s="127" t="s">
        <v>1124</v>
      </c>
      <c r="D141" s="114" t="s">
        <v>1122</v>
      </c>
      <c r="E141" s="112">
        <v>1960</v>
      </c>
      <c r="F141" s="119" t="s">
        <v>88</v>
      </c>
      <c r="G141" s="119">
        <v>4</v>
      </c>
      <c r="H141" s="114">
        <v>2</v>
      </c>
      <c r="I141" s="275">
        <v>2262.9</v>
      </c>
      <c r="J141" s="275">
        <v>2029.8999999999999</v>
      </c>
      <c r="K141" s="106">
        <v>47</v>
      </c>
      <c r="L141" s="178">
        <f>'Приложение 2.1'!G143</f>
        <v>4250018.040000001</v>
      </c>
      <c r="M141" s="569">
        <v>0</v>
      </c>
      <c r="N141" s="569">
        <v>0</v>
      </c>
      <c r="O141" s="569">
        <v>0</v>
      </c>
      <c r="P141" s="569">
        <f t="shared" si="3"/>
        <v>4250018.040000001</v>
      </c>
      <c r="Q141" s="569">
        <v>0</v>
      </c>
      <c r="R141" s="569">
        <v>0</v>
      </c>
      <c r="S141" s="569" t="s">
        <v>586</v>
      </c>
      <c r="T141" s="100"/>
      <c r="U141" s="101"/>
    </row>
    <row r="142" spans="1:21" ht="9" customHeight="1">
      <c r="A142" s="641">
        <v>128</v>
      </c>
      <c r="B142" s="109" t="s">
        <v>456</v>
      </c>
      <c r="C142" s="127" t="s">
        <v>1124</v>
      </c>
      <c r="D142" s="114" t="s">
        <v>1122</v>
      </c>
      <c r="E142" s="112">
        <v>1947</v>
      </c>
      <c r="F142" s="119" t="s">
        <v>88</v>
      </c>
      <c r="G142" s="119">
        <v>4</v>
      </c>
      <c r="H142" s="114">
        <v>3</v>
      </c>
      <c r="I142" s="275">
        <v>2998</v>
      </c>
      <c r="J142" s="275">
        <v>2722.1</v>
      </c>
      <c r="K142" s="106">
        <v>85</v>
      </c>
      <c r="L142" s="178">
        <f>'Приложение 2.1'!G144</f>
        <v>5888979.8200000012</v>
      </c>
      <c r="M142" s="569">
        <v>0</v>
      </c>
      <c r="N142" s="569">
        <v>0</v>
      </c>
      <c r="O142" s="569">
        <v>0</v>
      </c>
      <c r="P142" s="569">
        <f t="shared" si="3"/>
        <v>5888979.8200000012</v>
      </c>
      <c r="Q142" s="569">
        <v>0</v>
      </c>
      <c r="R142" s="569">
        <v>0</v>
      </c>
      <c r="S142" s="569" t="s">
        <v>586</v>
      </c>
      <c r="T142" s="100"/>
      <c r="U142" s="101"/>
    </row>
    <row r="143" spans="1:21" ht="9" customHeight="1">
      <c r="A143" s="641">
        <v>129</v>
      </c>
      <c r="B143" s="109" t="s">
        <v>120</v>
      </c>
      <c r="C143" s="127" t="s">
        <v>1123</v>
      </c>
      <c r="D143" s="114" t="s">
        <v>1122</v>
      </c>
      <c r="E143" s="112">
        <v>1980</v>
      </c>
      <c r="F143" s="119" t="s">
        <v>88</v>
      </c>
      <c r="G143" s="119">
        <v>5</v>
      </c>
      <c r="H143" s="114">
        <v>5</v>
      </c>
      <c r="I143" s="275">
        <v>4893.7</v>
      </c>
      <c r="J143" s="275">
        <v>4311.7</v>
      </c>
      <c r="K143" s="106">
        <v>178</v>
      </c>
      <c r="L143" s="178">
        <f>'Приложение 2.1'!G145</f>
        <v>757153.83</v>
      </c>
      <c r="M143" s="569">
        <v>0</v>
      </c>
      <c r="N143" s="569">
        <v>0</v>
      </c>
      <c r="O143" s="569">
        <v>0</v>
      </c>
      <c r="P143" s="569">
        <f t="shared" si="3"/>
        <v>757153.83</v>
      </c>
      <c r="Q143" s="569">
        <v>0</v>
      </c>
      <c r="R143" s="569">
        <v>0</v>
      </c>
      <c r="S143" s="569" t="s">
        <v>586</v>
      </c>
      <c r="T143" s="100"/>
      <c r="U143" s="101"/>
    </row>
    <row r="144" spans="1:21" ht="9" customHeight="1">
      <c r="A144" s="641">
        <v>130</v>
      </c>
      <c r="B144" s="109" t="s">
        <v>162</v>
      </c>
      <c r="C144" s="127" t="s">
        <v>1123</v>
      </c>
      <c r="D144" s="114" t="s">
        <v>1122</v>
      </c>
      <c r="E144" s="112">
        <v>1959</v>
      </c>
      <c r="F144" s="119" t="s">
        <v>88</v>
      </c>
      <c r="G144" s="119">
        <v>4</v>
      </c>
      <c r="H144" s="114">
        <v>2</v>
      </c>
      <c r="I144" s="275">
        <v>1358.1</v>
      </c>
      <c r="J144" s="275">
        <v>1261</v>
      </c>
      <c r="K144" s="106">
        <v>64</v>
      </c>
      <c r="L144" s="178">
        <f>'Приложение 2.1'!G146</f>
        <v>307833.45</v>
      </c>
      <c r="M144" s="569">
        <v>0</v>
      </c>
      <c r="N144" s="569">
        <v>0</v>
      </c>
      <c r="O144" s="569">
        <v>0</v>
      </c>
      <c r="P144" s="569">
        <f t="shared" ref="P144:P153" si="4">L144</f>
        <v>307833.45</v>
      </c>
      <c r="Q144" s="569">
        <v>0</v>
      </c>
      <c r="R144" s="569">
        <v>0</v>
      </c>
      <c r="S144" s="569" t="s">
        <v>586</v>
      </c>
      <c r="T144" s="100"/>
      <c r="U144" s="101"/>
    </row>
    <row r="145" spans="1:21" ht="9" customHeight="1">
      <c r="A145" s="641">
        <v>131</v>
      </c>
      <c r="B145" s="109" t="s">
        <v>161</v>
      </c>
      <c r="C145" s="127" t="s">
        <v>1123</v>
      </c>
      <c r="D145" s="114" t="s">
        <v>1122</v>
      </c>
      <c r="E145" s="112">
        <v>1984</v>
      </c>
      <c r="F145" s="119" t="s">
        <v>88</v>
      </c>
      <c r="G145" s="119">
        <v>5</v>
      </c>
      <c r="H145" s="114">
        <v>1</v>
      </c>
      <c r="I145" s="275">
        <v>2815.9</v>
      </c>
      <c r="J145" s="275">
        <v>2530.6999999999998</v>
      </c>
      <c r="K145" s="106">
        <v>126</v>
      </c>
      <c r="L145" s="178">
        <f>'Приложение 2.1'!G147</f>
        <v>776512.9</v>
      </c>
      <c r="M145" s="569">
        <v>0</v>
      </c>
      <c r="N145" s="569">
        <v>0</v>
      </c>
      <c r="O145" s="569">
        <v>0</v>
      </c>
      <c r="P145" s="569">
        <f t="shared" si="4"/>
        <v>776512.9</v>
      </c>
      <c r="Q145" s="569">
        <v>0</v>
      </c>
      <c r="R145" s="569">
        <v>0</v>
      </c>
      <c r="S145" s="569" t="s">
        <v>586</v>
      </c>
      <c r="T145" s="100"/>
      <c r="U145" s="101"/>
    </row>
    <row r="146" spans="1:21" ht="9" customHeight="1">
      <c r="A146" s="641">
        <v>132</v>
      </c>
      <c r="B146" s="109" t="s">
        <v>1079</v>
      </c>
      <c r="C146" s="127" t="s">
        <v>1123</v>
      </c>
      <c r="D146" s="114" t="s">
        <v>1122</v>
      </c>
      <c r="E146" s="276">
        <v>1977</v>
      </c>
      <c r="F146" s="119" t="s">
        <v>90</v>
      </c>
      <c r="G146" s="119">
        <v>5</v>
      </c>
      <c r="H146" s="199">
        <v>4</v>
      </c>
      <c r="I146" s="275">
        <v>3686.9</v>
      </c>
      <c r="J146" s="275">
        <v>3357.9</v>
      </c>
      <c r="K146" s="106">
        <v>165</v>
      </c>
      <c r="L146" s="178">
        <f>'Приложение 2.1'!G148</f>
        <v>754187.83</v>
      </c>
      <c r="M146" s="569">
        <v>0</v>
      </c>
      <c r="N146" s="569">
        <v>0</v>
      </c>
      <c r="O146" s="569">
        <v>0</v>
      </c>
      <c r="P146" s="569">
        <f t="shared" si="4"/>
        <v>754187.83</v>
      </c>
      <c r="Q146" s="569">
        <v>0</v>
      </c>
      <c r="R146" s="569">
        <v>0</v>
      </c>
      <c r="S146" s="569" t="s">
        <v>586</v>
      </c>
      <c r="T146" s="100"/>
      <c r="U146" s="101"/>
    </row>
    <row r="147" spans="1:21" ht="9" customHeight="1">
      <c r="A147" s="641">
        <v>133</v>
      </c>
      <c r="B147" s="109" t="s">
        <v>1080</v>
      </c>
      <c r="C147" s="127" t="s">
        <v>1123</v>
      </c>
      <c r="D147" s="114" t="s">
        <v>1122</v>
      </c>
      <c r="E147" s="112">
        <v>1970</v>
      </c>
      <c r="F147" s="119" t="s">
        <v>90</v>
      </c>
      <c r="G147" s="119">
        <v>5</v>
      </c>
      <c r="H147" s="199">
        <v>3</v>
      </c>
      <c r="I147" s="275">
        <v>2813</v>
      </c>
      <c r="J147" s="275">
        <v>2512</v>
      </c>
      <c r="K147" s="106">
        <v>127</v>
      </c>
      <c r="L147" s="178">
        <f>'Приложение 2.1'!G149</f>
        <v>363266.08</v>
      </c>
      <c r="M147" s="569">
        <v>0</v>
      </c>
      <c r="N147" s="569">
        <v>0</v>
      </c>
      <c r="O147" s="569">
        <v>0</v>
      </c>
      <c r="P147" s="569">
        <f t="shared" si="4"/>
        <v>363266.08</v>
      </c>
      <c r="Q147" s="569">
        <v>0</v>
      </c>
      <c r="R147" s="569">
        <v>0</v>
      </c>
      <c r="S147" s="569" t="s">
        <v>586</v>
      </c>
      <c r="T147" s="100"/>
      <c r="U147" s="101"/>
    </row>
    <row r="148" spans="1:21" ht="9" customHeight="1">
      <c r="A148" s="641">
        <v>134</v>
      </c>
      <c r="B148" s="109" t="s">
        <v>1081</v>
      </c>
      <c r="C148" s="127" t="s">
        <v>1123</v>
      </c>
      <c r="D148" s="114" t="s">
        <v>1122</v>
      </c>
      <c r="E148" s="112">
        <v>1973</v>
      </c>
      <c r="F148" s="119" t="s">
        <v>88</v>
      </c>
      <c r="G148" s="119">
        <v>5</v>
      </c>
      <c r="H148" s="199">
        <v>2</v>
      </c>
      <c r="I148" s="275">
        <v>1906.1</v>
      </c>
      <c r="J148" s="275">
        <v>1754.1</v>
      </c>
      <c r="K148" s="106">
        <v>86</v>
      </c>
      <c r="L148" s="178">
        <f>'Приложение 2.1'!G150</f>
        <v>350664.78</v>
      </c>
      <c r="M148" s="569">
        <v>0</v>
      </c>
      <c r="N148" s="569">
        <v>0</v>
      </c>
      <c r="O148" s="569">
        <v>0</v>
      </c>
      <c r="P148" s="569">
        <f t="shared" si="4"/>
        <v>350664.78</v>
      </c>
      <c r="Q148" s="569">
        <v>0</v>
      </c>
      <c r="R148" s="569">
        <v>0</v>
      </c>
      <c r="S148" s="569" t="s">
        <v>586</v>
      </c>
      <c r="T148" s="100"/>
      <c r="U148" s="101"/>
    </row>
    <row r="149" spans="1:21" ht="9" customHeight="1">
      <c r="A149" s="641">
        <v>135</v>
      </c>
      <c r="B149" s="109" t="s">
        <v>1082</v>
      </c>
      <c r="C149" s="127" t="s">
        <v>1123</v>
      </c>
      <c r="D149" s="114" t="s">
        <v>1122</v>
      </c>
      <c r="E149" s="112">
        <v>1970</v>
      </c>
      <c r="F149" s="119" t="s">
        <v>90</v>
      </c>
      <c r="G149" s="119">
        <v>5</v>
      </c>
      <c r="H149" s="199">
        <v>4</v>
      </c>
      <c r="I149" s="275">
        <v>4132.3</v>
      </c>
      <c r="J149" s="275">
        <v>3862.3</v>
      </c>
      <c r="K149" s="106">
        <v>208</v>
      </c>
      <c r="L149" s="178">
        <f>'Приложение 2.1'!G151</f>
        <v>389700.81</v>
      </c>
      <c r="M149" s="569">
        <v>0</v>
      </c>
      <c r="N149" s="569">
        <v>0</v>
      </c>
      <c r="O149" s="569">
        <v>0</v>
      </c>
      <c r="P149" s="569">
        <f t="shared" si="4"/>
        <v>389700.81</v>
      </c>
      <c r="Q149" s="569">
        <v>0</v>
      </c>
      <c r="R149" s="569">
        <v>0</v>
      </c>
      <c r="S149" s="569" t="s">
        <v>586</v>
      </c>
      <c r="T149" s="100"/>
      <c r="U149" s="101"/>
    </row>
    <row r="150" spans="1:21" ht="9" customHeight="1">
      <c r="A150" s="641">
        <v>136</v>
      </c>
      <c r="B150" s="109" t="s">
        <v>1083</v>
      </c>
      <c r="C150" s="127" t="s">
        <v>1123</v>
      </c>
      <c r="D150" s="114" t="s">
        <v>1122</v>
      </c>
      <c r="E150" s="112">
        <v>1974</v>
      </c>
      <c r="F150" s="119" t="s">
        <v>88</v>
      </c>
      <c r="G150" s="119">
        <v>9</v>
      </c>
      <c r="H150" s="114">
        <v>1</v>
      </c>
      <c r="I150" s="275">
        <v>6272.2</v>
      </c>
      <c r="J150" s="275">
        <v>3295.6</v>
      </c>
      <c r="K150" s="106">
        <v>383</v>
      </c>
      <c r="L150" s="178">
        <f>'Приложение 2.1'!G152</f>
        <v>2448929.98</v>
      </c>
      <c r="M150" s="569">
        <v>0</v>
      </c>
      <c r="N150" s="569">
        <v>0</v>
      </c>
      <c r="O150" s="569">
        <v>0</v>
      </c>
      <c r="P150" s="569">
        <f t="shared" si="4"/>
        <v>2448929.98</v>
      </c>
      <c r="Q150" s="569">
        <v>0</v>
      </c>
      <c r="R150" s="569">
        <v>0</v>
      </c>
      <c r="S150" s="569" t="s">
        <v>586</v>
      </c>
      <c r="T150" s="100"/>
      <c r="U150" s="101"/>
    </row>
    <row r="151" spans="1:21" ht="9" customHeight="1">
      <c r="A151" s="641">
        <v>137</v>
      </c>
      <c r="B151" s="109" t="s">
        <v>125</v>
      </c>
      <c r="C151" s="127" t="s">
        <v>1123</v>
      </c>
      <c r="D151" s="114" t="s">
        <v>1122</v>
      </c>
      <c r="E151" s="112">
        <v>1997</v>
      </c>
      <c r="F151" s="119" t="s">
        <v>88</v>
      </c>
      <c r="G151" s="119">
        <v>5</v>
      </c>
      <c r="H151" s="114">
        <v>2</v>
      </c>
      <c r="I151" s="275">
        <v>6092.7</v>
      </c>
      <c r="J151" s="275">
        <v>5601</v>
      </c>
      <c r="K151" s="106">
        <v>253</v>
      </c>
      <c r="L151" s="178">
        <f>'Приложение 2.1'!G153</f>
        <v>4716852.07</v>
      </c>
      <c r="M151" s="569">
        <v>0</v>
      </c>
      <c r="N151" s="569">
        <v>0</v>
      </c>
      <c r="O151" s="569">
        <v>0</v>
      </c>
      <c r="P151" s="569">
        <f t="shared" si="4"/>
        <v>4716852.07</v>
      </c>
      <c r="Q151" s="569">
        <v>0</v>
      </c>
      <c r="R151" s="569">
        <v>0</v>
      </c>
      <c r="S151" s="569" t="s">
        <v>586</v>
      </c>
      <c r="T151" s="100"/>
      <c r="U151" s="101"/>
    </row>
    <row r="152" spans="1:21" ht="9" customHeight="1">
      <c r="A152" s="641">
        <v>138</v>
      </c>
      <c r="B152" s="109" t="s">
        <v>1087</v>
      </c>
      <c r="C152" s="127" t="s">
        <v>1123</v>
      </c>
      <c r="D152" s="114" t="s">
        <v>1122</v>
      </c>
      <c r="E152" s="112">
        <v>1982</v>
      </c>
      <c r="F152" s="119" t="s">
        <v>90</v>
      </c>
      <c r="G152" s="119">
        <v>5</v>
      </c>
      <c r="H152" s="114">
        <v>5</v>
      </c>
      <c r="I152" s="275">
        <v>7905.3</v>
      </c>
      <c r="J152" s="275">
        <v>6517.9</v>
      </c>
      <c r="K152" s="106">
        <v>312</v>
      </c>
      <c r="L152" s="178">
        <f>'Приложение 2.1'!G154</f>
        <v>5490807.8899999997</v>
      </c>
      <c r="M152" s="569">
        <v>0</v>
      </c>
      <c r="N152" s="569">
        <v>0</v>
      </c>
      <c r="O152" s="569">
        <v>0</v>
      </c>
      <c r="P152" s="569">
        <f t="shared" si="4"/>
        <v>5490807.8899999997</v>
      </c>
      <c r="Q152" s="569">
        <v>0</v>
      </c>
      <c r="R152" s="569">
        <v>0</v>
      </c>
      <c r="S152" s="569" t="s">
        <v>586</v>
      </c>
      <c r="T152" s="100"/>
      <c r="U152" s="101"/>
    </row>
    <row r="153" spans="1:21" ht="9" customHeight="1">
      <c r="A153" s="641">
        <v>139</v>
      </c>
      <c r="B153" s="109" t="s">
        <v>1088</v>
      </c>
      <c r="C153" s="127" t="s">
        <v>1123</v>
      </c>
      <c r="D153" s="114" t="s">
        <v>1122</v>
      </c>
      <c r="E153" s="112">
        <v>1989</v>
      </c>
      <c r="F153" s="119" t="s">
        <v>90</v>
      </c>
      <c r="G153" s="119">
        <v>5</v>
      </c>
      <c r="H153" s="114">
        <v>8</v>
      </c>
      <c r="I153" s="275">
        <v>5877.3</v>
      </c>
      <c r="J153" s="275">
        <v>5200.7</v>
      </c>
      <c r="K153" s="106">
        <v>310</v>
      </c>
      <c r="L153" s="178">
        <f>'Приложение 2.1'!G155</f>
        <v>4964954.82</v>
      </c>
      <c r="M153" s="569">
        <v>0</v>
      </c>
      <c r="N153" s="569">
        <v>0</v>
      </c>
      <c r="O153" s="569">
        <v>0</v>
      </c>
      <c r="P153" s="569">
        <f t="shared" si="4"/>
        <v>4964954.82</v>
      </c>
      <c r="Q153" s="569">
        <v>0</v>
      </c>
      <c r="R153" s="569">
        <v>0</v>
      </c>
      <c r="S153" s="569" t="s">
        <v>586</v>
      </c>
      <c r="T153" s="100"/>
      <c r="U153" s="101"/>
    </row>
    <row r="154" spans="1:21" ht="9" customHeight="1">
      <c r="A154" s="641">
        <v>140</v>
      </c>
      <c r="B154" s="109" t="s">
        <v>1126</v>
      </c>
      <c r="C154" s="127" t="s">
        <v>1127</v>
      </c>
      <c r="D154" s="114" t="s">
        <v>1122</v>
      </c>
      <c r="E154" s="112">
        <v>1966</v>
      </c>
      <c r="F154" s="119" t="s">
        <v>90</v>
      </c>
      <c r="G154" s="119">
        <v>5</v>
      </c>
      <c r="H154" s="114">
        <v>4</v>
      </c>
      <c r="I154" s="275">
        <v>3821.6</v>
      </c>
      <c r="J154" s="275">
        <v>3520.6</v>
      </c>
      <c r="K154" s="106">
        <v>154</v>
      </c>
      <c r="L154" s="178">
        <f>'Приложение 2.1'!G156</f>
        <v>2670739.85</v>
      </c>
      <c r="M154" s="569">
        <v>0</v>
      </c>
      <c r="N154" s="569">
        <v>0</v>
      </c>
      <c r="O154" s="569">
        <v>0</v>
      </c>
      <c r="P154" s="569">
        <f>L154</f>
        <v>2670739.85</v>
      </c>
      <c r="Q154" s="569">
        <v>0</v>
      </c>
      <c r="R154" s="569">
        <v>0</v>
      </c>
      <c r="S154" s="569" t="s">
        <v>586</v>
      </c>
      <c r="T154" s="100"/>
      <c r="U154" s="101"/>
    </row>
    <row r="155" spans="1:21" ht="9" customHeight="1">
      <c r="A155" s="641">
        <v>141</v>
      </c>
      <c r="B155" s="109" t="s">
        <v>1160</v>
      </c>
      <c r="C155" s="127" t="s">
        <v>1127</v>
      </c>
      <c r="D155" s="114" t="s">
        <v>1122</v>
      </c>
      <c r="E155" s="112">
        <v>1949</v>
      </c>
      <c r="F155" s="114" t="s">
        <v>88</v>
      </c>
      <c r="G155" s="119">
        <v>2</v>
      </c>
      <c r="H155" s="114">
        <v>1</v>
      </c>
      <c r="I155" s="275">
        <v>768.5</v>
      </c>
      <c r="J155" s="275">
        <v>761</v>
      </c>
      <c r="K155" s="106">
        <v>13</v>
      </c>
      <c r="L155" s="178">
        <f>'Приложение 2.1'!G157</f>
        <v>1982842.21</v>
      </c>
      <c r="M155" s="569">
        <v>0</v>
      </c>
      <c r="N155" s="569">
        <v>0</v>
      </c>
      <c r="O155" s="569">
        <v>0</v>
      </c>
      <c r="P155" s="569">
        <f>L155</f>
        <v>1982842.21</v>
      </c>
      <c r="Q155" s="569">
        <v>0</v>
      </c>
      <c r="R155" s="569">
        <v>0</v>
      </c>
      <c r="S155" s="569" t="s">
        <v>586</v>
      </c>
      <c r="T155" s="100"/>
      <c r="U155" s="101"/>
    </row>
    <row r="156" spans="1:21" ht="9" customHeight="1">
      <c r="A156" s="641">
        <v>142</v>
      </c>
      <c r="B156" s="109" t="s">
        <v>1161</v>
      </c>
      <c r="C156" s="127" t="s">
        <v>1127</v>
      </c>
      <c r="D156" s="114" t="s">
        <v>1122</v>
      </c>
      <c r="E156" s="112">
        <v>1949</v>
      </c>
      <c r="F156" s="114" t="s">
        <v>88</v>
      </c>
      <c r="G156" s="119">
        <v>2</v>
      </c>
      <c r="H156" s="114">
        <v>1</v>
      </c>
      <c r="I156" s="275">
        <v>270.39999999999998</v>
      </c>
      <c r="J156" s="275">
        <v>247.4</v>
      </c>
      <c r="K156" s="106">
        <v>6</v>
      </c>
      <c r="L156" s="178">
        <f>'Приложение 2.1'!G158</f>
        <v>1615326.32</v>
      </c>
      <c r="M156" s="569">
        <v>0</v>
      </c>
      <c r="N156" s="569">
        <v>0</v>
      </c>
      <c r="O156" s="569">
        <v>0</v>
      </c>
      <c r="P156" s="569">
        <f>L156</f>
        <v>1615326.32</v>
      </c>
      <c r="Q156" s="569">
        <v>0</v>
      </c>
      <c r="R156" s="569">
        <v>0</v>
      </c>
      <c r="S156" s="569" t="s">
        <v>586</v>
      </c>
      <c r="T156" s="100"/>
      <c r="U156" s="101"/>
    </row>
    <row r="157" spans="1:21" ht="9" customHeight="1">
      <c r="A157" s="641">
        <v>143</v>
      </c>
      <c r="B157" s="109" t="s">
        <v>1162</v>
      </c>
      <c r="C157" s="127" t="s">
        <v>1127</v>
      </c>
      <c r="D157" s="114" t="s">
        <v>1122</v>
      </c>
      <c r="E157" s="112">
        <v>1978</v>
      </c>
      <c r="F157" s="119" t="s">
        <v>90</v>
      </c>
      <c r="G157" s="119">
        <v>5</v>
      </c>
      <c r="H157" s="114">
        <v>8</v>
      </c>
      <c r="I157" s="275">
        <v>9767.7000000000007</v>
      </c>
      <c r="J157" s="275">
        <v>8372</v>
      </c>
      <c r="K157" s="106">
        <v>263</v>
      </c>
      <c r="L157" s="178">
        <f>'Приложение 2.1'!G159</f>
        <v>6730238.4800000004</v>
      </c>
      <c r="M157" s="569">
        <v>0</v>
      </c>
      <c r="N157" s="569">
        <v>0</v>
      </c>
      <c r="O157" s="569">
        <v>0</v>
      </c>
      <c r="P157" s="569">
        <f>L157</f>
        <v>6730238.4800000004</v>
      </c>
      <c r="Q157" s="569">
        <v>0</v>
      </c>
      <c r="R157" s="569">
        <v>0</v>
      </c>
      <c r="S157" s="569" t="s">
        <v>586</v>
      </c>
      <c r="T157" s="100"/>
      <c r="U157" s="101"/>
    </row>
    <row r="158" spans="1:21" ht="9" customHeight="1">
      <c r="A158" s="641">
        <v>144</v>
      </c>
      <c r="B158" s="109" t="s">
        <v>1199</v>
      </c>
      <c r="C158" s="261" t="s">
        <v>1123</v>
      </c>
      <c r="D158" s="114" t="s">
        <v>1121</v>
      </c>
      <c r="E158" s="112">
        <v>1993</v>
      </c>
      <c r="F158" s="119" t="s">
        <v>90</v>
      </c>
      <c r="G158" s="119">
        <v>10</v>
      </c>
      <c r="H158" s="114">
        <v>5</v>
      </c>
      <c r="I158" s="275">
        <v>12121.6</v>
      </c>
      <c r="J158" s="275">
        <v>10980.3</v>
      </c>
      <c r="K158" s="106">
        <v>484</v>
      </c>
      <c r="L158" s="178">
        <f>'Приложение 2.1'!G160</f>
        <v>2030000</v>
      </c>
      <c r="M158" s="569">
        <v>0</v>
      </c>
      <c r="N158" s="569">
        <v>0</v>
      </c>
      <c r="O158" s="569">
        <v>0</v>
      </c>
      <c r="P158" s="569">
        <f>L158</f>
        <v>2030000</v>
      </c>
      <c r="Q158" s="569">
        <v>0</v>
      </c>
      <c r="R158" s="569">
        <v>0</v>
      </c>
      <c r="S158" s="569" t="s">
        <v>586</v>
      </c>
      <c r="T158" s="100"/>
      <c r="U158" s="101"/>
    </row>
    <row r="159" spans="1:21" ht="9" customHeight="1">
      <c r="A159" s="641">
        <v>145</v>
      </c>
      <c r="B159" s="109" t="s">
        <v>1200</v>
      </c>
      <c r="C159" s="261" t="s">
        <v>1123</v>
      </c>
      <c r="D159" s="114" t="s">
        <v>1121</v>
      </c>
      <c r="E159" s="112">
        <v>1973</v>
      </c>
      <c r="F159" s="119" t="s">
        <v>90</v>
      </c>
      <c r="G159" s="119">
        <v>5</v>
      </c>
      <c r="H159" s="114">
        <v>4</v>
      </c>
      <c r="I159" s="275">
        <v>3580.5</v>
      </c>
      <c r="J159" s="275">
        <v>3307.5</v>
      </c>
      <c r="K159" s="106">
        <v>138</v>
      </c>
      <c r="L159" s="178">
        <f>'Приложение 2.1'!G161</f>
        <v>472421.26</v>
      </c>
      <c r="M159" s="569">
        <v>0</v>
      </c>
      <c r="N159" s="569">
        <v>0</v>
      </c>
      <c r="O159" s="569">
        <v>0</v>
      </c>
      <c r="P159" s="569">
        <f t="shared" ref="P159:P161" si="5">L159</f>
        <v>472421.26</v>
      </c>
      <c r="Q159" s="569">
        <v>0</v>
      </c>
      <c r="R159" s="569">
        <v>0</v>
      </c>
      <c r="S159" s="569" t="s">
        <v>586</v>
      </c>
      <c r="T159" s="100"/>
      <c r="U159" s="101"/>
    </row>
    <row r="160" spans="1:21" ht="9" customHeight="1">
      <c r="A160" s="641">
        <v>146</v>
      </c>
      <c r="B160" s="109" t="s">
        <v>1097</v>
      </c>
      <c r="C160" s="261" t="s">
        <v>1123</v>
      </c>
      <c r="D160" s="114" t="s">
        <v>1121</v>
      </c>
      <c r="E160" s="112">
        <v>1986</v>
      </c>
      <c r="F160" s="119" t="s">
        <v>90</v>
      </c>
      <c r="G160" s="119">
        <v>5</v>
      </c>
      <c r="H160" s="114">
        <v>9</v>
      </c>
      <c r="I160" s="275">
        <v>7688.2</v>
      </c>
      <c r="J160" s="275">
        <v>6798.2</v>
      </c>
      <c r="K160" s="106">
        <v>340</v>
      </c>
      <c r="L160" s="178">
        <f>'Приложение 2.1'!G162</f>
        <v>572428.88</v>
      </c>
      <c r="M160" s="569">
        <v>0</v>
      </c>
      <c r="N160" s="569">
        <v>0</v>
      </c>
      <c r="O160" s="569">
        <v>0</v>
      </c>
      <c r="P160" s="569">
        <f t="shared" si="5"/>
        <v>572428.88</v>
      </c>
      <c r="Q160" s="569">
        <v>0</v>
      </c>
      <c r="R160" s="569">
        <v>0</v>
      </c>
      <c r="S160" s="613" t="s">
        <v>586</v>
      </c>
      <c r="T160" s="100"/>
      <c r="U160" s="101"/>
    </row>
    <row r="161" spans="1:21" ht="9" customHeight="1">
      <c r="A161" s="641">
        <v>147</v>
      </c>
      <c r="B161" s="109" t="s">
        <v>1149</v>
      </c>
      <c r="C161" s="261" t="s">
        <v>1123</v>
      </c>
      <c r="D161" s="114" t="s">
        <v>1121</v>
      </c>
      <c r="E161" s="112">
        <v>1977</v>
      </c>
      <c r="F161" s="119" t="s">
        <v>90</v>
      </c>
      <c r="G161" s="119">
        <v>5</v>
      </c>
      <c r="H161" s="114">
        <v>4</v>
      </c>
      <c r="I161" s="275">
        <v>3558.4</v>
      </c>
      <c r="J161" s="275">
        <v>3283.4</v>
      </c>
      <c r="K161" s="106">
        <v>147</v>
      </c>
      <c r="L161" s="178">
        <f>'Приложение 2.1'!G163</f>
        <v>173582.72</v>
      </c>
      <c r="M161" s="569">
        <v>0</v>
      </c>
      <c r="N161" s="569">
        <v>0</v>
      </c>
      <c r="O161" s="569">
        <v>0</v>
      </c>
      <c r="P161" s="569">
        <f t="shared" si="5"/>
        <v>173582.72</v>
      </c>
      <c r="Q161" s="569">
        <v>0</v>
      </c>
      <c r="R161" s="569">
        <v>0</v>
      </c>
      <c r="S161" s="613" t="s">
        <v>586</v>
      </c>
      <c r="T161" s="100"/>
      <c r="U161" s="101"/>
    </row>
    <row r="162" spans="1:21" ht="9" customHeight="1">
      <c r="A162" s="641">
        <v>148</v>
      </c>
      <c r="B162" s="109" t="s">
        <v>1226</v>
      </c>
      <c r="C162" s="261" t="s">
        <v>1123</v>
      </c>
      <c r="D162" s="114" t="s">
        <v>1121</v>
      </c>
      <c r="E162" s="112">
        <v>2009</v>
      </c>
      <c r="F162" s="119" t="s">
        <v>88</v>
      </c>
      <c r="G162" s="119">
        <v>9</v>
      </c>
      <c r="H162" s="114">
        <v>1</v>
      </c>
      <c r="I162" s="275">
        <v>3623.5</v>
      </c>
      <c r="J162" s="275">
        <v>3142</v>
      </c>
      <c r="K162" s="106">
        <v>50</v>
      </c>
      <c r="L162" s="178">
        <f>'Приложение 2.1'!G164</f>
        <v>410982.2</v>
      </c>
      <c r="M162" s="613">
        <v>0</v>
      </c>
      <c r="N162" s="613">
        <v>0</v>
      </c>
      <c r="O162" s="613">
        <v>0</v>
      </c>
      <c r="P162" s="613">
        <f t="shared" ref="P162:P164" si="6">L162</f>
        <v>410982.2</v>
      </c>
      <c r="Q162" s="613">
        <v>0</v>
      </c>
      <c r="R162" s="613">
        <v>0</v>
      </c>
      <c r="S162" s="613" t="s">
        <v>586</v>
      </c>
      <c r="T162" s="100"/>
      <c r="U162" s="101"/>
    </row>
    <row r="163" spans="1:21" ht="9" customHeight="1">
      <c r="A163" s="641">
        <v>149</v>
      </c>
      <c r="B163" s="109" t="s">
        <v>1130</v>
      </c>
      <c r="C163" s="261" t="s">
        <v>1123</v>
      </c>
      <c r="D163" s="114" t="s">
        <v>1121</v>
      </c>
      <c r="E163" s="112">
        <v>1996</v>
      </c>
      <c r="F163" s="119" t="s">
        <v>88</v>
      </c>
      <c r="G163" s="119">
        <v>17</v>
      </c>
      <c r="H163" s="114">
        <v>1</v>
      </c>
      <c r="I163" s="275">
        <v>6002.6</v>
      </c>
      <c r="J163" s="275">
        <v>4802.6000000000004</v>
      </c>
      <c r="K163" s="106">
        <v>175</v>
      </c>
      <c r="L163" s="178">
        <f>'Приложение 2.1'!G165</f>
        <v>593338.49</v>
      </c>
      <c r="M163" s="613">
        <v>0</v>
      </c>
      <c r="N163" s="613">
        <v>0</v>
      </c>
      <c r="O163" s="613">
        <v>0</v>
      </c>
      <c r="P163" s="613">
        <f t="shared" si="6"/>
        <v>593338.49</v>
      </c>
      <c r="Q163" s="613">
        <v>0</v>
      </c>
      <c r="R163" s="613">
        <v>0</v>
      </c>
      <c r="S163" s="613" t="s">
        <v>586</v>
      </c>
      <c r="T163" s="100"/>
      <c r="U163" s="101"/>
    </row>
    <row r="164" spans="1:21" ht="9" customHeight="1">
      <c r="A164" s="641">
        <v>150</v>
      </c>
      <c r="B164" s="109" t="s">
        <v>1227</v>
      </c>
      <c r="C164" s="261"/>
      <c r="D164" s="114" t="s">
        <v>1121</v>
      </c>
      <c r="E164" s="112">
        <v>1983</v>
      </c>
      <c r="F164" s="119" t="s">
        <v>90</v>
      </c>
      <c r="G164" s="119">
        <v>5</v>
      </c>
      <c r="H164" s="114">
        <v>7</v>
      </c>
      <c r="I164" s="275">
        <v>5690.2</v>
      </c>
      <c r="J164" s="275">
        <v>5126.2</v>
      </c>
      <c r="K164" s="106">
        <v>242</v>
      </c>
      <c r="L164" s="178">
        <f>'Приложение 2.1'!G166</f>
        <v>1254075</v>
      </c>
      <c r="M164" s="613">
        <v>0</v>
      </c>
      <c r="N164" s="613">
        <v>0</v>
      </c>
      <c r="O164" s="613">
        <v>0</v>
      </c>
      <c r="P164" s="613">
        <f t="shared" si="6"/>
        <v>1254075</v>
      </c>
      <c r="Q164" s="613">
        <v>0</v>
      </c>
      <c r="R164" s="613">
        <v>0</v>
      </c>
      <c r="S164" s="613" t="s">
        <v>586</v>
      </c>
      <c r="T164" s="100"/>
      <c r="U164" s="101"/>
    </row>
    <row r="165" spans="1:21" ht="26.25" customHeight="1">
      <c r="A165" s="796" t="s">
        <v>108</v>
      </c>
      <c r="B165" s="796"/>
      <c r="C165" s="105"/>
      <c r="D165" s="570" t="s">
        <v>388</v>
      </c>
      <c r="E165" s="570" t="s">
        <v>388</v>
      </c>
      <c r="F165" s="570" t="s">
        <v>388</v>
      </c>
      <c r="G165" s="570" t="s">
        <v>388</v>
      </c>
      <c r="H165" s="570" t="s">
        <v>388</v>
      </c>
      <c r="I165" s="184">
        <f>SUM(I15:I164)</f>
        <v>630662.35999999975</v>
      </c>
      <c r="J165" s="184">
        <f t="shared" ref="J165:Q165" si="7">SUM(J15:J164)</f>
        <v>544350.30999999994</v>
      </c>
      <c r="K165" s="106">
        <f t="shared" si="7"/>
        <v>25757</v>
      </c>
      <c r="L165" s="184">
        <f>SUM(L15:L164)</f>
        <v>474750876.26999986</v>
      </c>
      <c r="M165" s="184">
        <f t="shared" si="7"/>
        <v>0</v>
      </c>
      <c r="N165" s="184">
        <f t="shared" si="7"/>
        <v>0</v>
      </c>
      <c r="O165" s="184">
        <f t="shared" si="7"/>
        <v>0</v>
      </c>
      <c r="P165" s="184">
        <f t="shared" si="7"/>
        <v>474750876.26999986</v>
      </c>
      <c r="Q165" s="184">
        <f t="shared" si="7"/>
        <v>0</v>
      </c>
      <c r="R165" s="184">
        <f>SUM(R15:R164)</f>
        <v>0</v>
      </c>
      <c r="S165" s="569"/>
      <c r="T165" s="210"/>
      <c r="U165" s="101"/>
    </row>
    <row r="166" spans="1:21" ht="9" customHeight="1">
      <c r="A166" s="712" t="s">
        <v>220</v>
      </c>
      <c r="B166" s="712"/>
      <c r="C166" s="712"/>
      <c r="D166" s="712"/>
      <c r="E166" s="712"/>
      <c r="F166" s="712"/>
      <c r="G166" s="712"/>
      <c r="H166" s="712"/>
      <c r="I166" s="712"/>
      <c r="J166" s="712"/>
      <c r="K166" s="712"/>
      <c r="L166" s="712"/>
      <c r="M166" s="712"/>
      <c r="N166" s="712"/>
      <c r="O166" s="712"/>
      <c r="P166" s="712"/>
      <c r="Q166" s="712"/>
      <c r="R166" s="712"/>
      <c r="S166" s="712"/>
      <c r="T166" s="212"/>
      <c r="U166" s="212"/>
    </row>
    <row r="167" spans="1:21" ht="9" customHeight="1">
      <c r="A167" s="570">
        <v>151</v>
      </c>
      <c r="B167" s="223" t="s">
        <v>747</v>
      </c>
      <c r="C167" s="265" t="s">
        <v>1123</v>
      </c>
      <c r="D167" s="180" t="s">
        <v>1122</v>
      </c>
      <c r="E167" s="224" t="s">
        <v>595</v>
      </c>
      <c r="F167" s="225" t="s">
        <v>88</v>
      </c>
      <c r="G167" s="225">
        <v>5</v>
      </c>
      <c r="H167" s="226">
        <v>4</v>
      </c>
      <c r="I167" s="227">
        <v>3443.4</v>
      </c>
      <c r="J167" s="227">
        <v>2530.3000000000002</v>
      </c>
      <c r="K167" s="351">
        <v>121</v>
      </c>
      <c r="L167" s="178">
        <f>'Приложение 2.1'!G169</f>
        <v>3980141.15</v>
      </c>
      <c r="M167" s="569">
        <v>0</v>
      </c>
      <c r="N167" s="569">
        <v>0</v>
      </c>
      <c r="O167" s="569">
        <v>0</v>
      </c>
      <c r="P167" s="569">
        <f>L167</f>
        <v>3980141.15</v>
      </c>
      <c r="Q167" s="569">
        <v>0</v>
      </c>
      <c r="R167" s="569">
        <v>0</v>
      </c>
      <c r="S167" s="569" t="s">
        <v>586</v>
      </c>
      <c r="T167" s="100"/>
      <c r="U167" s="101"/>
    </row>
    <row r="168" spans="1:21" ht="9" customHeight="1">
      <c r="A168" s="570">
        <v>152</v>
      </c>
      <c r="B168" s="223" t="s">
        <v>749</v>
      </c>
      <c r="C168" s="265" t="s">
        <v>1123</v>
      </c>
      <c r="D168" s="180" t="s">
        <v>1122</v>
      </c>
      <c r="E168" s="224" t="s">
        <v>603</v>
      </c>
      <c r="F168" s="225" t="s">
        <v>88</v>
      </c>
      <c r="G168" s="225">
        <v>4</v>
      </c>
      <c r="H168" s="226">
        <v>3</v>
      </c>
      <c r="I168" s="227">
        <v>2582.9</v>
      </c>
      <c r="J168" s="227">
        <v>1684.6</v>
      </c>
      <c r="K168" s="351">
        <v>194</v>
      </c>
      <c r="L168" s="178">
        <f>'Приложение 2.1'!G170</f>
        <v>3463826.95</v>
      </c>
      <c r="M168" s="569">
        <v>0</v>
      </c>
      <c r="N168" s="569">
        <v>0</v>
      </c>
      <c r="O168" s="569">
        <v>0</v>
      </c>
      <c r="P168" s="569">
        <f>L168</f>
        <v>3463826.95</v>
      </c>
      <c r="Q168" s="569">
        <v>0</v>
      </c>
      <c r="R168" s="569">
        <v>0</v>
      </c>
      <c r="S168" s="569" t="s">
        <v>586</v>
      </c>
      <c r="T168" s="100"/>
      <c r="U168" s="101"/>
    </row>
    <row r="169" spans="1:21" ht="9" customHeight="1">
      <c r="A169" s="570">
        <v>153</v>
      </c>
      <c r="B169" s="223" t="s">
        <v>1045</v>
      </c>
      <c r="C169" s="265" t="s">
        <v>1123</v>
      </c>
      <c r="D169" s="180" t="s">
        <v>1122</v>
      </c>
      <c r="E169" s="224" t="s">
        <v>604</v>
      </c>
      <c r="F169" s="225" t="s">
        <v>88</v>
      </c>
      <c r="G169" s="225">
        <v>5</v>
      </c>
      <c r="H169" s="226">
        <v>4</v>
      </c>
      <c r="I169" s="227">
        <v>3813.8</v>
      </c>
      <c r="J169" s="227">
        <v>3523.8</v>
      </c>
      <c r="K169" s="351">
        <v>135</v>
      </c>
      <c r="L169" s="178">
        <f>'Приложение 2.1'!G171</f>
        <v>3896357.57</v>
      </c>
      <c r="M169" s="569">
        <v>0</v>
      </c>
      <c r="N169" s="569">
        <v>0</v>
      </c>
      <c r="O169" s="569">
        <v>0</v>
      </c>
      <c r="P169" s="569">
        <f>L169</f>
        <v>3896357.57</v>
      </c>
      <c r="Q169" s="569">
        <v>0</v>
      </c>
      <c r="R169" s="569">
        <v>0</v>
      </c>
      <c r="S169" s="569" t="s">
        <v>586</v>
      </c>
      <c r="T169" s="100"/>
      <c r="U169" s="101"/>
    </row>
    <row r="170" spans="1:21" ht="9" customHeight="1">
      <c r="A170" s="570">
        <v>154</v>
      </c>
      <c r="B170" s="223" t="s">
        <v>1046</v>
      </c>
      <c r="C170" s="265" t="s">
        <v>1123</v>
      </c>
      <c r="D170" s="180" t="s">
        <v>1122</v>
      </c>
      <c r="E170" s="224" t="s">
        <v>297</v>
      </c>
      <c r="F170" s="225" t="s">
        <v>90</v>
      </c>
      <c r="G170" s="225">
        <v>5</v>
      </c>
      <c r="H170" s="226">
        <v>8</v>
      </c>
      <c r="I170" s="227">
        <v>6928</v>
      </c>
      <c r="J170" s="227">
        <v>5924.7</v>
      </c>
      <c r="K170" s="351">
        <v>282</v>
      </c>
      <c r="L170" s="178">
        <f>'Приложение 2.1'!G172</f>
        <v>7945971.6299999999</v>
      </c>
      <c r="M170" s="569">
        <v>0</v>
      </c>
      <c r="N170" s="569">
        <v>0</v>
      </c>
      <c r="O170" s="569">
        <v>0</v>
      </c>
      <c r="P170" s="569">
        <f>L170</f>
        <v>7945971.6299999999</v>
      </c>
      <c r="Q170" s="569">
        <v>0</v>
      </c>
      <c r="R170" s="569">
        <v>0</v>
      </c>
      <c r="S170" s="569" t="s">
        <v>586</v>
      </c>
      <c r="T170" s="100"/>
      <c r="U170" s="101"/>
    </row>
    <row r="171" spans="1:21" ht="9" customHeight="1">
      <c r="A171" s="570">
        <v>155</v>
      </c>
      <c r="B171" s="223" t="s">
        <v>228</v>
      </c>
      <c r="C171" s="265" t="s">
        <v>1124</v>
      </c>
      <c r="D171" s="280" t="s">
        <v>1122</v>
      </c>
      <c r="E171" s="224">
        <v>1917</v>
      </c>
      <c r="F171" s="225" t="s">
        <v>88</v>
      </c>
      <c r="G171" s="225">
        <v>3</v>
      </c>
      <c r="H171" s="226">
        <v>1</v>
      </c>
      <c r="I171" s="227">
        <v>703.1</v>
      </c>
      <c r="J171" s="227">
        <v>634.79999999999995</v>
      </c>
      <c r="K171" s="351">
        <v>19</v>
      </c>
      <c r="L171" s="178">
        <f>'Приложение 2.1'!G173</f>
        <v>1106278.29</v>
      </c>
      <c r="M171" s="277">
        <v>0</v>
      </c>
      <c r="N171" s="569">
        <v>0</v>
      </c>
      <c r="O171" s="569">
        <v>0</v>
      </c>
      <c r="P171" s="569">
        <f>L171</f>
        <v>1106278.29</v>
      </c>
      <c r="Q171" s="569">
        <v>0</v>
      </c>
      <c r="R171" s="569">
        <v>0</v>
      </c>
      <c r="S171" s="569" t="s">
        <v>586</v>
      </c>
      <c r="T171" s="100"/>
      <c r="U171" s="101"/>
    </row>
    <row r="172" spans="1:21" ht="24.75" customHeight="1">
      <c r="A172" s="796" t="s">
        <v>221</v>
      </c>
      <c r="B172" s="796"/>
      <c r="C172" s="105"/>
      <c r="D172" s="564"/>
      <c r="E172" s="114" t="s">
        <v>388</v>
      </c>
      <c r="F172" s="114" t="s">
        <v>388</v>
      </c>
      <c r="G172" s="114" t="s">
        <v>388</v>
      </c>
      <c r="H172" s="114" t="s">
        <v>388</v>
      </c>
      <c r="I172" s="275">
        <f t="shared" ref="I172:R172" si="8">SUM(I167:I171)</f>
        <v>17471.199999999997</v>
      </c>
      <c r="J172" s="275">
        <f t="shared" si="8"/>
        <v>14298.199999999999</v>
      </c>
      <c r="K172" s="106">
        <f t="shared" si="8"/>
        <v>751</v>
      </c>
      <c r="L172" s="275">
        <f t="shared" si="8"/>
        <v>20392575.59</v>
      </c>
      <c r="M172" s="275">
        <f t="shared" si="8"/>
        <v>0</v>
      </c>
      <c r="N172" s="275">
        <f t="shared" si="8"/>
        <v>0</v>
      </c>
      <c r="O172" s="275">
        <f t="shared" si="8"/>
        <v>0</v>
      </c>
      <c r="P172" s="275">
        <f t="shared" si="8"/>
        <v>20392575.59</v>
      </c>
      <c r="Q172" s="275">
        <f t="shared" si="8"/>
        <v>0</v>
      </c>
      <c r="R172" s="275">
        <f t="shared" si="8"/>
        <v>0</v>
      </c>
      <c r="S172" s="569"/>
      <c r="T172" s="100"/>
      <c r="U172" s="101"/>
    </row>
    <row r="173" spans="1:21" ht="9" customHeight="1">
      <c r="A173" s="712" t="s">
        <v>230</v>
      </c>
      <c r="B173" s="712"/>
      <c r="C173" s="712"/>
      <c r="D173" s="712"/>
      <c r="E173" s="712"/>
      <c r="F173" s="712"/>
      <c r="G173" s="712"/>
      <c r="H173" s="712"/>
      <c r="I173" s="712"/>
      <c r="J173" s="712"/>
      <c r="K173" s="712"/>
      <c r="L173" s="712"/>
      <c r="M173" s="712"/>
      <c r="N173" s="712"/>
      <c r="O173" s="712"/>
      <c r="P173" s="712"/>
      <c r="Q173" s="712"/>
      <c r="R173" s="712"/>
      <c r="S173" s="712"/>
      <c r="T173" s="212"/>
      <c r="U173" s="212"/>
    </row>
    <row r="174" spans="1:21" ht="9" customHeight="1">
      <c r="A174" s="570">
        <v>156</v>
      </c>
      <c r="B174" s="186" t="s">
        <v>760</v>
      </c>
      <c r="C174" s="266" t="s">
        <v>1123</v>
      </c>
      <c r="D174" s="187" t="s">
        <v>1122</v>
      </c>
      <c r="E174" s="188" t="s">
        <v>614</v>
      </c>
      <c r="F174" s="189" t="s">
        <v>90</v>
      </c>
      <c r="G174" s="189">
        <v>5</v>
      </c>
      <c r="H174" s="228">
        <v>6</v>
      </c>
      <c r="I174" s="190">
        <v>4378.8999999999996</v>
      </c>
      <c r="J174" s="190">
        <v>3936.1</v>
      </c>
      <c r="K174" s="228">
        <v>165</v>
      </c>
      <c r="L174" s="178">
        <f>'Приложение 2.1'!G176</f>
        <v>3820316.92</v>
      </c>
      <c r="M174" s="569">
        <v>0</v>
      </c>
      <c r="N174" s="569">
        <v>0</v>
      </c>
      <c r="O174" s="569">
        <v>0</v>
      </c>
      <c r="P174" s="569">
        <f>L174</f>
        <v>3820316.92</v>
      </c>
      <c r="Q174" s="569">
        <v>0</v>
      </c>
      <c r="R174" s="569">
        <v>0</v>
      </c>
      <c r="S174" s="105" t="s">
        <v>586</v>
      </c>
      <c r="T174" s="100"/>
      <c r="U174" s="101"/>
    </row>
    <row r="175" spans="1:21" ht="9" customHeight="1">
      <c r="A175" s="570">
        <v>157</v>
      </c>
      <c r="B175" s="186" t="s">
        <v>761</v>
      </c>
      <c r="C175" s="266" t="s">
        <v>1123</v>
      </c>
      <c r="D175" s="187" t="s">
        <v>1122</v>
      </c>
      <c r="E175" s="188" t="s">
        <v>297</v>
      </c>
      <c r="F175" s="189" t="s">
        <v>88</v>
      </c>
      <c r="G175" s="189">
        <v>5</v>
      </c>
      <c r="H175" s="228">
        <v>4</v>
      </c>
      <c r="I175" s="190">
        <v>3170.6</v>
      </c>
      <c r="J175" s="190">
        <v>2892.3</v>
      </c>
      <c r="K175" s="228">
        <v>131</v>
      </c>
      <c r="L175" s="178">
        <f>'Приложение 2.1'!G177</f>
        <v>2396302.2000000002</v>
      </c>
      <c r="M175" s="569">
        <v>0</v>
      </c>
      <c r="N175" s="569">
        <v>0</v>
      </c>
      <c r="O175" s="569">
        <v>0</v>
      </c>
      <c r="P175" s="569">
        <f t="shared" ref="P175:P186" si="9">L175</f>
        <v>2396302.2000000002</v>
      </c>
      <c r="Q175" s="569">
        <v>0</v>
      </c>
      <c r="R175" s="569">
        <v>0</v>
      </c>
      <c r="S175" s="105" t="s">
        <v>586</v>
      </c>
      <c r="T175" s="100"/>
      <c r="U175" s="101"/>
    </row>
    <row r="176" spans="1:21" ht="9" customHeight="1">
      <c r="A176" s="641">
        <v>158</v>
      </c>
      <c r="B176" s="186" t="s">
        <v>762</v>
      </c>
      <c r="C176" s="266" t="s">
        <v>1123</v>
      </c>
      <c r="D176" s="187" t="s">
        <v>1122</v>
      </c>
      <c r="E176" s="188" t="s">
        <v>596</v>
      </c>
      <c r="F176" s="189" t="s">
        <v>88</v>
      </c>
      <c r="G176" s="189">
        <v>5</v>
      </c>
      <c r="H176" s="228">
        <v>6</v>
      </c>
      <c r="I176" s="190">
        <v>4550.1000000000004</v>
      </c>
      <c r="J176" s="190">
        <v>4096.3999999999996</v>
      </c>
      <c r="K176" s="228">
        <v>162</v>
      </c>
      <c r="L176" s="178">
        <f>'Приложение 2.1'!G178</f>
        <v>1079309.3700000001</v>
      </c>
      <c r="M176" s="260">
        <v>0</v>
      </c>
      <c r="N176" s="122">
        <v>0</v>
      </c>
      <c r="O176" s="569">
        <v>0</v>
      </c>
      <c r="P176" s="569">
        <f t="shared" si="9"/>
        <v>1079309.3700000001</v>
      </c>
      <c r="Q176" s="569">
        <v>0</v>
      </c>
      <c r="R176" s="569">
        <v>0</v>
      </c>
      <c r="S176" s="105" t="s">
        <v>586</v>
      </c>
      <c r="T176" s="100"/>
      <c r="U176" s="101"/>
    </row>
    <row r="177" spans="1:22" ht="9" customHeight="1">
      <c r="A177" s="641">
        <v>159</v>
      </c>
      <c r="B177" s="186" t="s">
        <v>763</v>
      </c>
      <c r="C177" s="266" t="s">
        <v>1123</v>
      </c>
      <c r="D177" s="187" t="s">
        <v>1122</v>
      </c>
      <c r="E177" s="188" t="s">
        <v>297</v>
      </c>
      <c r="F177" s="189" t="s">
        <v>88</v>
      </c>
      <c r="G177" s="189">
        <v>5</v>
      </c>
      <c r="H177" s="228">
        <v>5</v>
      </c>
      <c r="I177" s="190">
        <v>4074.4</v>
      </c>
      <c r="J177" s="190">
        <v>3701.7</v>
      </c>
      <c r="K177" s="228">
        <v>144</v>
      </c>
      <c r="L177" s="178">
        <f>'Приложение 2.1'!G179</f>
        <v>2965641.46</v>
      </c>
      <c r="M177" s="260">
        <v>0</v>
      </c>
      <c r="N177" s="122">
        <v>0</v>
      </c>
      <c r="O177" s="569">
        <v>0</v>
      </c>
      <c r="P177" s="569">
        <f t="shared" si="9"/>
        <v>2965641.46</v>
      </c>
      <c r="Q177" s="569">
        <v>0</v>
      </c>
      <c r="R177" s="569">
        <v>0</v>
      </c>
      <c r="S177" s="105" t="s">
        <v>586</v>
      </c>
      <c r="T177" s="100"/>
      <c r="U177" s="101"/>
    </row>
    <row r="178" spans="1:22" ht="9" customHeight="1">
      <c r="A178" s="641">
        <v>160</v>
      </c>
      <c r="B178" s="186" t="s">
        <v>764</v>
      </c>
      <c r="C178" s="266" t="s">
        <v>1123</v>
      </c>
      <c r="D178" s="187" t="s">
        <v>1122</v>
      </c>
      <c r="E178" s="188" t="s">
        <v>596</v>
      </c>
      <c r="F178" s="189" t="s">
        <v>88</v>
      </c>
      <c r="G178" s="189">
        <v>5</v>
      </c>
      <c r="H178" s="228">
        <v>2</v>
      </c>
      <c r="I178" s="190">
        <v>1483.7</v>
      </c>
      <c r="J178" s="190">
        <v>1344.9</v>
      </c>
      <c r="K178" s="228">
        <v>62</v>
      </c>
      <c r="L178" s="178">
        <f>'Приложение 2.1'!G180</f>
        <v>1218349.8600000001</v>
      </c>
      <c r="M178" s="569">
        <v>0</v>
      </c>
      <c r="N178" s="569">
        <v>0</v>
      </c>
      <c r="O178" s="569">
        <v>0</v>
      </c>
      <c r="P178" s="569">
        <f t="shared" si="9"/>
        <v>1218349.8600000001</v>
      </c>
      <c r="Q178" s="569">
        <v>0</v>
      </c>
      <c r="R178" s="569">
        <v>0</v>
      </c>
      <c r="S178" s="105" t="s">
        <v>586</v>
      </c>
      <c r="T178" s="100"/>
      <c r="U178" s="101"/>
    </row>
    <row r="179" spans="1:22" ht="9" customHeight="1">
      <c r="A179" s="641">
        <v>161</v>
      </c>
      <c r="B179" s="186" t="s">
        <v>765</v>
      </c>
      <c r="C179" s="266" t="s">
        <v>1123</v>
      </c>
      <c r="D179" s="180" t="s">
        <v>1122</v>
      </c>
      <c r="E179" s="188" t="s">
        <v>614</v>
      </c>
      <c r="F179" s="189" t="s">
        <v>88</v>
      </c>
      <c r="G179" s="189">
        <v>5</v>
      </c>
      <c r="H179" s="228">
        <v>4</v>
      </c>
      <c r="I179" s="190">
        <v>3633.2</v>
      </c>
      <c r="J179" s="190">
        <v>3203</v>
      </c>
      <c r="K179" s="228">
        <v>150</v>
      </c>
      <c r="L179" s="178">
        <f>'Приложение 2.1'!G181</f>
        <v>3107108.09</v>
      </c>
      <c r="M179" s="569">
        <v>0</v>
      </c>
      <c r="N179" s="569">
        <v>0</v>
      </c>
      <c r="O179" s="569">
        <v>0</v>
      </c>
      <c r="P179" s="569">
        <f t="shared" si="9"/>
        <v>3107108.09</v>
      </c>
      <c r="Q179" s="569">
        <v>0</v>
      </c>
      <c r="R179" s="569">
        <v>0</v>
      </c>
      <c r="S179" s="105" t="s">
        <v>586</v>
      </c>
      <c r="T179" s="100"/>
      <c r="U179" s="101"/>
    </row>
    <row r="180" spans="1:22" ht="9" customHeight="1">
      <c r="A180" s="641">
        <v>162</v>
      </c>
      <c r="B180" s="186" t="s">
        <v>766</v>
      </c>
      <c r="C180" s="266" t="s">
        <v>1123</v>
      </c>
      <c r="D180" s="180" t="s">
        <v>1122</v>
      </c>
      <c r="E180" s="188" t="s">
        <v>297</v>
      </c>
      <c r="F180" s="189" t="s">
        <v>90</v>
      </c>
      <c r="G180" s="189">
        <v>3</v>
      </c>
      <c r="H180" s="228">
        <v>3</v>
      </c>
      <c r="I180" s="190">
        <v>1391.7</v>
      </c>
      <c r="J180" s="190">
        <v>1271</v>
      </c>
      <c r="K180" s="228">
        <v>55</v>
      </c>
      <c r="L180" s="178">
        <f>'Приложение 2.1'!G182</f>
        <v>1864331.58</v>
      </c>
      <c r="M180" s="569">
        <v>0</v>
      </c>
      <c r="N180" s="569">
        <v>0</v>
      </c>
      <c r="O180" s="569">
        <v>0</v>
      </c>
      <c r="P180" s="569">
        <f t="shared" si="9"/>
        <v>1864331.58</v>
      </c>
      <c r="Q180" s="569">
        <v>0</v>
      </c>
      <c r="R180" s="569">
        <v>0</v>
      </c>
      <c r="S180" s="105" t="s">
        <v>586</v>
      </c>
      <c r="T180" s="100"/>
      <c r="U180" s="101"/>
    </row>
    <row r="181" spans="1:22" ht="9" customHeight="1">
      <c r="A181" s="641">
        <v>163</v>
      </c>
      <c r="B181" s="186" t="s">
        <v>767</v>
      </c>
      <c r="C181" s="266" t="s">
        <v>1123</v>
      </c>
      <c r="D181" s="180" t="s">
        <v>1122</v>
      </c>
      <c r="E181" s="188" t="s">
        <v>589</v>
      </c>
      <c r="F181" s="189" t="s">
        <v>88</v>
      </c>
      <c r="G181" s="189">
        <v>5</v>
      </c>
      <c r="H181" s="228">
        <v>6</v>
      </c>
      <c r="I181" s="190">
        <v>4908.8</v>
      </c>
      <c r="J181" s="190">
        <v>4444.8</v>
      </c>
      <c r="K181" s="228">
        <v>203</v>
      </c>
      <c r="L181" s="178">
        <f>'Приложение 2.1'!G183</f>
        <v>4739836.54</v>
      </c>
      <c r="M181" s="569">
        <v>0</v>
      </c>
      <c r="N181" s="569">
        <v>0</v>
      </c>
      <c r="O181" s="569">
        <v>0</v>
      </c>
      <c r="P181" s="569">
        <f t="shared" si="9"/>
        <v>4739836.54</v>
      </c>
      <c r="Q181" s="569">
        <v>0</v>
      </c>
      <c r="R181" s="569">
        <v>0</v>
      </c>
      <c r="S181" s="105" t="s">
        <v>586</v>
      </c>
      <c r="T181" s="100"/>
      <c r="U181" s="101"/>
    </row>
    <row r="182" spans="1:22" ht="9" customHeight="1">
      <c r="A182" s="641">
        <v>164</v>
      </c>
      <c r="B182" s="186" t="s">
        <v>768</v>
      </c>
      <c r="C182" s="266" t="s">
        <v>1123</v>
      </c>
      <c r="D182" s="180" t="s">
        <v>1122</v>
      </c>
      <c r="E182" s="188" t="s">
        <v>589</v>
      </c>
      <c r="F182" s="189" t="s">
        <v>88</v>
      </c>
      <c r="G182" s="189">
        <v>2</v>
      </c>
      <c r="H182" s="228">
        <v>3</v>
      </c>
      <c r="I182" s="190">
        <v>946.2</v>
      </c>
      <c r="J182" s="190">
        <v>861.6</v>
      </c>
      <c r="K182" s="228">
        <v>47</v>
      </c>
      <c r="L182" s="178">
        <f>'Приложение 2.1'!G184</f>
        <v>2525225.21</v>
      </c>
      <c r="M182" s="569">
        <v>0</v>
      </c>
      <c r="N182" s="569">
        <v>0</v>
      </c>
      <c r="O182" s="569">
        <v>0</v>
      </c>
      <c r="P182" s="569">
        <f t="shared" si="9"/>
        <v>2525225.21</v>
      </c>
      <c r="Q182" s="569">
        <v>0</v>
      </c>
      <c r="R182" s="569">
        <v>0</v>
      </c>
      <c r="S182" s="105" t="s">
        <v>586</v>
      </c>
      <c r="T182" s="100"/>
      <c r="U182" s="101"/>
    </row>
    <row r="183" spans="1:22" ht="9" customHeight="1">
      <c r="A183" s="641">
        <v>165</v>
      </c>
      <c r="B183" s="186" t="s">
        <v>769</v>
      </c>
      <c r="C183" s="266" t="s">
        <v>1123</v>
      </c>
      <c r="D183" s="180" t="s">
        <v>1122</v>
      </c>
      <c r="E183" s="188" t="s">
        <v>297</v>
      </c>
      <c r="F183" s="189" t="s">
        <v>88</v>
      </c>
      <c r="G183" s="189">
        <v>2</v>
      </c>
      <c r="H183" s="228">
        <v>3</v>
      </c>
      <c r="I183" s="190">
        <v>916</v>
      </c>
      <c r="J183" s="190">
        <v>836.9</v>
      </c>
      <c r="K183" s="228">
        <v>44</v>
      </c>
      <c r="L183" s="178">
        <f>'Приложение 2.1'!G185</f>
        <v>2034198.35</v>
      </c>
      <c r="M183" s="569">
        <v>0</v>
      </c>
      <c r="N183" s="569">
        <v>0</v>
      </c>
      <c r="O183" s="569">
        <v>0</v>
      </c>
      <c r="P183" s="569">
        <f t="shared" si="9"/>
        <v>2034198.35</v>
      </c>
      <c r="Q183" s="569">
        <v>0</v>
      </c>
      <c r="R183" s="569">
        <v>0</v>
      </c>
      <c r="S183" s="105" t="s">
        <v>586</v>
      </c>
      <c r="T183" s="100"/>
      <c r="U183" s="101"/>
    </row>
    <row r="184" spans="1:22" ht="9" customHeight="1">
      <c r="A184" s="641">
        <v>166</v>
      </c>
      <c r="B184" s="186" t="s">
        <v>770</v>
      </c>
      <c r="C184" s="266" t="s">
        <v>1123</v>
      </c>
      <c r="D184" s="180" t="s">
        <v>1122</v>
      </c>
      <c r="E184" s="188" t="s">
        <v>590</v>
      </c>
      <c r="F184" s="189" t="s">
        <v>90</v>
      </c>
      <c r="G184" s="189">
        <v>5</v>
      </c>
      <c r="H184" s="228">
        <v>1</v>
      </c>
      <c r="I184" s="190">
        <v>2427.5</v>
      </c>
      <c r="J184" s="190">
        <v>1990.5</v>
      </c>
      <c r="K184" s="228">
        <v>143</v>
      </c>
      <c r="L184" s="178">
        <f>'Приложение 2.1'!G186</f>
        <v>1303493.26</v>
      </c>
      <c r="M184" s="569">
        <v>0</v>
      </c>
      <c r="N184" s="569">
        <v>0</v>
      </c>
      <c r="O184" s="569">
        <v>0</v>
      </c>
      <c r="P184" s="569">
        <f t="shared" si="9"/>
        <v>1303493.26</v>
      </c>
      <c r="Q184" s="569">
        <v>0</v>
      </c>
      <c r="R184" s="569">
        <v>0</v>
      </c>
      <c r="S184" s="105" t="s">
        <v>586</v>
      </c>
      <c r="T184" s="100"/>
      <c r="U184" s="101"/>
    </row>
    <row r="185" spans="1:22" ht="9" customHeight="1">
      <c r="A185" s="641">
        <v>167</v>
      </c>
      <c r="B185" s="186" t="s">
        <v>771</v>
      </c>
      <c r="C185" s="266" t="s">
        <v>1123</v>
      </c>
      <c r="D185" s="180" t="s">
        <v>1122</v>
      </c>
      <c r="E185" s="188" t="s">
        <v>605</v>
      </c>
      <c r="F185" s="189" t="s">
        <v>90</v>
      </c>
      <c r="G185" s="189">
        <v>5</v>
      </c>
      <c r="H185" s="228">
        <v>6</v>
      </c>
      <c r="I185" s="190">
        <v>4950.8999999999996</v>
      </c>
      <c r="J185" s="190">
        <v>4338.1000000000004</v>
      </c>
      <c r="K185" s="228">
        <v>117</v>
      </c>
      <c r="L185" s="178">
        <f>'Приложение 2.1'!G187</f>
        <v>2033737.25</v>
      </c>
      <c r="M185" s="569">
        <v>0</v>
      </c>
      <c r="N185" s="569">
        <v>0</v>
      </c>
      <c r="O185" s="569">
        <v>0</v>
      </c>
      <c r="P185" s="569">
        <f t="shared" si="9"/>
        <v>2033737.25</v>
      </c>
      <c r="Q185" s="569">
        <v>0</v>
      </c>
      <c r="R185" s="569">
        <v>0</v>
      </c>
      <c r="S185" s="105" t="s">
        <v>586</v>
      </c>
      <c r="T185" s="100"/>
      <c r="U185" s="101"/>
    </row>
    <row r="186" spans="1:22" ht="9" customHeight="1">
      <c r="A186" s="641">
        <v>168</v>
      </c>
      <c r="B186" s="186" t="s">
        <v>1038</v>
      </c>
      <c r="C186" s="266" t="s">
        <v>1123</v>
      </c>
      <c r="D186" s="180" t="s">
        <v>1122</v>
      </c>
      <c r="E186" s="188">
        <v>1975</v>
      </c>
      <c r="F186" s="189" t="s">
        <v>90</v>
      </c>
      <c r="G186" s="189">
        <v>2</v>
      </c>
      <c r="H186" s="189">
        <v>3</v>
      </c>
      <c r="I186" s="190">
        <v>863.8</v>
      </c>
      <c r="J186" s="190">
        <v>777.4</v>
      </c>
      <c r="K186" s="106">
        <v>42</v>
      </c>
      <c r="L186" s="178">
        <f>'Приложение 2.1'!G188</f>
        <v>1549949.48</v>
      </c>
      <c r="M186" s="569">
        <v>0</v>
      </c>
      <c r="N186" s="569">
        <v>0</v>
      </c>
      <c r="O186" s="569">
        <v>0</v>
      </c>
      <c r="P186" s="569">
        <f t="shared" si="9"/>
        <v>1549949.48</v>
      </c>
      <c r="Q186" s="569">
        <v>0</v>
      </c>
      <c r="R186" s="569">
        <v>0</v>
      </c>
      <c r="S186" s="105" t="s">
        <v>586</v>
      </c>
      <c r="T186" s="100"/>
      <c r="U186" s="101"/>
    </row>
    <row r="187" spans="1:22" ht="24.75" customHeight="1">
      <c r="A187" s="796" t="s">
        <v>229</v>
      </c>
      <c r="B187" s="796"/>
      <c r="C187" s="105"/>
      <c r="D187" s="564"/>
      <c r="E187" s="114" t="s">
        <v>388</v>
      </c>
      <c r="F187" s="114" t="s">
        <v>388</v>
      </c>
      <c r="G187" s="114" t="s">
        <v>388</v>
      </c>
      <c r="H187" s="114" t="s">
        <v>388</v>
      </c>
      <c r="I187" s="275">
        <f>SUM(I174:I186)</f>
        <v>37695.800000000003</v>
      </c>
      <c r="J187" s="275">
        <f t="shared" ref="J187:R187" si="10">SUM(J174:J186)</f>
        <v>33694.700000000004</v>
      </c>
      <c r="K187" s="106">
        <f t="shared" si="10"/>
        <v>1465</v>
      </c>
      <c r="L187" s="275">
        <f t="shared" si="10"/>
        <v>30637799.570000004</v>
      </c>
      <c r="M187" s="275">
        <f t="shared" si="10"/>
        <v>0</v>
      </c>
      <c r="N187" s="275">
        <f t="shared" si="10"/>
        <v>0</v>
      </c>
      <c r="O187" s="275">
        <f t="shared" si="10"/>
        <v>0</v>
      </c>
      <c r="P187" s="275">
        <f t="shared" si="10"/>
        <v>30637799.570000004</v>
      </c>
      <c r="Q187" s="275">
        <f t="shared" si="10"/>
        <v>0</v>
      </c>
      <c r="R187" s="275">
        <f t="shared" si="10"/>
        <v>0</v>
      </c>
      <c r="S187" s="275"/>
      <c r="T187" s="568"/>
      <c r="U187" s="101"/>
      <c r="V187" s="211"/>
    </row>
    <row r="188" spans="1:22" ht="9" customHeight="1">
      <c r="A188" s="712" t="s">
        <v>240</v>
      </c>
      <c r="B188" s="712"/>
      <c r="C188" s="712"/>
      <c r="D188" s="712"/>
      <c r="E188" s="712"/>
      <c r="F188" s="712"/>
      <c r="G188" s="712"/>
      <c r="H188" s="712"/>
      <c r="I188" s="712"/>
      <c r="J188" s="712"/>
      <c r="K188" s="712"/>
      <c r="L188" s="712"/>
      <c r="M188" s="712"/>
      <c r="N188" s="712"/>
      <c r="O188" s="712"/>
      <c r="P188" s="712"/>
      <c r="Q188" s="712"/>
      <c r="R188" s="712"/>
      <c r="S188" s="712"/>
      <c r="T188" s="212"/>
      <c r="U188" s="212"/>
      <c r="V188" s="211"/>
    </row>
    <row r="189" spans="1:22" ht="9" customHeight="1">
      <c r="A189" s="570">
        <v>169</v>
      </c>
      <c r="B189" s="229" t="s">
        <v>1003</v>
      </c>
      <c r="C189" s="267" t="s">
        <v>1123</v>
      </c>
      <c r="D189" s="180" t="s">
        <v>1122</v>
      </c>
      <c r="E189" s="231" t="s">
        <v>785</v>
      </c>
      <c r="F189" s="232" t="s">
        <v>88</v>
      </c>
      <c r="G189" s="233">
        <v>3</v>
      </c>
      <c r="H189" s="233">
        <v>3</v>
      </c>
      <c r="I189" s="234">
        <v>2216.6</v>
      </c>
      <c r="J189" s="234">
        <v>1523.7</v>
      </c>
      <c r="K189" s="233">
        <v>60</v>
      </c>
      <c r="L189" s="178">
        <f>'Приложение 2.1'!G191</f>
        <v>2775979.56</v>
      </c>
      <c r="M189" s="569">
        <v>0</v>
      </c>
      <c r="N189" s="569">
        <v>0</v>
      </c>
      <c r="O189" s="569">
        <v>0</v>
      </c>
      <c r="P189" s="569">
        <f>L189</f>
        <v>2775979.56</v>
      </c>
      <c r="Q189" s="569">
        <v>0</v>
      </c>
      <c r="R189" s="569">
        <v>0</v>
      </c>
      <c r="S189" s="105" t="s">
        <v>586</v>
      </c>
      <c r="T189" s="100"/>
      <c r="U189" s="101"/>
      <c r="V189" s="211"/>
    </row>
    <row r="190" spans="1:22" ht="9" customHeight="1">
      <c r="A190" s="570">
        <v>170</v>
      </c>
      <c r="B190" s="229" t="s">
        <v>1005</v>
      </c>
      <c r="C190" s="267" t="s">
        <v>1123</v>
      </c>
      <c r="D190" s="180" t="s">
        <v>1122</v>
      </c>
      <c r="E190" s="231" t="s">
        <v>596</v>
      </c>
      <c r="F190" s="232" t="s">
        <v>88</v>
      </c>
      <c r="G190" s="233">
        <v>2</v>
      </c>
      <c r="H190" s="233">
        <v>3</v>
      </c>
      <c r="I190" s="234">
        <v>891.9</v>
      </c>
      <c r="J190" s="234">
        <v>848.3</v>
      </c>
      <c r="K190" s="233">
        <v>59</v>
      </c>
      <c r="L190" s="178">
        <f>'Приложение 2.1'!G192</f>
        <v>2444461.42</v>
      </c>
      <c r="M190" s="569">
        <v>0</v>
      </c>
      <c r="N190" s="569">
        <v>0</v>
      </c>
      <c r="O190" s="569">
        <v>0</v>
      </c>
      <c r="P190" s="569">
        <f>L190</f>
        <v>2444461.42</v>
      </c>
      <c r="Q190" s="569">
        <v>0</v>
      </c>
      <c r="R190" s="569">
        <v>0</v>
      </c>
      <c r="S190" s="105" t="s">
        <v>586</v>
      </c>
      <c r="T190" s="100"/>
      <c r="U190" s="101"/>
      <c r="V190" s="211"/>
    </row>
    <row r="191" spans="1:22" ht="9" customHeight="1">
      <c r="A191" s="570">
        <v>171</v>
      </c>
      <c r="B191" s="229" t="s">
        <v>1004</v>
      </c>
      <c r="C191" s="267" t="s">
        <v>1123</v>
      </c>
      <c r="D191" s="180" t="s">
        <v>1122</v>
      </c>
      <c r="E191" s="231" t="s">
        <v>615</v>
      </c>
      <c r="F191" s="232" t="s">
        <v>88</v>
      </c>
      <c r="G191" s="233">
        <v>5</v>
      </c>
      <c r="H191" s="233">
        <v>1</v>
      </c>
      <c r="I191" s="234">
        <v>3026.4</v>
      </c>
      <c r="J191" s="234">
        <v>2440.6</v>
      </c>
      <c r="K191" s="233">
        <v>126</v>
      </c>
      <c r="L191" s="178">
        <f>'Приложение 2.1'!G193</f>
        <v>1826185.27</v>
      </c>
      <c r="M191" s="569">
        <v>0</v>
      </c>
      <c r="N191" s="569">
        <v>0</v>
      </c>
      <c r="O191" s="569">
        <v>0</v>
      </c>
      <c r="P191" s="569">
        <f>L191</f>
        <v>1826185.27</v>
      </c>
      <c r="Q191" s="569">
        <v>0</v>
      </c>
      <c r="R191" s="569">
        <v>0</v>
      </c>
      <c r="S191" s="105" t="s">
        <v>586</v>
      </c>
      <c r="T191" s="100"/>
      <c r="U191" s="101"/>
      <c r="V191" s="211"/>
    </row>
    <row r="192" spans="1:22" ht="21.75" customHeight="1">
      <c r="A192" s="796" t="s">
        <v>423</v>
      </c>
      <c r="B192" s="796"/>
      <c r="C192" s="105"/>
      <c r="D192" s="564"/>
      <c r="E192" s="570" t="s">
        <v>388</v>
      </c>
      <c r="F192" s="570" t="s">
        <v>388</v>
      </c>
      <c r="G192" s="570" t="s">
        <v>388</v>
      </c>
      <c r="H192" s="570" t="s">
        <v>388</v>
      </c>
      <c r="I192" s="569">
        <f>SUM(I189:I191)</f>
        <v>6134.9</v>
      </c>
      <c r="J192" s="569">
        <f t="shared" ref="J192:R192" si="11">SUM(J189:J191)</f>
        <v>4812.6000000000004</v>
      </c>
      <c r="K192" s="104">
        <f t="shared" si="11"/>
        <v>245</v>
      </c>
      <c r="L192" s="569">
        <f t="shared" si="11"/>
        <v>7046626.25</v>
      </c>
      <c r="M192" s="569">
        <f t="shared" si="11"/>
        <v>0</v>
      </c>
      <c r="N192" s="569">
        <f t="shared" si="11"/>
        <v>0</v>
      </c>
      <c r="O192" s="569">
        <f t="shared" si="11"/>
        <v>0</v>
      </c>
      <c r="P192" s="569">
        <f t="shared" si="11"/>
        <v>7046626.25</v>
      </c>
      <c r="Q192" s="569">
        <f t="shared" si="11"/>
        <v>0</v>
      </c>
      <c r="R192" s="569">
        <f t="shared" si="11"/>
        <v>0</v>
      </c>
      <c r="S192" s="569"/>
      <c r="T192" s="100"/>
      <c r="U192" s="101"/>
      <c r="V192" s="211"/>
    </row>
    <row r="193" spans="1:22" ht="9" customHeight="1">
      <c r="A193" s="712" t="s">
        <v>249</v>
      </c>
      <c r="B193" s="712"/>
      <c r="C193" s="712"/>
      <c r="D193" s="712"/>
      <c r="E193" s="712"/>
      <c r="F193" s="712"/>
      <c r="G193" s="712"/>
      <c r="H193" s="712"/>
      <c r="I193" s="712"/>
      <c r="J193" s="712"/>
      <c r="K193" s="712"/>
      <c r="L193" s="712"/>
      <c r="M193" s="712"/>
      <c r="N193" s="712"/>
      <c r="O193" s="712"/>
      <c r="P193" s="712"/>
      <c r="Q193" s="712"/>
      <c r="R193" s="712"/>
      <c r="S193" s="712"/>
      <c r="T193" s="212"/>
      <c r="U193" s="212"/>
      <c r="V193" s="211"/>
    </row>
    <row r="194" spans="1:22" ht="9" customHeight="1">
      <c r="A194" s="570">
        <v>172</v>
      </c>
      <c r="B194" s="235" t="s">
        <v>786</v>
      </c>
      <c r="C194" s="268" t="s">
        <v>1123</v>
      </c>
      <c r="D194" s="180" t="s">
        <v>1122</v>
      </c>
      <c r="E194" s="236" t="s">
        <v>608</v>
      </c>
      <c r="F194" s="237" t="s">
        <v>88</v>
      </c>
      <c r="G194" s="238">
        <v>5</v>
      </c>
      <c r="H194" s="238">
        <v>4</v>
      </c>
      <c r="I194" s="239">
        <v>3471.8</v>
      </c>
      <c r="J194" s="239">
        <v>3227.4</v>
      </c>
      <c r="K194" s="237">
        <v>129</v>
      </c>
      <c r="L194" s="178">
        <f>'Приложение 2.1'!G196</f>
        <v>4259854.82</v>
      </c>
      <c r="M194" s="569">
        <v>0</v>
      </c>
      <c r="N194" s="569">
        <v>0</v>
      </c>
      <c r="O194" s="569">
        <v>0</v>
      </c>
      <c r="P194" s="569">
        <f t="shared" ref="P194:P200" si="12">L194</f>
        <v>4259854.82</v>
      </c>
      <c r="Q194" s="569">
        <v>0</v>
      </c>
      <c r="R194" s="569">
        <v>0</v>
      </c>
      <c r="S194" s="105" t="s">
        <v>586</v>
      </c>
      <c r="T194" s="100"/>
      <c r="U194" s="101"/>
      <c r="V194" s="211"/>
    </row>
    <row r="195" spans="1:22" ht="9" customHeight="1">
      <c r="A195" s="570">
        <v>173</v>
      </c>
      <c r="B195" s="235" t="s">
        <v>787</v>
      </c>
      <c r="C195" s="268" t="s">
        <v>1123</v>
      </c>
      <c r="D195" s="180" t="s">
        <v>1122</v>
      </c>
      <c r="E195" s="236" t="s">
        <v>593</v>
      </c>
      <c r="F195" s="237" t="s">
        <v>88</v>
      </c>
      <c r="G195" s="238">
        <v>4</v>
      </c>
      <c r="H195" s="238">
        <v>3</v>
      </c>
      <c r="I195" s="239">
        <v>2121.9</v>
      </c>
      <c r="J195" s="239">
        <f>1934.5+41.4</f>
        <v>1975.9</v>
      </c>
      <c r="K195" s="238">
        <v>101</v>
      </c>
      <c r="L195" s="178">
        <f>'Приложение 2.1'!G197</f>
        <v>3104163.47</v>
      </c>
      <c r="M195" s="569">
        <v>0</v>
      </c>
      <c r="N195" s="569">
        <v>0</v>
      </c>
      <c r="O195" s="569">
        <v>0</v>
      </c>
      <c r="P195" s="569">
        <f t="shared" si="12"/>
        <v>3104163.47</v>
      </c>
      <c r="Q195" s="569">
        <v>0</v>
      </c>
      <c r="R195" s="569">
        <v>0</v>
      </c>
      <c r="S195" s="105" t="s">
        <v>586</v>
      </c>
      <c r="T195" s="100"/>
      <c r="U195" s="101"/>
      <c r="V195" s="211"/>
    </row>
    <row r="196" spans="1:22" ht="9" customHeight="1">
      <c r="A196" s="641">
        <v>174</v>
      </c>
      <c r="B196" s="235" t="s">
        <v>788</v>
      </c>
      <c r="C196" s="268" t="s">
        <v>1123</v>
      </c>
      <c r="D196" s="180" t="s">
        <v>1122</v>
      </c>
      <c r="E196" s="236" t="s">
        <v>792</v>
      </c>
      <c r="F196" s="237" t="s">
        <v>250</v>
      </c>
      <c r="G196" s="238">
        <v>2</v>
      </c>
      <c r="H196" s="238">
        <v>1</v>
      </c>
      <c r="I196" s="239">
        <v>588.20000000000005</v>
      </c>
      <c r="J196" s="239">
        <v>530</v>
      </c>
      <c r="K196" s="238">
        <v>21</v>
      </c>
      <c r="L196" s="178">
        <f>'Приложение 2.1'!G198</f>
        <v>1148090.45</v>
      </c>
      <c r="M196" s="569">
        <v>0</v>
      </c>
      <c r="N196" s="569">
        <v>0</v>
      </c>
      <c r="O196" s="569">
        <v>0</v>
      </c>
      <c r="P196" s="569">
        <f t="shared" si="12"/>
        <v>1148090.45</v>
      </c>
      <c r="Q196" s="569">
        <v>0</v>
      </c>
      <c r="R196" s="569">
        <v>0</v>
      </c>
      <c r="S196" s="105" t="s">
        <v>586</v>
      </c>
      <c r="T196" s="100"/>
      <c r="U196" s="101"/>
      <c r="V196" s="211"/>
    </row>
    <row r="197" spans="1:22" ht="9" customHeight="1">
      <c r="A197" s="641">
        <v>175</v>
      </c>
      <c r="B197" s="235" t="s">
        <v>789</v>
      </c>
      <c r="C197" s="268" t="s">
        <v>1123</v>
      </c>
      <c r="D197" s="180" t="s">
        <v>1122</v>
      </c>
      <c r="E197" s="236" t="s">
        <v>793</v>
      </c>
      <c r="F197" s="237" t="s">
        <v>250</v>
      </c>
      <c r="G197" s="238">
        <v>2</v>
      </c>
      <c r="H197" s="238">
        <v>2</v>
      </c>
      <c r="I197" s="239">
        <v>427.4</v>
      </c>
      <c r="J197" s="239">
        <v>383.2</v>
      </c>
      <c r="K197" s="238">
        <v>14</v>
      </c>
      <c r="L197" s="178">
        <f>'Приложение 2.1'!G199</f>
        <v>1400069.93</v>
      </c>
      <c r="M197" s="569">
        <v>0</v>
      </c>
      <c r="N197" s="569">
        <v>0</v>
      </c>
      <c r="O197" s="569">
        <v>0</v>
      </c>
      <c r="P197" s="569">
        <f t="shared" si="12"/>
        <v>1400069.93</v>
      </c>
      <c r="Q197" s="569">
        <v>0</v>
      </c>
      <c r="R197" s="569">
        <v>0</v>
      </c>
      <c r="S197" s="105" t="s">
        <v>586</v>
      </c>
      <c r="T197" s="100"/>
      <c r="U197" s="101"/>
      <c r="V197" s="211"/>
    </row>
    <row r="198" spans="1:22" ht="9" customHeight="1">
      <c r="A198" s="641">
        <v>176</v>
      </c>
      <c r="B198" s="235" t="s">
        <v>790</v>
      </c>
      <c r="C198" s="268" t="s">
        <v>1123</v>
      </c>
      <c r="D198" s="180" t="s">
        <v>1122</v>
      </c>
      <c r="E198" s="236" t="s">
        <v>793</v>
      </c>
      <c r="F198" s="237" t="s">
        <v>250</v>
      </c>
      <c r="G198" s="238">
        <v>2</v>
      </c>
      <c r="H198" s="238">
        <v>2</v>
      </c>
      <c r="I198" s="239">
        <v>429.1</v>
      </c>
      <c r="J198" s="239">
        <v>384.2</v>
      </c>
      <c r="K198" s="238">
        <v>14</v>
      </c>
      <c r="L198" s="178">
        <f>'Приложение 2.1'!G200</f>
        <v>1398978.58</v>
      </c>
      <c r="M198" s="569">
        <v>0</v>
      </c>
      <c r="N198" s="569">
        <v>0</v>
      </c>
      <c r="O198" s="569">
        <v>0</v>
      </c>
      <c r="P198" s="569">
        <f t="shared" si="12"/>
        <v>1398978.58</v>
      </c>
      <c r="Q198" s="569">
        <v>0</v>
      </c>
      <c r="R198" s="569">
        <v>0</v>
      </c>
      <c r="S198" s="105" t="s">
        <v>586</v>
      </c>
      <c r="T198" s="100"/>
      <c r="U198" s="101"/>
      <c r="V198" s="211"/>
    </row>
    <row r="199" spans="1:22" ht="9" customHeight="1">
      <c r="A199" s="641">
        <v>177</v>
      </c>
      <c r="B199" s="235" t="s">
        <v>791</v>
      </c>
      <c r="C199" s="268" t="s">
        <v>1123</v>
      </c>
      <c r="D199" s="180" t="s">
        <v>1122</v>
      </c>
      <c r="E199" s="236" t="s">
        <v>745</v>
      </c>
      <c r="F199" s="237" t="s">
        <v>88</v>
      </c>
      <c r="G199" s="238">
        <v>2</v>
      </c>
      <c r="H199" s="238">
        <v>2</v>
      </c>
      <c r="I199" s="239">
        <v>658.1</v>
      </c>
      <c r="J199" s="239">
        <v>633.5</v>
      </c>
      <c r="K199" s="238">
        <v>31</v>
      </c>
      <c r="L199" s="178">
        <f>'Приложение 2.1'!G201</f>
        <v>2180967.2799999998</v>
      </c>
      <c r="M199" s="569">
        <v>0</v>
      </c>
      <c r="N199" s="569">
        <v>0</v>
      </c>
      <c r="O199" s="569">
        <v>0</v>
      </c>
      <c r="P199" s="569">
        <f t="shared" si="12"/>
        <v>2180967.2799999998</v>
      </c>
      <c r="Q199" s="569">
        <v>0</v>
      </c>
      <c r="R199" s="569">
        <v>0</v>
      </c>
      <c r="S199" s="105" t="s">
        <v>586</v>
      </c>
      <c r="T199" s="100"/>
      <c r="U199" s="101"/>
      <c r="V199" s="211"/>
    </row>
    <row r="200" spans="1:22" ht="9" customHeight="1">
      <c r="A200" s="641">
        <v>178</v>
      </c>
      <c r="B200" s="235" t="s">
        <v>798</v>
      </c>
      <c r="C200" s="268" t="s">
        <v>1123</v>
      </c>
      <c r="D200" s="180" t="s">
        <v>1122</v>
      </c>
      <c r="E200" s="236">
        <v>1951</v>
      </c>
      <c r="F200" s="237" t="s">
        <v>88</v>
      </c>
      <c r="G200" s="238">
        <v>2</v>
      </c>
      <c r="H200" s="238">
        <v>1</v>
      </c>
      <c r="I200" s="239">
        <v>578.4</v>
      </c>
      <c r="J200" s="239">
        <v>530.15</v>
      </c>
      <c r="K200" s="238">
        <v>14</v>
      </c>
      <c r="L200" s="178">
        <f>'Приложение 2.1'!G202</f>
        <v>1696919.8</v>
      </c>
      <c r="M200" s="569">
        <v>0</v>
      </c>
      <c r="N200" s="569">
        <v>0</v>
      </c>
      <c r="O200" s="569">
        <v>0</v>
      </c>
      <c r="P200" s="569">
        <f t="shared" si="12"/>
        <v>1696919.8</v>
      </c>
      <c r="Q200" s="569">
        <v>0</v>
      </c>
      <c r="R200" s="569">
        <v>0</v>
      </c>
      <c r="S200" s="105" t="s">
        <v>586</v>
      </c>
      <c r="T200" s="100"/>
      <c r="U200" s="101"/>
      <c r="V200" s="211"/>
    </row>
    <row r="201" spans="1:22" ht="23.25" customHeight="1">
      <c r="A201" s="796" t="s">
        <v>248</v>
      </c>
      <c r="B201" s="796"/>
      <c r="C201" s="105"/>
      <c r="D201" s="564"/>
      <c r="E201" s="570" t="s">
        <v>388</v>
      </c>
      <c r="F201" s="570" t="s">
        <v>388</v>
      </c>
      <c r="G201" s="570" t="s">
        <v>388</v>
      </c>
      <c r="H201" s="570" t="s">
        <v>388</v>
      </c>
      <c r="I201" s="569">
        <f>SUM(I194:I200)</f>
        <v>8274.9000000000015</v>
      </c>
      <c r="J201" s="569">
        <f t="shared" ref="J201:R201" si="13">SUM(J194:J200)</f>
        <v>7664.3499999999995</v>
      </c>
      <c r="K201" s="104">
        <f t="shared" si="13"/>
        <v>324</v>
      </c>
      <c r="L201" s="569">
        <f>SUM(L194:L200)</f>
        <v>15189044.33</v>
      </c>
      <c r="M201" s="569">
        <f t="shared" si="13"/>
        <v>0</v>
      </c>
      <c r="N201" s="569">
        <f t="shared" si="13"/>
        <v>0</v>
      </c>
      <c r="O201" s="569">
        <f t="shared" si="13"/>
        <v>0</v>
      </c>
      <c r="P201" s="569">
        <f>SUM(P194:P200)</f>
        <v>15189044.33</v>
      </c>
      <c r="Q201" s="569">
        <f t="shared" si="13"/>
        <v>0</v>
      </c>
      <c r="R201" s="569">
        <f t="shared" si="13"/>
        <v>0</v>
      </c>
      <c r="S201" s="569"/>
      <c r="T201" s="100"/>
      <c r="U201" s="101"/>
      <c r="V201" s="211"/>
    </row>
    <row r="202" spans="1:22" ht="9" customHeight="1">
      <c r="A202" s="722" t="s">
        <v>257</v>
      </c>
      <c r="B202" s="722"/>
      <c r="C202" s="722"/>
      <c r="D202" s="722"/>
      <c r="E202" s="722"/>
      <c r="F202" s="722"/>
      <c r="G202" s="722"/>
      <c r="H202" s="722"/>
      <c r="I202" s="722"/>
      <c r="J202" s="722"/>
      <c r="K202" s="722"/>
      <c r="L202" s="722"/>
      <c r="M202" s="722"/>
      <c r="N202" s="722"/>
      <c r="O202" s="722"/>
      <c r="P202" s="722"/>
      <c r="Q202" s="722"/>
      <c r="R202" s="722"/>
      <c r="S202" s="722"/>
      <c r="T202" s="240"/>
      <c r="U202" s="240"/>
      <c r="V202" s="211"/>
    </row>
    <row r="203" spans="1:22" ht="9" customHeight="1">
      <c r="A203" s="139">
        <v>179</v>
      </c>
      <c r="B203" s="564" t="s">
        <v>799</v>
      </c>
      <c r="C203" s="105" t="s">
        <v>1123</v>
      </c>
      <c r="D203" s="180" t="s">
        <v>1122</v>
      </c>
      <c r="E203" s="570" t="s">
        <v>613</v>
      </c>
      <c r="F203" s="570" t="s">
        <v>90</v>
      </c>
      <c r="G203" s="103">
        <v>5</v>
      </c>
      <c r="H203" s="103">
        <v>6</v>
      </c>
      <c r="I203" s="569">
        <v>5571.4</v>
      </c>
      <c r="J203" s="569">
        <v>4482.8999999999996</v>
      </c>
      <c r="K203" s="103">
        <v>214</v>
      </c>
      <c r="L203" s="178">
        <f>'Приложение 2.1'!G205</f>
        <v>4123766.61</v>
      </c>
      <c r="M203" s="569">
        <v>0</v>
      </c>
      <c r="N203" s="569">
        <v>0</v>
      </c>
      <c r="O203" s="569">
        <v>0</v>
      </c>
      <c r="P203" s="569">
        <f>L203</f>
        <v>4123766.61</v>
      </c>
      <c r="Q203" s="569">
        <v>0</v>
      </c>
      <c r="R203" s="569">
        <v>0</v>
      </c>
      <c r="S203" s="105" t="s">
        <v>586</v>
      </c>
      <c r="T203" s="100"/>
      <c r="U203" s="101"/>
      <c r="V203" s="211"/>
    </row>
    <row r="204" spans="1:22" ht="9" customHeight="1">
      <c r="A204" s="139">
        <v>180</v>
      </c>
      <c r="B204" s="564" t="s">
        <v>800</v>
      </c>
      <c r="C204" s="105" t="s">
        <v>1123</v>
      </c>
      <c r="D204" s="180" t="s">
        <v>1122</v>
      </c>
      <c r="E204" s="570" t="s">
        <v>616</v>
      </c>
      <c r="F204" s="570" t="s">
        <v>88</v>
      </c>
      <c r="G204" s="103">
        <v>2</v>
      </c>
      <c r="H204" s="103">
        <v>3</v>
      </c>
      <c r="I204" s="569">
        <v>916</v>
      </c>
      <c r="J204" s="569">
        <v>776.5</v>
      </c>
      <c r="K204" s="570">
        <v>29</v>
      </c>
      <c r="L204" s="178">
        <f>'Приложение 2.1'!G206</f>
        <v>2878636.19</v>
      </c>
      <c r="M204" s="569">
        <v>0</v>
      </c>
      <c r="N204" s="569">
        <v>0</v>
      </c>
      <c r="O204" s="569">
        <v>0</v>
      </c>
      <c r="P204" s="569">
        <f>L204</f>
        <v>2878636.19</v>
      </c>
      <c r="Q204" s="569">
        <v>0</v>
      </c>
      <c r="R204" s="569">
        <v>0</v>
      </c>
      <c r="S204" s="105" t="s">
        <v>586</v>
      </c>
      <c r="T204" s="100"/>
      <c r="U204" s="101"/>
      <c r="V204" s="211"/>
    </row>
    <row r="205" spans="1:22" ht="9" customHeight="1">
      <c r="A205" s="139">
        <v>181</v>
      </c>
      <c r="B205" s="564" t="s">
        <v>801</v>
      </c>
      <c r="C205" s="105" t="s">
        <v>1123</v>
      </c>
      <c r="D205" s="180" t="s">
        <v>1122</v>
      </c>
      <c r="E205" s="570" t="s">
        <v>218</v>
      </c>
      <c r="F205" s="570" t="s">
        <v>88</v>
      </c>
      <c r="G205" s="103">
        <v>2</v>
      </c>
      <c r="H205" s="103">
        <v>1</v>
      </c>
      <c r="I205" s="569">
        <v>402.1</v>
      </c>
      <c r="J205" s="569">
        <v>381.3</v>
      </c>
      <c r="K205" s="103">
        <v>16</v>
      </c>
      <c r="L205" s="178">
        <f>'Приложение 2.1'!G207</f>
        <v>1405439.8</v>
      </c>
      <c r="M205" s="569">
        <v>0</v>
      </c>
      <c r="N205" s="569">
        <v>0</v>
      </c>
      <c r="O205" s="569">
        <v>0</v>
      </c>
      <c r="P205" s="569">
        <f>L205</f>
        <v>1405439.8</v>
      </c>
      <c r="Q205" s="569">
        <v>0</v>
      </c>
      <c r="R205" s="569">
        <v>0</v>
      </c>
      <c r="S205" s="105" t="s">
        <v>586</v>
      </c>
      <c r="T205" s="100"/>
      <c r="U205" s="101"/>
      <c r="V205" s="211"/>
    </row>
    <row r="206" spans="1:22" ht="24" customHeight="1">
      <c r="A206" s="797" t="s">
        <v>259</v>
      </c>
      <c r="B206" s="797"/>
      <c r="C206" s="147"/>
      <c r="D206" s="563"/>
      <c r="E206" s="570" t="s">
        <v>388</v>
      </c>
      <c r="F206" s="570" t="s">
        <v>388</v>
      </c>
      <c r="G206" s="570" t="s">
        <v>388</v>
      </c>
      <c r="H206" s="570" t="s">
        <v>388</v>
      </c>
      <c r="I206" s="569">
        <f>SUM(I203:I205)</f>
        <v>6889.5</v>
      </c>
      <c r="J206" s="569">
        <f t="shared" ref="J206:R206" si="14">SUM(J203:J205)</f>
        <v>5640.7</v>
      </c>
      <c r="K206" s="104">
        <f t="shared" si="14"/>
        <v>259</v>
      </c>
      <c r="L206" s="569">
        <f t="shared" si="14"/>
        <v>8407842.5999999996</v>
      </c>
      <c r="M206" s="569">
        <f t="shared" si="14"/>
        <v>0</v>
      </c>
      <c r="N206" s="569">
        <f t="shared" si="14"/>
        <v>0</v>
      </c>
      <c r="O206" s="569">
        <f t="shared" si="14"/>
        <v>0</v>
      </c>
      <c r="P206" s="569">
        <f t="shared" si="14"/>
        <v>8407842.5999999996</v>
      </c>
      <c r="Q206" s="569">
        <f t="shared" si="14"/>
        <v>0</v>
      </c>
      <c r="R206" s="569">
        <f t="shared" si="14"/>
        <v>0</v>
      </c>
      <c r="S206" s="569"/>
      <c r="T206" s="213"/>
      <c r="U206" s="214"/>
      <c r="V206" s="211"/>
    </row>
    <row r="207" spans="1:22" ht="9" customHeight="1">
      <c r="A207" s="712" t="s">
        <v>262</v>
      </c>
      <c r="B207" s="712"/>
      <c r="C207" s="712"/>
      <c r="D207" s="712"/>
      <c r="E207" s="712"/>
      <c r="F207" s="712"/>
      <c r="G207" s="712"/>
      <c r="H207" s="712"/>
      <c r="I207" s="712"/>
      <c r="J207" s="712"/>
      <c r="K207" s="712"/>
      <c r="L207" s="712"/>
      <c r="M207" s="712"/>
      <c r="N207" s="712"/>
      <c r="O207" s="712"/>
      <c r="P207" s="712"/>
      <c r="Q207" s="712"/>
      <c r="R207" s="712"/>
      <c r="S207" s="712"/>
      <c r="T207" s="212"/>
      <c r="U207" s="212"/>
      <c r="V207" s="211"/>
    </row>
    <row r="208" spans="1:22" ht="9" customHeight="1">
      <c r="A208" s="570">
        <v>182</v>
      </c>
      <c r="B208" s="564" t="s">
        <v>804</v>
      </c>
      <c r="C208" s="105" t="s">
        <v>1123</v>
      </c>
      <c r="D208" s="180" t="s">
        <v>1122</v>
      </c>
      <c r="E208" s="570" t="s">
        <v>218</v>
      </c>
      <c r="F208" s="570" t="s">
        <v>88</v>
      </c>
      <c r="G208" s="103">
        <v>2</v>
      </c>
      <c r="H208" s="103">
        <v>3</v>
      </c>
      <c r="I208" s="569">
        <v>971.3</v>
      </c>
      <c r="J208" s="569">
        <v>924.1</v>
      </c>
      <c r="K208" s="103">
        <v>41</v>
      </c>
      <c r="L208" s="178">
        <f>'Приложение 2.1'!G210</f>
        <v>3140064.83</v>
      </c>
      <c r="M208" s="569">
        <v>0</v>
      </c>
      <c r="N208" s="569">
        <v>0</v>
      </c>
      <c r="O208" s="569">
        <v>0</v>
      </c>
      <c r="P208" s="569">
        <f>L208</f>
        <v>3140064.83</v>
      </c>
      <c r="Q208" s="569">
        <v>0</v>
      </c>
      <c r="R208" s="569">
        <v>0</v>
      </c>
      <c r="S208" s="105" t="s">
        <v>586</v>
      </c>
      <c r="T208" s="100"/>
      <c r="U208" s="101"/>
      <c r="V208" s="211"/>
    </row>
    <row r="209" spans="1:22" ht="9" customHeight="1">
      <c r="A209" s="570">
        <v>183</v>
      </c>
      <c r="B209" s="564" t="s">
        <v>805</v>
      </c>
      <c r="C209" s="105" t="s">
        <v>1123</v>
      </c>
      <c r="D209" s="180" t="s">
        <v>1122</v>
      </c>
      <c r="E209" s="570" t="s">
        <v>106</v>
      </c>
      <c r="F209" s="570" t="s">
        <v>88</v>
      </c>
      <c r="G209" s="103">
        <v>2</v>
      </c>
      <c r="H209" s="103">
        <v>3</v>
      </c>
      <c r="I209" s="569">
        <v>731.9</v>
      </c>
      <c r="J209" s="569">
        <v>726.8</v>
      </c>
      <c r="K209" s="570">
        <v>35</v>
      </c>
      <c r="L209" s="178">
        <f>'Приложение 2.1'!G211</f>
        <v>2387527.79</v>
      </c>
      <c r="M209" s="569">
        <v>0</v>
      </c>
      <c r="N209" s="569">
        <v>0</v>
      </c>
      <c r="O209" s="569">
        <v>0</v>
      </c>
      <c r="P209" s="569">
        <f>L209</f>
        <v>2387527.79</v>
      </c>
      <c r="Q209" s="569">
        <v>0</v>
      </c>
      <c r="R209" s="569">
        <v>0</v>
      </c>
      <c r="S209" s="105" t="s">
        <v>586</v>
      </c>
      <c r="T209" s="100"/>
      <c r="U209" s="101"/>
      <c r="V209" s="211"/>
    </row>
    <row r="210" spans="1:22" ht="9" customHeight="1">
      <c r="A210" s="641">
        <v>184</v>
      </c>
      <c r="B210" s="564" t="s">
        <v>806</v>
      </c>
      <c r="C210" s="105" t="s">
        <v>1123</v>
      </c>
      <c r="D210" s="180" t="s">
        <v>1122</v>
      </c>
      <c r="E210" s="570" t="s">
        <v>609</v>
      </c>
      <c r="F210" s="570" t="s">
        <v>88</v>
      </c>
      <c r="G210" s="103">
        <v>2</v>
      </c>
      <c r="H210" s="103">
        <v>1</v>
      </c>
      <c r="I210" s="569">
        <v>465.51</v>
      </c>
      <c r="J210" s="569">
        <v>369.21</v>
      </c>
      <c r="K210" s="103">
        <v>29</v>
      </c>
      <c r="L210" s="178">
        <f>'Приложение 2.1'!G212</f>
        <v>1250603.26</v>
      </c>
      <c r="M210" s="569">
        <v>0</v>
      </c>
      <c r="N210" s="569">
        <v>0</v>
      </c>
      <c r="O210" s="569">
        <v>0</v>
      </c>
      <c r="P210" s="569">
        <f>L210</f>
        <v>1250603.26</v>
      </c>
      <c r="Q210" s="569">
        <v>0</v>
      </c>
      <c r="R210" s="569">
        <v>0</v>
      </c>
      <c r="S210" s="105" t="s">
        <v>586</v>
      </c>
      <c r="T210" s="100"/>
      <c r="U210" s="101"/>
      <c r="V210" s="211"/>
    </row>
    <row r="211" spans="1:22" ht="9" customHeight="1">
      <c r="A211" s="641">
        <v>185</v>
      </c>
      <c r="B211" s="564" t="s">
        <v>807</v>
      </c>
      <c r="C211" s="105" t="s">
        <v>1123</v>
      </c>
      <c r="D211" s="180" t="s">
        <v>1122</v>
      </c>
      <c r="E211" s="570" t="s">
        <v>603</v>
      </c>
      <c r="F211" s="570" t="s">
        <v>88</v>
      </c>
      <c r="G211" s="103">
        <v>2</v>
      </c>
      <c r="H211" s="103">
        <v>1</v>
      </c>
      <c r="I211" s="569">
        <v>314</v>
      </c>
      <c r="J211" s="569">
        <v>287.5</v>
      </c>
      <c r="K211" s="103">
        <v>28</v>
      </c>
      <c r="L211" s="178">
        <f>'Приложение 2.1'!G213</f>
        <v>763126.38</v>
      </c>
      <c r="M211" s="569">
        <v>0</v>
      </c>
      <c r="N211" s="569">
        <v>0</v>
      </c>
      <c r="O211" s="569">
        <v>0</v>
      </c>
      <c r="P211" s="569">
        <f>L211</f>
        <v>763126.38</v>
      </c>
      <c r="Q211" s="569">
        <v>0</v>
      </c>
      <c r="R211" s="569">
        <v>0</v>
      </c>
      <c r="S211" s="105" t="s">
        <v>586</v>
      </c>
      <c r="T211" s="100"/>
      <c r="U211" s="101"/>
      <c r="V211" s="211"/>
    </row>
    <row r="212" spans="1:22" ht="34.5" customHeight="1">
      <c r="A212" s="796" t="s">
        <v>438</v>
      </c>
      <c r="B212" s="796"/>
      <c r="C212" s="105"/>
      <c r="D212" s="564"/>
      <c r="E212" s="570" t="s">
        <v>388</v>
      </c>
      <c r="F212" s="570" t="s">
        <v>388</v>
      </c>
      <c r="G212" s="570" t="s">
        <v>388</v>
      </c>
      <c r="H212" s="570" t="s">
        <v>388</v>
      </c>
      <c r="I212" s="569">
        <f>SUM(I208:I211)</f>
        <v>2482.71</v>
      </c>
      <c r="J212" s="569">
        <f t="shared" ref="J212:R212" si="15">SUM(J208:J211)</f>
        <v>2307.61</v>
      </c>
      <c r="K212" s="104">
        <f t="shared" si="15"/>
        <v>133</v>
      </c>
      <c r="L212" s="569">
        <f t="shared" si="15"/>
        <v>7541322.2599999998</v>
      </c>
      <c r="M212" s="569">
        <f t="shared" si="15"/>
        <v>0</v>
      </c>
      <c r="N212" s="569">
        <f t="shared" si="15"/>
        <v>0</v>
      </c>
      <c r="O212" s="569">
        <f t="shared" si="15"/>
        <v>0</v>
      </c>
      <c r="P212" s="569">
        <f t="shared" si="15"/>
        <v>7541322.2599999998</v>
      </c>
      <c r="Q212" s="569">
        <f t="shared" si="15"/>
        <v>0</v>
      </c>
      <c r="R212" s="569">
        <f t="shared" si="15"/>
        <v>0</v>
      </c>
      <c r="S212" s="569"/>
      <c r="T212" s="100"/>
      <c r="U212" s="101"/>
      <c r="V212" s="211"/>
    </row>
    <row r="213" spans="1:22" ht="9" customHeight="1">
      <c r="A213" s="712" t="s">
        <v>392</v>
      </c>
      <c r="B213" s="712"/>
      <c r="C213" s="712"/>
      <c r="D213" s="712"/>
      <c r="E213" s="712"/>
      <c r="F213" s="712"/>
      <c r="G213" s="712"/>
      <c r="H213" s="712"/>
      <c r="I213" s="712"/>
      <c r="J213" s="712"/>
      <c r="K213" s="712"/>
      <c r="L213" s="712"/>
      <c r="M213" s="712"/>
      <c r="N213" s="712"/>
      <c r="O213" s="712"/>
      <c r="P213" s="712"/>
      <c r="Q213" s="712"/>
      <c r="R213" s="712"/>
      <c r="S213" s="712"/>
      <c r="T213" s="212"/>
      <c r="U213" s="212"/>
      <c r="V213" s="211"/>
    </row>
    <row r="214" spans="1:22" ht="9" customHeight="1">
      <c r="A214" s="570">
        <v>186</v>
      </c>
      <c r="B214" s="564" t="s">
        <v>808</v>
      </c>
      <c r="C214" s="105" t="s">
        <v>1123</v>
      </c>
      <c r="D214" s="180" t="s">
        <v>1122</v>
      </c>
      <c r="E214" s="570" t="s">
        <v>602</v>
      </c>
      <c r="F214" s="570" t="s">
        <v>88</v>
      </c>
      <c r="G214" s="103">
        <v>5</v>
      </c>
      <c r="H214" s="103">
        <v>1</v>
      </c>
      <c r="I214" s="569">
        <v>2159.59</v>
      </c>
      <c r="J214" s="569">
        <v>1055</v>
      </c>
      <c r="K214" s="570">
        <v>50</v>
      </c>
      <c r="L214" s="178">
        <f>'Приложение 2.1'!G216</f>
        <v>1388763.64</v>
      </c>
      <c r="M214" s="569">
        <v>0</v>
      </c>
      <c r="N214" s="569">
        <v>0</v>
      </c>
      <c r="O214" s="569">
        <v>0</v>
      </c>
      <c r="P214" s="569">
        <f>L214</f>
        <v>1388763.64</v>
      </c>
      <c r="Q214" s="569">
        <v>0</v>
      </c>
      <c r="R214" s="569">
        <v>0</v>
      </c>
      <c r="S214" s="105" t="s">
        <v>586</v>
      </c>
      <c r="T214" s="100"/>
      <c r="U214" s="101"/>
      <c r="V214" s="211"/>
    </row>
    <row r="215" spans="1:22" ht="9" customHeight="1">
      <c r="A215" s="570">
        <v>187</v>
      </c>
      <c r="B215" s="564" t="s">
        <v>809</v>
      </c>
      <c r="C215" s="105" t="s">
        <v>1123</v>
      </c>
      <c r="D215" s="180" t="s">
        <v>1122</v>
      </c>
      <c r="E215" s="570" t="s">
        <v>823</v>
      </c>
      <c r="F215" s="570" t="s">
        <v>90</v>
      </c>
      <c r="G215" s="103">
        <v>3</v>
      </c>
      <c r="H215" s="103">
        <v>3</v>
      </c>
      <c r="I215" s="569">
        <v>1058.2</v>
      </c>
      <c r="J215" s="569">
        <v>961.6</v>
      </c>
      <c r="K215" s="103">
        <v>39</v>
      </c>
      <c r="L215" s="178">
        <f>'Приложение 2.1'!G217</f>
        <v>1424183.47</v>
      </c>
      <c r="M215" s="569">
        <v>0</v>
      </c>
      <c r="N215" s="569">
        <v>0</v>
      </c>
      <c r="O215" s="569">
        <v>0</v>
      </c>
      <c r="P215" s="569">
        <f t="shared" ref="P215:P227" si="16">L215</f>
        <v>1424183.47</v>
      </c>
      <c r="Q215" s="569">
        <v>0</v>
      </c>
      <c r="R215" s="569">
        <v>0</v>
      </c>
      <c r="S215" s="105" t="s">
        <v>586</v>
      </c>
      <c r="T215" s="100"/>
      <c r="U215" s="101"/>
      <c r="V215" s="211"/>
    </row>
    <row r="216" spans="1:22" ht="9" customHeight="1">
      <c r="A216" s="641">
        <v>188</v>
      </c>
      <c r="B216" s="564" t="s">
        <v>810</v>
      </c>
      <c r="C216" s="105" t="s">
        <v>1123</v>
      </c>
      <c r="D216" s="180" t="s">
        <v>1122</v>
      </c>
      <c r="E216" s="570" t="s">
        <v>611</v>
      </c>
      <c r="F216" s="570" t="s">
        <v>88</v>
      </c>
      <c r="G216" s="103">
        <v>4</v>
      </c>
      <c r="H216" s="103">
        <v>1</v>
      </c>
      <c r="I216" s="569">
        <v>618.29999999999995</v>
      </c>
      <c r="J216" s="569">
        <v>571.1</v>
      </c>
      <c r="K216" s="103">
        <v>34</v>
      </c>
      <c r="L216" s="178">
        <f>'Приложение 2.1'!G218</f>
        <v>633633.25</v>
      </c>
      <c r="M216" s="569">
        <v>0</v>
      </c>
      <c r="N216" s="569">
        <v>0</v>
      </c>
      <c r="O216" s="569">
        <v>0</v>
      </c>
      <c r="P216" s="569">
        <f t="shared" si="16"/>
        <v>633633.25</v>
      </c>
      <c r="Q216" s="569">
        <v>0</v>
      </c>
      <c r="R216" s="569">
        <v>0</v>
      </c>
      <c r="S216" s="105" t="s">
        <v>586</v>
      </c>
      <c r="T216" s="100"/>
      <c r="U216" s="101"/>
      <c r="V216" s="211"/>
    </row>
    <row r="217" spans="1:22" ht="9" customHeight="1">
      <c r="A217" s="641">
        <v>189</v>
      </c>
      <c r="B217" s="564" t="s">
        <v>811</v>
      </c>
      <c r="C217" s="105" t="s">
        <v>1123</v>
      </c>
      <c r="D217" s="180" t="s">
        <v>1122</v>
      </c>
      <c r="E217" s="570" t="s">
        <v>589</v>
      </c>
      <c r="F217" s="570" t="s">
        <v>88</v>
      </c>
      <c r="G217" s="103">
        <v>4</v>
      </c>
      <c r="H217" s="103">
        <v>1</v>
      </c>
      <c r="I217" s="569">
        <v>940.8</v>
      </c>
      <c r="J217" s="569">
        <v>844.6</v>
      </c>
      <c r="K217" s="103">
        <v>44</v>
      </c>
      <c r="L217" s="178">
        <f>'Приложение 2.1'!G219</f>
        <v>1273334.82</v>
      </c>
      <c r="M217" s="569">
        <v>0</v>
      </c>
      <c r="N217" s="569">
        <v>0</v>
      </c>
      <c r="O217" s="569">
        <v>0</v>
      </c>
      <c r="P217" s="569">
        <f t="shared" si="16"/>
        <v>1273334.82</v>
      </c>
      <c r="Q217" s="569">
        <v>0</v>
      </c>
      <c r="R217" s="569">
        <v>0</v>
      </c>
      <c r="S217" s="105" t="s">
        <v>586</v>
      </c>
      <c r="T217" s="100"/>
      <c r="U217" s="101"/>
      <c r="V217" s="211"/>
    </row>
    <row r="218" spans="1:22" ht="9" customHeight="1">
      <c r="A218" s="641">
        <v>190</v>
      </c>
      <c r="B218" s="564" t="s">
        <v>812</v>
      </c>
      <c r="C218" s="105" t="s">
        <v>1123</v>
      </c>
      <c r="D218" s="180" t="s">
        <v>1122</v>
      </c>
      <c r="E218" s="570" t="s">
        <v>610</v>
      </c>
      <c r="F218" s="570" t="s">
        <v>90</v>
      </c>
      <c r="G218" s="103">
        <v>2</v>
      </c>
      <c r="H218" s="103">
        <v>2</v>
      </c>
      <c r="I218" s="569">
        <v>1163.2</v>
      </c>
      <c r="J218" s="569">
        <v>638.20000000000005</v>
      </c>
      <c r="K218" s="103">
        <v>32</v>
      </c>
      <c r="L218" s="178">
        <f>'Приложение 2.1'!G220</f>
        <v>1430703.04</v>
      </c>
      <c r="M218" s="569">
        <v>0</v>
      </c>
      <c r="N218" s="569">
        <v>0</v>
      </c>
      <c r="O218" s="569">
        <v>0</v>
      </c>
      <c r="P218" s="569">
        <f t="shared" si="16"/>
        <v>1430703.04</v>
      </c>
      <c r="Q218" s="569">
        <v>0</v>
      </c>
      <c r="R218" s="569">
        <v>0</v>
      </c>
      <c r="S218" s="105" t="s">
        <v>586</v>
      </c>
      <c r="T218" s="100"/>
      <c r="U218" s="101"/>
      <c r="V218" s="211"/>
    </row>
    <row r="219" spans="1:22" ht="9" customHeight="1">
      <c r="A219" s="641">
        <v>191</v>
      </c>
      <c r="B219" s="564" t="s">
        <v>813</v>
      </c>
      <c r="C219" s="105" t="s">
        <v>1123</v>
      </c>
      <c r="D219" s="180" t="s">
        <v>1122</v>
      </c>
      <c r="E219" s="570" t="s">
        <v>598</v>
      </c>
      <c r="F219" s="570" t="s">
        <v>88</v>
      </c>
      <c r="G219" s="103">
        <v>5</v>
      </c>
      <c r="H219" s="103">
        <v>4</v>
      </c>
      <c r="I219" s="569">
        <v>4349.5</v>
      </c>
      <c r="J219" s="569">
        <v>3181.15</v>
      </c>
      <c r="K219" s="103">
        <v>151</v>
      </c>
      <c r="L219" s="178">
        <f>'Приложение 2.1'!G221</f>
        <v>3873336.36</v>
      </c>
      <c r="M219" s="569">
        <v>0</v>
      </c>
      <c r="N219" s="569">
        <v>0</v>
      </c>
      <c r="O219" s="569">
        <v>0</v>
      </c>
      <c r="P219" s="569">
        <f t="shared" si="16"/>
        <v>3873336.36</v>
      </c>
      <c r="Q219" s="569">
        <v>0</v>
      </c>
      <c r="R219" s="569">
        <v>0</v>
      </c>
      <c r="S219" s="105" t="s">
        <v>586</v>
      </c>
      <c r="T219" s="100"/>
      <c r="U219" s="101"/>
      <c r="V219" s="211"/>
    </row>
    <row r="220" spans="1:22" ht="9" customHeight="1">
      <c r="A220" s="641">
        <v>192</v>
      </c>
      <c r="B220" s="564" t="s">
        <v>814</v>
      </c>
      <c r="C220" s="105" t="s">
        <v>1123</v>
      </c>
      <c r="D220" s="180" t="s">
        <v>1122</v>
      </c>
      <c r="E220" s="570" t="s">
        <v>604</v>
      </c>
      <c r="F220" s="570" t="s">
        <v>88</v>
      </c>
      <c r="G220" s="103">
        <v>3</v>
      </c>
      <c r="H220" s="103">
        <v>2</v>
      </c>
      <c r="I220" s="569">
        <v>1235.8699999999999</v>
      </c>
      <c r="J220" s="569">
        <v>1127.8699999999999</v>
      </c>
      <c r="K220" s="570">
        <v>68</v>
      </c>
      <c r="L220" s="178">
        <f>'Приложение 2.1'!G222</f>
        <v>1883504.89</v>
      </c>
      <c r="M220" s="569">
        <v>0</v>
      </c>
      <c r="N220" s="569">
        <v>0</v>
      </c>
      <c r="O220" s="569">
        <v>0</v>
      </c>
      <c r="P220" s="569">
        <f t="shared" si="16"/>
        <v>1883504.89</v>
      </c>
      <c r="Q220" s="569">
        <v>0</v>
      </c>
      <c r="R220" s="569">
        <v>0</v>
      </c>
      <c r="S220" s="105" t="s">
        <v>586</v>
      </c>
      <c r="T220" s="100"/>
      <c r="U220" s="101"/>
      <c r="V220" s="211"/>
    </row>
    <row r="221" spans="1:22" ht="9" customHeight="1">
      <c r="A221" s="641">
        <v>193</v>
      </c>
      <c r="B221" s="564" t="s">
        <v>815</v>
      </c>
      <c r="C221" s="105" t="s">
        <v>1123</v>
      </c>
      <c r="D221" s="180" t="s">
        <v>1122</v>
      </c>
      <c r="E221" s="570" t="s">
        <v>604</v>
      </c>
      <c r="F221" s="570" t="s">
        <v>88</v>
      </c>
      <c r="G221" s="103">
        <v>3</v>
      </c>
      <c r="H221" s="103">
        <v>2</v>
      </c>
      <c r="I221" s="569">
        <v>1221.9000000000001</v>
      </c>
      <c r="J221" s="569">
        <v>1113.9000000000001</v>
      </c>
      <c r="K221" s="103">
        <v>52</v>
      </c>
      <c r="L221" s="178">
        <f>'Приложение 2.1'!G223</f>
        <v>1952671.89</v>
      </c>
      <c r="M221" s="569">
        <v>0</v>
      </c>
      <c r="N221" s="569">
        <v>0</v>
      </c>
      <c r="O221" s="569">
        <v>0</v>
      </c>
      <c r="P221" s="569">
        <f t="shared" si="16"/>
        <v>1952671.89</v>
      </c>
      <c r="Q221" s="569">
        <v>0</v>
      </c>
      <c r="R221" s="569">
        <v>0</v>
      </c>
      <c r="S221" s="105" t="s">
        <v>586</v>
      </c>
      <c r="T221" s="100"/>
      <c r="U221" s="101"/>
      <c r="V221" s="211"/>
    </row>
    <row r="222" spans="1:22" ht="9" customHeight="1">
      <c r="A222" s="641">
        <v>194</v>
      </c>
      <c r="B222" s="564" t="s">
        <v>816</v>
      </c>
      <c r="C222" s="105" t="s">
        <v>1123</v>
      </c>
      <c r="D222" s="180" t="s">
        <v>1122</v>
      </c>
      <c r="E222" s="570" t="s">
        <v>602</v>
      </c>
      <c r="F222" s="570" t="s">
        <v>90</v>
      </c>
      <c r="G222" s="103">
        <v>2</v>
      </c>
      <c r="H222" s="103">
        <v>3</v>
      </c>
      <c r="I222" s="569">
        <v>1158.7</v>
      </c>
      <c r="J222" s="569">
        <v>1076.7</v>
      </c>
      <c r="K222" s="570">
        <v>46</v>
      </c>
      <c r="L222" s="178">
        <f>'Приложение 2.1'!G224</f>
        <v>1809570.68</v>
      </c>
      <c r="M222" s="569">
        <v>0</v>
      </c>
      <c r="N222" s="569">
        <v>0</v>
      </c>
      <c r="O222" s="569">
        <v>0</v>
      </c>
      <c r="P222" s="569">
        <f t="shared" si="16"/>
        <v>1809570.68</v>
      </c>
      <c r="Q222" s="569">
        <v>0</v>
      </c>
      <c r="R222" s="569">
        <v>0</v>
      </c>
      <c r="S222" s="105" t="s">
        <v>586</v>
      </c>
      <c r="T222" s="100"/>
      <c r="U222" s="101"/>
      <c r="V222" s="211"/>
    </row>
    <row r="223" spans="1:22" ht="9" customHeight="1">
      <c r="A223" s="641">
        <v>195</v>
      </c>
      <c r="B223" s="564" t="s">
        <v>817</v>
      </c>
      <c r="C223" s="105" t="s">
        <v>1123</v>
      </c>
      <c r="D223" s="180" t="s">
        <v>1122</v>
      </c>
      <c r="E223" s="570" t="s">
        <v>0</v>
      </c>
      <c r="F223" s="570" t="s">
        <v>88</v>
      </c>
      <c r="G223" s="103">
        <v>2</v>
      </c>
      <c r="H223" s="103">
        <v>1</v>
      </c>
      <c r="I223" s="569">
        <v>326</v>
      </c>
      <c r="J223" s="569">
        <v>255</v>
      </c>
      <c r="K223" s="570">
        <v>17</v>
      </c>
      <c r="L223" s="178">
        <f>'Приложение 2.1'!G225</f>
        <v>972909.12</v>
      </c>
      <c r="M223" s="569">
        <v>0</v>
      </c>
      <c r="N223" s="569">
        <v>0</v>
      </c>
      <c r="O223" s="569">
        <v>0</v>
      </c>
      <c r="P223" s="569">
        <f t="shared" si="16"/>
        <v>972909.12</v>
      </c>
      <c r="Q223" s="569">
        <v>0</v>
      </c>
      <c r="R223" s="569">
        <v>0</v>
      </c>
      <c r="S223" s="105" t="s">
        <v>586</v>
      </c>
      <c r="T223" s="100"/>
      <c r="U223" s="101"/>
      <c r="V223" s="211"/>
    </row>
    <row r="224" spans="1:22" ht="9" customHeight="1">
      <c r="A224" s="641">
        <v>196</v>
      </c>
      <c r="B224" s="564" t="s">
        <v>818</v>
      </c>
      <c r="C224" s="105" t="s">
        <v>1123</v>
      </c>
      <c r="D224" s="180" t="s">
        <v>1122</v>
      </c>
      <c r="E224" s="570" t="s">
        <v>612</v>
      </c>
      <c r="F224" s="570" t="s">
        <v>88</v>
      </c>
      <c r="G224" s="103">
        <v>2</v>
      </c>
      <c r="H224" s="103">
        <v>3</v>
      </c>
      <c r="I224" s="569">
        <v>1452.7</v>
      </c>
      <c r="J224" s="569">
        <v>904.2</v>
      </c>
      <c r="K224" s="103">
        <v>56</v>
      </c>
      <c r="L224" s="178">
        <f>'Приложение 2.1'!G226</f>
        <v>1725909.96</v>
      </c>
      <c r="M224" s="569">
        <v>0</v>
      </c>
      <c r="N224" s="569">
        <v>0</v>
      </c>
      <c r="O224" s="569">
        <v>0</v>
      </c>
      <c r="P224" s="569">
        <f t="shared" si="16"/>
        <v>1725909.96</v>
      </c>
      <c r="Q224" s="569">
        <v>0</v>
      </c>
      <c r="R224" s="569">
        <v>0</v>
      </c>
      <c r="S224" s="105" t="s">
        <v>586</v>
      </c>
      <c r="T224" s="100"/>
      <c r="U224" s="101"/>
      <c r="V224" s="211"/>
    </row>
    <row r="225" spans="1:22" ht="9" customHeight="1">
      <c r="A225" s="641">
        <v>197</v>
      </c>
      <c r="B225" s="564" t="s">
        <v>820</v>
      </c>
      <c r="C225" s="105" t="s">
        <v>1123</v>
      </c>
      <c r="D225" s="180" t="s">
        <v>1122</v>
      </c>
      <c r="E225" s="570" t="s">
        <v>613</v>
      </c>
      <c r="F225" s="570" t="s">
        <v>88</v>
      </c>
      <c r="G225" s="103">
        <v>2</v>
      </c>
      <c r="H225" s="103">
        <v>3</v>
      </c>
      <c r="I225" s="569">
        <v>944</v>
      </c>
      <c r="J225" s="569">
        <v>884</v>
      </c>
      <c r="K225" s="103">
        <v>47</v>
      </c>
      <c r="L225" s="178">
        <f>'Приложение 2.1'!G227</f>
        <v>3060923.48</v>
      </c>
      <c r="M225" s="569">
        <v>0</v>
      </c>
      <c r="N225" s="569">
        <v>0</v>
      </c>
      <c r="O225" s="569">
        <v>0</v>
      </c>
      <c r="P225" s="569">
        <f t="shared" si="16"/>
        <v>3060923.48</v>
      </c>
      <c r="Q225" s="569">
        <v>0</v>
      </c>
      <c r="R225" s="569">
        <v>0</v>
      </c>
      <c r="S225" s="105" t="s">
        <v>586</v>
      </c>
      <c r="T225" s="100"/>
      <c r="U225" s="101"/>
      <c r="V225" s="211"/>
    </row>
    <row r="226" spans="1:22" s="596" customFormat="1" ht="9" customHeight="1">
      <c r="A226" s="641">
        <v>198</v>
      </c>
      <c r="B226" s="587" t="s">
        <v>821</v>
      </c>
      <c r="C226" s="588" t="s">
        <v>1123</v>
      </c>
      <c r="D226" s="589" t="s">
        <v>1122</v>
      </c>
      <c r="E226" s="586" t="s">
        <v>745</v>
      </c>
      <c r="F226" s="586" t="s">
        <v>88</v>
      </c>
      <c r="G226" s="590">
        <v>2</v>
      </c>
      <c r="H226" s="590">
        <v>2</v>
      </c>
      <c r="I226" s="591">
        <v>432.9</v>
      </c>
      <c r="J226" s="591">
        <v>392.1</v>
      </c>
      <c r="K226" s="586">
        <v>28</v>
      </c>
      <c r="L226" s="592">
        <f>'Приложение 2.1'!G228</f>
        <v>631423.69999999995</v>
      </c>
      <c r="M226" s="591">
        <v>0</v>
      </c>
      <c r="N226" s="591">
        <v>0</v>
      </c>
      <c r="O226" s="591">
        <v>0</v>
      </c>
      <c r="P226" s="591">
        <f t="shared" si="16"/>
        <v>631423.69999999995</v>
      </c>
      <c r="Q226" s="591">
        <v>0</v>
      </c>
      <c r="R226" s="591">
        <v>0</v>
      </c>
      <c r="S226" s="588" t="s">
        <v>586</v>
      </c>
      <c r="T226" s="593"/>
      <c r="U226" s="594"/>
      <c r="V226" s="595"/>
    </row>
    <row r="227" spans="1:22" ht="9" customHeight="1">
      <c r="A227" s="641">
        <v>199</v>
      </c>
      <c r="B227" s="564" t="s">
        <v>822</v>
      </c>
      <c r="C227" s="105" t="s">
        <v>1123</v>
      </c>
      <c r="D227" s="180" t="s">
        <v>1122</v>
      </c>
      <c r="E227" s="570" t="s">
        <v>596</v>
      </c>
      <c r="F227" s="570" t="s">
        <v>88</v>
      </c>
      <c r="G227" s="103">
        <v>2</v>
      </c>
      <c r="H227" s="103">
        <v>2</v>
      </c>
      <c r="I227" s="569">
        <v>677.7</v>
      </c>
      <c r="J227" s="569">
        <v>605.70000000000005</v>
      </c>
      <c r="K227" s="570">
        <v>35</v>
      </c>
      <c r="L227" s="178">
        <f>'Приложение 2.1'!G229</f>
        <v>1025379.23</v>
      </c>
      <c r="M227" s="569">
        <v>0</v>
      </c>
      <c r="N227" s="569">
        <v>0</v>
      </c>
      <c r="O227" s="569">
        <v>0</v>
      </c>
      <c r="P227" s="569">
        <f t="shared" si="16"/>
        <v>1025379.23</v>
      </c>
      <c r="Q227" s="569">
        <v>0</v>
      </c>
      <c r="R227" s="569">
        <v>0</v>
      </c>
      <c r="S227" s="105" t="s">
        <v>586</v>
      </c>
      <c r="T227" s="100"/>
      <c r="U227" s="101"/>
      <c r="V227" s="211"/>
    </row>
    <row r="228" spans="1:22" ht="22.5" customHeight="1">
      <c r="A228" s="796" t="s">
        <v>269</v>
      </c>
      <c r="B228" s="796"/>
      <c r="C228" s="105"/>
      <c r="D228" s="564"/>
      <c r="E228" s="114" t="s">
        <v>388</v>
      </c>
      <c r="F228" s="114" t="s">
        <v>388</v>
      </c>
      <c r="G228" s="114" t="s">
        <v>388</v>
      </c>
      <c r="H228" s="114" t="s">
        <v>388</v>
      </c>
      <c r="I228" s="275">
        <f>SUM(I214:I227)</f>
        <v>17739.360000000004</v>
      </c>
      <c r="J228" s="275">
        <f t="shared" ref="J228:R228" si="17">SUM(J214:J227)</f>
        <v>13611.120000000003</v>
      </c>
      <c r="K228" s="106">
        <f t="shared" si="17"/>
        <v>699</v>
      </c>
      <c r="L228" s="275">
        <f t="shared" si="17"/>
        <v>23086247.530000001</v>
      </c>
      <c r="M228" s="275">
        <f t="shared" si="17"/>
        <v>0</v>
      </c>
      <c r="N228" s="275">
        <f t="shared" si="17"/>
        <v>0</v>
      </c>
      <c r="O228" s="275">
        <f t="shared" si="17"/>
        <v>0</v>
      </c>
      <c r="P228" s="275">
        <f t="shared" si="17"/>
        <v>23086247.530000001</v>
      </c>
      <c r="Q228" s="275">
        <f t="shared" si="17"/>
        <v>0</v>
      </c>
      <c r="R228" s="275">
        <f t="shared" si="17"/>
        <v>0</v>
      </c>
      <c r="S228" s="569"/>
      <c r="T228" s="568"/>
      <c r="U228" s="101"/>
      <c r="V228" s="211"/>
    </row>
    <row r="229" spans="1:22" ht="9" customHeight="1">
      <c r="A229" s="722" t="s">
        <v>442</v>
      </c>
      <c r="B229" s="722"/>
      <c r="C229" s="722"/>
      <c r="D229" s="722"/>
      <c r="E229" s="722"/>
      <c r="F229" s="722"/>
      <c r="G229" s="722"/>
      <c r="H229" s="722"/>
      <c r="I229" s="722"/>
      <c r="J229" s="722"/>
      <c r="K229" s="722"/>
      <c r="L229" s="722"/>
      <c r="M229" s="722"/>
      <c r="N229" s="722"/>
      <c r="O229" s="722"/>
      <c r="P229" s="722"/>
      <c r="Q229" s="722"/>
      <c r="R229" s="722"/>
      <c r="S229" s="722"/>
      <c r="T229" s="240"/>
      <c r="U229" s="240"/>
      <c r="V229" s="211"/>
    </row>
    <row r="230" spans="1:22" ht="9" customHeight="1">
      <c r="A230" s="139">
        <v>200</v>
      </c>
      <c r="B230" s="564" t="s">
        <v>839</v>
      </c>
      <c r="C230" s="105" t="s">
        <v>1123</v>
      </c>
      <c r="D230" s="180" t="s">
        <v>1122</v>
      </c>
      <c r="E230" s="570" t="s">
        <v>597</v>
      </c>
      <c r="F230" s="570" t="s">
        <v>773</v>
      </c>
      <c r="G230" s="103">
        <v>2</v>
      </c>
      <c r="H230" s="103">
        <v>1</v>
      </c>
      <c r="I230" s="569">
        <v>306.7</v>
      </c>
      <c r="J230" s="569">
        <v>291.39999999999998</v>
      </c>
      <c r="K230" s="103">
        <v>20</v>
      </c>
      <c r="L230" s="178">
        <f>'Приложение 2.1'!G232</f>
        <v>33616.639999999999</v>
      </c>
      <c r="M230" s="569">
        <v>0</v>
      </c>
      <c r="N230" s="569">
        <v>0</v>
      </c>
      <c r="O230" s="569">
        <v>0</v>
      </c>
      <c r="P230" s="569">
        <f>L230</f>
        <v>33616.639999999999</v>
      </c>
      <c r="Q230" s="569">
        <v>0</v>
      </c>
      <c r="R230" s="569">
        <v>0</v>
      </c>
      <c r="S230" s="105" t="s">
        <v>586</v>
      </c>
      <c r="T230" s="100"/>
      <c r="U230" s="101"/>
      <c r="V230" s="211"/>
    </row>
    <row r="231" spans="1:22" ht="9" customHeight="1">
      <c r="A231" s="139">
        <v>201</v>
      </c>
      <c r="B231" s="564" t="s">
        <v>840</v>
      </c>
      <c r="C231" s="105" t="s">
        <v>1123</v>
      </c>
      <c r="D231" s="180" t="s">
        <v>1122</v>
      </c>
      <c r="E231" s="570" t="s">
        <v>590</v>
      </c>
      <c r="F231" s="570" t="s">
        <v>90</v>
      </c>
      <c r="G231" s="103">
        <v>2</v>
      </c>
      <c r="H231" s="103">
        <v>2</v>
      </c>
      <c r="I231" s="569">
        <v>853.7</v>
      </c>
      <c r="J231" s="569">
        <v>803.5</v>
      </c>
      <c r="K231" s="103">
        <v>26</v>
      </c>
      <c r="L231" s="178">
        <f>'Приложение 2.1'!G233</f>
        <v>2012777.33</v>
      </c>
      <c r="M231" s="569">
        <v>0</v>
      </c>
      <c r="N231" s="569">
        <v>0</v>
      </c>
      <c r="O231" s="569">
        <v>0</v>
      </c>
      <c r="P231" s="569">
        <f>L231</f>
        <v>2012777.33</v>
      </c>
      <c r="Q231" s="569">
        <v>0</v>
      </c>
      <c r="R231" s="569">
        <v>0</v>
      </c>
      <c r="S231" s="105" t="s">
        <v>586</v>
      </c>
      <c r="T231" s="100"/>
      <c r="U231" s="101"/>
      <c r="V231" s="211"/>
    </row>
    <row r="232" spans="1:22" ht="39.75" customHeight="1">
      <c r="A232" s="797" t="s">
        <v>443</v>
      </c>
      <c r="B232" s="797"/>
      <c r="C232" s="147"/>
      <c r="D232" s="563"/>
      <c r="E232" s="139" t="s">
        <v>388</v>
      </c>
      <c r="F232" s="139" t="s">
        <v>388</v>
      </c>
      <c r="G232" s="139" t="s">
        <v>388</v>
      </c>
      <c r="H232" s="139" t="s">
        <v>388</v>
      </c>
      <c r="I232" s="140">
        <f>SUM(I230:I231)</f>
        <v>1160.4000000000001</v>
      </c>
      <c r="J232" s="140">
        <f t="shared" ref="J232:R232" si="18">SUM(J230:J231)</f>
        <v>1094.9000000000001</v>
      </c>
      <c r="K232" s="141">
        <f t="shared" si="18"/>
        <v>46</v>
      </c>
      <c r="L232" s="140">
        <f t="shared" si="18"/>
        <v>2046393.97</v>
      </c>
      <c r="M232" s="140">
        <f t="shared" si="18"/>
        <v>0</v>
      </c>
      <c r="N232" s="140">
        <f t="shared" si="18"/>
        <v>0</v>
      </c>
      <c r="O232" s="140">
        <f t="shared" si="18"/>
        <v>0</v>
      </c>
      <c r="P232" s="140">
        <f t="shared" si="18"/>
        <v>2046393.97</v>
      </c>
      <c r="Q232" s="140">
        <f t="shared" si="18"/>
        <v>0</v>
      </c>
      <c r="R232" s="140">
        <f t="shared" si="18"/>
        <v>0</v>
      </c>
      <c r="S232" s="569"/>
      <c r="T232" s="100"/>
      <c r="U232" s="213"/>
      <c r="V232" s="211"/>
    </row>
    <row r="233" spans="1:22" ht="20.25" customHeight="1">
      <c r="A233" s="722" t="s">
        <v>394</v>
      </c>
      <c r="B233" s="722"/>
      <c r="C233" s="722"/>
      <c r="D233" s="722"/>
      <c r="E233" s="722"/>
      <c r="F233" s="722"/>
      <c r="G233" s="722"/>
      <c r="H233" s="722"/>
      <c r="I233" s="722"/>
      <c r="J233" s="722"/>
      <c r="K233" s="722"/>
      <c r="L233" s="722"/>
      <c r="M233" s="722"/>
      <c r="N233" s="722"/>
      <c r="O233" s="722"/>
      <c r="P233" s="722"/>
      <c r="Q233" s="722"/>
      <c r="R233" s="722"/>
      <c r="S233" s="722"/>
      <c r="T233" s="240"/>
      <c r="U233" s="240"/>
      <c r="V233" s="211"/>
    </row>
    <row r="234" spans="1:22" ht="9" customHeight="1">
      <c r="A234" s="139">
        <v>202</v>
      </c>
      <c r="B234" s="564" t="s">
        <v>838</v>
      </c>
      <c r="C234" s="105" t="s">
        <v>1123</v>
      </c>
      <c r="D234" s="180" t="s">
        <v>1122</v>
      </c>
      <c r="E234" s="570" t="s">
        <v>0</v>
      </c>
      <c r="F234" s="570" t="s">
        <v>88</v>
      </c>
      <c r="G234" s="103">
        <v>2</v>
      </c>
      <c r="H234" s="103">
        <v>2</v>
      </c>
      <c r="I234" s="569">
        <v>838.5</v>
      </c>
      <c r="J234" s="569">
        <v>752.2</v>
      </c>
      <c r="K234" s="103">
        <v>39</v>
      </c>
      <c r="L234" s="178">
        <f>'Приложение 2.1'!G236</f>
        <v>2484603.9500000002</v>
      </c>
      <c r="M234" s="569">
        <v>0</v>
      </c>
      <c r="N234" s="569">
        <v>0</v>
      </c>
      <c r="O234" s="569">
        <v>0</v>
      </c>
      <c r="P234" s="569">
        <f>L234</f>
        <v>2484603.9500000002</v>
      </c>
      <c r="Q234" s="569">
        <v>0</v>
      </c>
      <c r="R234" s="569">
        <v>0</v>
      </c>
      <c r="S234" s="105" t="s">
        <v>586</v>
      </c>
      <c r="T234" s="100"/>
      <c r="U234" s="101"/>
      <c r="V234" s="211"/>
    </row>
    <row r="235" spans="1:22" ht="9" customHeight="1">
      <c r="A235" s="139">
        <v>203</v>
      </c>
      <c r="B235" s="564" t="s">
        <v>841</v>
      </c>
      <c r="C235" s="105" t="s">
        <v>1123</v>
      </c>
      <c r="D235" s="180" t="s">
        <v>1122</v>
      </c>
      <c r="E235" s="570" t="s">
        <v>605</v>
      </c>
      <c r="F235" s="570" t="s">
        <v>88</v>
      </c>
      <c r="G235" s="103">
        <v>2</v>
      </c>
      <c r="H235" s="103">
        <v>3</v>
      </c>
      <c r="I235" s="569">
        <v>1977.1</v>
      </c>
      <c r="J235" s="569">
        <v>1865</v>
      </c>
      <c r="K235" s="103">
        <v>70</v>
      </c>
      <c r="L235" s="178">
        <f>'Приложение 2.1'!G237</f>
        <v>2989320.31</v>
      </c>
      <c r="M235" s="569">
        <v>0</v>
      </c>
      <c r="N235" s="569">
        <v>0</v>
      </c>
      <c r="O235" s="569">
        <v>0</v>
      </c>
      <c r="P235" s="569">
        <f>L235</f>
        <v>2989320.31</v>
      </c>
      <c r="Q235" s="569">
        <v>0</v>
      </c>
      <c r="R235" s="569">
        <v>0</v>
      </c>
      <c r="S235" s="105" t="s">
        <v>586</v>
      </c>
      <c r="T235" s="100"/>
      <c r="U235" s="101"/>
      <c r="V235" s="211"/>
    </row>
    <row r="236" spans="1:22" ht="9" customHeight="1">
      <c r="A236" s="139">
        <v>204</v>
      </c>
      <c r="B236" s="564" t="s">
        <v>1201</v>
      </c>
      <c r="C236" s="261" t="s">
        <v>1123</v>
      </c>
      <c r="D236" s="180" t="s">
        <v>1121</v>
      </c>
      <c r="E236" s="570">
        <v>1980</v>
      </c>
      <c r="F236" s="570" t="s">
        <v>90</v>
      </c>
      <c r="G236" s="103">
        <v>5</v>
      </c>
      <c r="H236" s="103">
        <v>6</v>
      </c>
      <c r="I236" s="569">
        <v>4544</v>
      </c>
      <c r="J236" s="569">
        <v>4322.5</v>
      </c>
      <c r="K236" s="103">
        <v>158</v>
      </c>
      <c r="L236" s="178">
        <f>'Приложение 2.1'!G238</f>
        <v>987401.58</v>
      </c>
      <c r="M236" s="569">
        <v>0</v>
      </c>
      <c r="N236" s="569">
        <v>0</v>
      </c>
      <c r="O236" s="569">
        <v>0</v>
      </c>
      <c r="P236" s="569">
        <f>L236</f>
        <v>987401.58</v>
      </c>
      <c r="Q236" s="569">
        <v>0</v>
      </c>
      <c r="R236" s="569">
        <v>0</v>
      </c>
      <c r="S236" s="105" t="s">
        <v>586</v>
      </c>
      <c r="T236" s="100"/>
      <c r="U236" s="101"/>
      <c r="V236" s="211"/>
    </row>
    <row r="237" spans="1:22" ht="20.25" customHeight="1">
      <c r="A237" s="797" t="s">
        <v>395</v>
      </c>
      <c r="B237" s="797"/>
      <c r="C237" s="147"/>
      <c r="D237" s="139"/>
      <c r="E237" s="139" t="s">
        <v>388</v>
      </c>
      <c r="F237" s="139" t="s">
        <v>388</v>
      </c>
      <c r="G237" s="139" t="s">
        <v>388</v>
      </c>
      <c r="H237" s="139" t="s">
        <v>388</v>
      </c>
      <c r="I237" s="140">
        <f t="shared" ref="I237:Q237" si="19">SUM(I234:I236)</f>
        <v>7359.6</v>
      </c>
      <c r="J237" s="140">
        <f t="shared" si="19"/>
        <v>6939.7</v>
      </c>
      <c r="K237" s="103">
        <f t="shared" si="19"/>
        <v>267</v>
      </c>
      <c r="L237" s="140">
        <f t="shared" si="19"/>
        <v>6461325.8399999999</v>
      </c>
      <c r="M237" s="140">
        <f t="shared" si="19"/>
        <v>0</v>
      </c>
      <c r="N237" s="140">
        <f t="shared" si="19"/>
        <v>0</v>
      </c>
      <c r="O237" s="140">
        <f t="shared" si="19"/>
        <v>0</v>
      </c>
      <c r="P237" s="140">
        <f t="shared" si="19"/>
        <v>6461325.8399999999</v>
      </c>
      <c r="Q237" s="140">
        <f t="shared" si="19"/>
        <v>0</v>
      </c>
      <c r="R237" s="140">
        <f>SUM(R234:R236)</f>
        <v>0</v>
      </c>
      <c r="S237" s="569"/>
      <c r="T237" s="100"/>
      <c r="U237" s="213"/>
      <c r="V237" s="211"/>
    </row>
    <row r="238" spans="1:22" ht="12" customHeight="1">
      <c r="A238" s="712" t="s">
        <v>439</v>
      </c>
      <c r="B238" s="712"/>
      <c r="C238" s="712"/>
      <c r="D238" s="712"/>
      <c r="E238" s="712"/>
      <c r="F238" s="712"/>
      <c r="G238" s="712"/>
      <c r="H238" s="712"/>
      <c r="I238" s="712"/>
      <c r="J238" s="712"/>
      <c r="K238" s="712"/>
      <c r="L238" s="712"/>
      <c r="M238" s="712"/>
      <c r="N238" s="712"/>
      <c r="O238" s="712"/>
      <c r="P238" s="712"/>
      <c r="Q238" s="712"/>
      <c r="R238" s="712"/>
      <c r="S238" s="712"/>
      <c r="T238" s="212"/>
      <c r="U238" s="212"/>
      <c r="V238" s="211"/>
    </row>
    <row r="239" spans="1:22" ht="9" customHeight="1">
      <c r="A239" s="570">
        <v>205</v>
      </c>
      <c r="B239" s="564" t="s">
        <v>845</v>
      </c>
      <c r="C239" s="105" t="s">
        <v>1123</v>
      </c>
      <c r="D239" s="180" t="s">
        <v>1122</v>
      </c>
      <c r="E239" s="570" t="s">
        <v>743</v>
      </c>
      <c r="F239" s="570" t="s">
        <v>88</v>
      </c>
      <c r="G239" s="103">
        <v>3</v>
      </c>
      <c r="H239" s="103">
        <v>3</v>
      </c>
      <c r="I239" s="569">
        <v>2049.8000000000002</v>
      </c>
      <c r="J239" s="569">
        <v>1538.2</v>
      </c>
      <c r="K239" s="103">
        <v>58</v>
      </c>
      <c r="L239" s="178">
        <f>'Приложение 2.1'!G241</f>
        <v>1604642.94</v>
      </c>
      <c r="M239" s="569">
        <v>0</v>
      </c>
      <c r="N239" s="569">
        <v>0</v>
      </c>
      <c r="O239" s="569">
        <v>0</v>
      </c>
      <c r="P239" s="569">
        <f>L239</f>
        <v>1604642.94</v>
      </c>
      <c r="Q239" s="569">
        <v>0</v>
      </c>
      <c r="R239" s="569">
        <v>0</v>
      </c>
      <c r="S239" s="105" t="s">
        <v>586</v>
      </c>
      <c r="T239" s="100"/>
      <c r="U239" s="101"/>
      <c r="V239" s="211"/>
    </row>
    <row r="240" spans="1:22" ht="35.25" customHeight="1">
      <c r="A240" s="796" t="s">
        <v>440</v>
      </c>
      <c r="B240" s="796"/>
      <c r="C240" s="105"/>
      <c r="D240" s="564"/>
      <c r="E240" s="570" t="s">
        <v>388</v>
      </c>
      <c r="F240" s="570" t="s">
        <v>388</v>
      </c>
      <c r="G240" s="570" t="s">
        <v>388</v>
      </c>
      <c r="H240" s="570" t="s">
        <v>388</v>
      </c>
      <c r="I240" s="569">
        <f>SUM(I239)</f>
        <v>2049.8000000000002</v>
      </c>
      <c r="J240" s="569">
        <f t="shared" ref="J240:R240" si="20">SUM(J239)</f>
        <v>1538.2</v>
      </c>
      <c r="K240" s="104">
        <f t="shared" si="20"/>
        <v>58</v>
      </c>
      <c r="L240" s="569">
        <f t="shared" si="20"/>
        <v>1604642.94</v>
      </c>
      <c r="M240" s="569">
        <f t="shared" si="20"/>
        <v>0</v>
      </c>
      <c r="N240" s="569">
        <f t="shared" si="20"/>
        <v>0</v>
      </c>
      <c r="O240" s="569">
        <f t="shared" si="20"/>
        <v>0</v>
      </c>
      <c r="P240" s="569">
        <f t="shared" si="20"/>
        <v>1604642.94</v>
      </c>
      <c r="Q240" s="569">
        <f t="shared" si="20"/>
        <v>0</v>
      </c>
      <c r="R240" s="569">
        <f t="shared" si="20"/>
        <v>0</v>
      </c>
      <c r="S240" s="569"/>
      <c r="T240" s="100"/>
      <c r="U240" s="101"/>
      <c r="V240" s="211"/>
    </row>
    <row r="241" spans="1:22" ht="9" customHeight="1">
      <c r="A241" s="722" t="s">
        <v>432</v>
      </c>
      <c r="B241" s="722"/>
      <c r="C241" s="722"/>
      <c r="D241" s="722"/>
      <c r="E241" s="722"/>
      <c r="F241" s="722"/>
      <c r="G241" s="722"/>
      <c r="H241" s="722"/>
      <c r="I241" s="722"/>
      <c r="J241" s="722"/>
      <c r="K241" s="722"/>
      <c r="L241" s="722"/>
      <c r="M241" s="722"/>
      <c r="N241" s="722"/>
      <c r="O241" s="722"/>
      <c r="P241" s="722"/>
      <c r="Q241" s="722"/>
      <c r="R241" s="722"/>
      <c r="S241" s="722"/>
      <c r="T241" s="240"/>
      <c r="U241" s="240"/>
      <c r="V241" s="211"/>
    </row>
    <row r="242" spans="1:22" ht="9" customHeight="1">
      <c r="A242" s="139">
        <v>206</v>
      </c>
      <c r="B242" s="564" t="s">
        <v>851</v>
      </c>
      <c r="C242" s="105" t="s">
        <v>1123</v>
      </c>
      <c r="D242" s="180" t="s">
        <v>1122</v>
      </c>
      <c r="E242" s="570" t="s">
        <v>593</v>
      </c>
      <c r="F242" s="570" t="s">
        <v>88</v>
      </c>
      <c r="G242" s="103">
        <v>2</v>
      </c>
      <c r="H242" s="103">
        <v>2</v>
      </c>
      <c r="I242" s="569">
        <v>531.5</v>
      </c>
      <c r="J242" s="569">
        <v>516.20000000000005</v>
      </c>
      <c r="K242" s="103">
        <v>13</v>
      </c>
      <c r="L242" s="178">
        <f>'Приложение 2.1'!G244</f>
        <v>1777682.4</v>
      </c>
      <c r="M242" s="569">
        <v>0</v>
      </c>
      <c r="N242" s="569">
        <v>0</v>
      </c>
      <c r="O242" s="569">
        <v>0</v>
      </c>
      <c r="P242" s="569">
        <f>L242</f>
        <v>1777682.4</v>
      </c>
      <c r="Q242" s="569">
        <v>0</v>
      </c>
      <c r="R242" s="569">
        <v>0</v>
      </c>
      <c r="S242" s="105" t="s">
        <v>586</v>
      </c>
      <c r="T242" s="100"/>
      <c r="U242" s="101"/>
      <c r="V242" s="211"/>
    </row>
    <row r="243" spans="1:22" ht="28.5" customHeight="1">
      <c r="A243" s="796" t="s">
        <v>433</v>
      </c>
      <c r="B243" s="796"/>
      <c r="C243" s="105"/>
      <c r="D243" s="564"/>
      <c r="E243" s="139" t="s">
        <v>388</v>
      </c>
      <c r="F243" s="139" t="s">
        <v>388</v>
      </c>
      <c r="G243" s="139" t="s">
        <v>388</v>
      </c>
      <c r="H243" s="139" t="s">
        <v>388</v>
      </c>
      <c r="I243" s="140">
        <f>SUM(I242)</f>
        <v>531.5</v>
      </c>
      <c r="J243" s="140">
        <f t="shared" ref="J243:R243" si="21">SUM(J242)</f>
        <v>516.20000000000005</v>
      </c>
      <c r="K243" s="141">
        <f t="shared" si="21"/>
        <v>13</v>
      </c>
      <c r="L243" s="140">
        <f t="shared" si="21"/>
        <v>1777682.4</v>
      </c>
      <c r="M243" s="140">
        <f t="shared" si="21"/>
        <v>0</v>
      </c>
      <c r="N243" s="140">
        <f t="shared" si="21"/>
        <v>0</v>
      </c>
      <c r="O243" s="140">
        <f t="shared" si="21"/>
        <v>0</v>
      </c>
      <c r="P243" s="140">
        <f t="shared" si="21"/>
        <v>1777682.4</v>
      </c>
      <c r="Q243" s="140">
        <f t="shared" si="21"/>
        <v>0</v>
      </c>
      <c r="R243" s="140">
        <f t="shared" si="21"/>
        <v>0</v>
      </c>
      <c r="S243" s="569"/>
      <c r="T243" s="100"/>
      <c r="U243" s="213"/>
      <c r="V243" s="211"/>
    </row>
    <row r="244" spans="1:22" ht="9" customHeight="1">
      <c r="A244" s="722" t="s">
        <v>855</v>
      </c>
      <c r="B244" s="722"/>
      <c r="C244" s="722"/>
      <c r="D244" s="722"/>
      <c r="E244" s="722"/>
      <c r="F244" s="722"/>
      <c r="G244" s="722"/>
      <c r="H244" s="722"/>
      <c r="I244" s="722"/>
      <c r="J244" s="722"/>
      <c r="K244" s="722"/>
      <c r="L244" s="722"/>
      <c r="M244" s="722"/>
      <c r="N244" s="722"/>
      <c r="O244" s="722"/>
      <c r="P244" s="722"/>
      <c r="Q244" s="722"/>
      <c r="R244" s="722"/>
      <c r="S244" s="722"/>
      <c r="T244" s="240"/>
      <c r="U244" s="240"/>
      <c r="V244" s="211"/>
    </row>
    <row r="245" spans="1:22" ht="9" customHeight="1">
      <c r="A245" s="139">
        <v>207</v>
      </c>
      <c r="B245" s="564" t="s">
        <v>852</v>
      </c>
      <c r="C245" s="105" t="s">
        <v>1123</v>
      </c>
      <c r="D245" s="180" t="s">
        <v>1122</v>
      </c>
      <c r="E245" s="570" t="s">
        <v>594</v>
      </c>
      <c r="F245" s="570" t="s">
        <v>90</v>
      </c>
      <c r="G245" s="570" t="s">
        <v>73</v>
      </c>
      <c r="H245" s="570" t="s">
        <v>73</v>
      </c>
      <c r="I245" s="569">
        <v>674.2</v>
      </c>
      <c r="J245" s="569">
        <v>634.20000000000005</v>
      </c>
      <c r="K245" s="103">
        <v>31</v>
      </c>
      <c r="L245" s="178">
        <f>'Приложение 2.1'!G247</f>
        <v>1264812.56</v>
      </c>
      <c r="M245" s="569">
        <v>0</v>
      </c>
      <c r="N245" s="569">
        <v>0</v>
      </c>
      <c r="O245" s="569">
        <v>0</v>
      </c>
      <c r="P245" s="569">
        <f>L245</f>
        <v>1264812.56</v>
      </c>
      <c r="Q245" s="569">
        <v>0</v>
      </c>
      <c r="R245" s="569">
        <v>0</v>
      </c>
      <c r="S245" s="105" t="s">
        <v>586</v>
      </c>
      <c r="T245" s="100"/>
      <c r="U245" s="101"/>
      <c r="V245" s="211"/>
    </row>
    <row r="246" spans="1:22" ht="24" customHeight="1">
      <c r="A246" s="796" t="s">
        <v>1001</v>
      </c>
      <c r="B246" s="796"/>
      <c r="C246" s="105"/>
      <c r="D246" s="564"/>
      <c r="E246" s="139" t="s">
        <v>388</v>
      </c>
      <c r="F246" s="139" t="s">
        <v>388</v>
      </c>
      <c r="G246" s="139" t="s">
        <v>388</v>
      </c>
      <c r="H246" s="139" t="s">
        <v>388</v>
      </c>
      <c r="I246" s="140">
        <f>SUM(I245)</f>
        <v>674.2</v>
      </c>
      <c r="J246" s="140">
        <f t="shared" ref="J246:R246" si="22">SUM(J245)</f>
        <v>634.20000000000005</v>
      </c>
      <c r="K246" s="141">
        <f t="shared" si="22"/>
        <v>31</v>
      </c>
      <c r="L246" s="140">
        <f t="shared" si="22"/>
        <v>1264812.56</v>
      </c>
      <c r="M246" s="140">
        <f t="shared" si="22"/>
        <v>0</v>
      </c>
      <c r="N246" s="140">
        <f t="shared" si="22"/>
        <v>0</v>
      </c>
      <c r="O246" s="140">
        <f t="shared" si="22"/>
        <v>0</v>
      </c>
      <c r="P246" s="140">
        <f t="shared" si="22"/>
        <v>1264812.56</v>
      </c>
      <c r="Q246" s="140">
        <f t="shared" si="22"/>
        <v>0</v>
      </c>
      <c r="R246" s="140">
        <f t="shared" si="22"/>
        <v>0</v>
      </c>
      <c r="S246" s="569"/>
      <c r="T246" s="100"/>
      <c r="U246" s="213"/>
      <c r="V246" s="211"/>
    </row>
    <row r="247" spans="1:22" ht="9" customHeight="1">
      <c r="A247" s="712" t="s">
        <v>406</v>
      </c>
      <c r="B247" s="712"/>
      <c r="C247" s="712"/>
      <c r="D247" s="712"/>
      <c r="E247" s="712"/>
      <c r="F247" s="712"/>
      <c r="G247" s="712"/>
      <c r="H247" s="712"/>
      <c r="I247" s="712"/>
      <c r="J247" s="712"/>
      <c r="K247" s="712"/>
      <c r="L247" s="712"/>
      <c r="M247" s="712"/>
      <c r="N247" s="712"/>
      <c r="O247" s="712"/>
      <c r="P247" s="712"/>
      <c r="Q247" s="712"/>
      <c r="R247" s="712"/>
      <c r="S247" s="712"/>
      <c r="T247" s="212"/>
      <c r="U247" s="212"/>
      <c r="V247" s="211"/>
    </row>
    <row r="248" spans="1:22" ht="9" customHeight="1">
      <c r="A248" s="114">
        <v>208</v>
      </c>
      <c r="B248" s="123" t="s">
        <v>879</v>
      </c>
      <c r="C248" s="105" t="s">
        <v>1123</v>
      </c>
      <c r="D248" s="180" t="s">
        <v>1122</v>
      </c>
      <c r="E248" s="570" t="s">
        <v>596</v>
      </c>
      <c r="F248" s="570" t="s">
        <v>90</v>
      </c>
      <c r="G248" s="103">
        <v>3</v>
      </c>
      <c r="H248" s="103">
        <v>2</v>
      </c>
      <c r="I248" s="122">
        <v>1279.2</v>
      </c>
      <c r="J248" s="122">
        <v>1137.9000000000001</v>
      </c>
      <c r="K248" s="103">
        <v>82</v>
      </c>
      <c r="L248" s="178">
        <f>'Приложение 2.1'!G250</f>
        <v>2465727.2000000002</v>
      </c>
      <c r="M248" s="569">
        <v>0</v>
      </c>
      <c r="N248" s="569">
        <v>0</v>
      </c>
      <c r="O248" s="569">
        <v>0</v>
      </c>
      <c r="P248" s="569">
        <f>L248</f>
        <v>2465727.2000000002</v>
      </c>
      <c r="Q248" s="569">
        <v>0</v>
      </c>
      <c r="R248" s="569">
        <v>0</v>
      </c>
      <c r="S248" s="105" t="s">
        <v>586</v>
      </c>
      <c r="T248" s="100"/>
      <c r="U248" s="101"/>
      <c r="V248" s="211"/>
    </row>
    <row r="249" spans="1:22" ht="35.25" customHeight="1">
      <c r="A249" s="796" t="s">
        <v>407</v>
      </c>
      <c r="B249" s="796"/>
      <c r="C249" s="105"/>
      <c r="D249" s="564"/>
      <c r="E249" s="570" t="s">
        <v>388</v>
      </c>
      <c r="F249" s="570" t="s">
        <v>388</v>
      </c>
      <c r="G249" s="570" t="s">
        <v>388</v>
      </c>
      <c r="H249" s="570" t="s">
        <v>388</v>
      </c>
      <c r="I249" s="122">
        <f>SUM(I248)</f>
        <v>1279.2</v>
      </c>
      <c r="J249" s="122">
        <f t="shared" ref="J249:R249" si="23">SUM(J248)</f>
        <v>1137.9000000000001</v>
      </c>
      <c r="K249" s="104">
        <f t="shared" si="23"/>
        <v>82</v>
      </c>
      <c r="L249" s="140">
        <f t="shared" si="23"/>
        <v>2465727.2000000002</v>
      </c>
      <c r="M249" s="122">
        <f t="shared" si="23"/>
        <v>0</v>
      </c>
      <c r="N249" s="122">
        <f t="shared" si="23"/>
        <v>0</v>
      </c>
      <c r="O249" s="122">
        <f t="shared" si="23"/>
        <v>0</v>
      </c>
      <c r="P249" s="122">
        <f t="shared" si="23"/>
        <v>2465727.2000000002</v>
      </c>
      <c r="Q249" s="122">
        <f t="shared" si="23"/>
        <v>0</v>
      </c>
      <c r="R249" s="122">
        <f t="shared" si="23"/>
        <v>0</v>
      </c>
      <c r="S249" s="569"/>
      <c r="T249" s="100"/>
      <c r="U249" s="101"/>
      <c r="V249" s="211"/>
    </row>
    <row r="250" spans="1:22" ht="9" customHeight="1">
      <c r="A250" s="712" t="s">
        <v>293</v>
      </c>
      <c r="B250" s="712"/>
      <c r="C250" s="712"/>
      <c r="D250" s="712"/>
      <c r="E250" s="712"/>
      <c r="F250" s="712"/>
      <c r="G250" s="712"/>
      <c r="H250" s="712"/>
      <c r="I250" s="712"/>
      <c r="J250" s="712"/>
      <c r="K250" s="712"/>
      <c r="L250" s="712"/>
      <c r="M250" s="712"/>
      <c r="N250" s="712"/>
      <c r="O250" s="712"/>
      <c r="P250" s="712"/>
      <c r="Q250" s="712"/>
      <c r="R250" s="712"/>
      <c r="S250" s="712"/>
      <c r="T250" s="212"/>
      <c r="U250" s="212"/>
      <c r="V250" s="211"/>
    </row>
    <row r="251" spans="1:22" ht="9" customHeight="1">
      <c r="A251" s="570">
        <v>209</v>
      </c>
      <c r="B251" s="564" t="s">
        <v>856</v>
      </c>
      <c r="C251" s="105" t="s">
        <v>1123</v>
      </c>
      <c r="D251" s="180" t="s">
        <v>1122</v>
      </c>
      <c r="E251" s="570" t="s">
        <v>590</v>
      </c>
      <c r="F251" s="570" t="s">
        <v>90</v>
      </c>
      <c r="G251" s="103">
        <v>5</v>
      </c>
      <c r="H251" s="103">
        <v>6</v>
      </c>
      <c r="I251" s="569">
        <v>6330.1</v>
      </c>
      <c r="J251" s="569">
        <v>5744.2</v>
      </c>
      <c r="K251" s="106">
        <v>206</v>
      </c>
      <c r="L251" s="178">
        <f>'Приложение 2.1'!G253</f>
        <v>4319006.53</v>
      </c>
      <c r="M251" s="569">
        <v>0</v>
      </c>
      <c r="N251" s="569">
        <v>0</v>
      </c>
      <c r="O251" s="569">
        <v>0</v>
      </c>
      <c r="P251" s="569">
        <f t="shared" ref="P251:P260" si="24">L251</f>
        <v>4319006.53</v>
      </c>
      <c r="Q251" s="569">
        <v>0</v>
      </c>
      <c r="R251" s="569">
        <v>0</v>
      </c>
      <c r="S251" s="105" t="s">
        <v>586</v>
      </c>
      <c r="T251" s="100"/>
      <c r="U251" s="101"/>
      <c r="V251" s="211"/>
    </row>
    <row r="252" spans="1:22" ht="9" customHeight="1">
      <c r="A252" s="570">
        <v>210</v>
      </c>
      <c r="B252" s="564" t="s">
        <v>857</v>
      </c>
      <c r="C252" s="105" t="s">
        <v>1123</v>
      </c>
      <c r="D252" s="180" t="s">
        <v>1122</v>
      </c>
      <c r="E252" s="570" t="s">
        <v>823</v>
      </c>
      <c r="F252" s="570" t="s">
        <v>90</v>
      </c>
      <c r="G252" s="103">
        <v>5</v>
      </c>
      <c r="H252" s="103">
        <v>6</v>
      </c>
      <c r="I252" s="569">
        <v>6737.5</v>
      </c>
      <c r="J252" s="569">
        <v>6094.5</v>
      </c>
      <c r="K252" s="106">
        <v>234</v>
      </c>
      <c r="L252" s="178">
        <f>'Приложение 2.1'!G254</f>
        <v>4605116.66</v>
      </c>
      <c r="M252" s="569">
        <v>0</v>
      </c>
      <c r="N252" s="569">
        <v>0</v>
      </c>
      <c r="O252" s="569">
        <v>0</v>
      </c>
      <c r="P252" s="569">
        <f t="shared" si="24"/>
        <v>4605116.66</v>
      </c>
      <c r="Q252" s="569">
        <v>0</v>
      </c>
      <c r="R252" s="569">
        <v>0</v>
      </c>
      <c r="S252" s="105" t="s">
        <v>586</v>
      </c>
      <c r="T252" s="100"/>
      <c r="U252" s="101"/>
      <c r="V252" s="211"/>
    </row>
    <row r="253" spans="1:22" ht="9" customHeight="1">
      <c r="A253" s="641">
        <v>211</v>
      </c>
      <c r="B253" s="564" t="s">
        <v>858</v>
      </c>
      <c r="C253" s="105" t="s">
        <v>1123</v>
      </c>
      <c r="D253" s="180" t="s">
        <v>1122</v>
      </c>
      <c r="E253" s="570" t="s">
        <v>742</v>
      </c>
      <c r="F253" s="570" t="s">
        <v>88</v>
      </c>
      <c r="G253" s="103">
        <v>2</v>
      </c>
      <c r="H253" s="103">
        <v>2</v>
      </c>
      <c r="I253" s="569">
        <v>959.1</v>
      </c>
      <c r="J253" s="569">
        <v>922.2</v>
      </c>
      <c r="K253" s="106">
        <v>27</v>
      </c>
      <c r="L253" s="178">
        <f>'Приложение 2.1'!G255</f>
        <v>3055139.83</v>
      </c>
      <c r="M253" s="569">
        <v>0</v>
      </c>
      <c r="N253" s="569">
        <v>0</v>
      </c>
      <c r="O253" s="569">
        <v>0</v>
      </c>
      <c r="P253" s="569">
        <f t="shared" si="24"/>
        <v>3055139.83</v>
      </c>
      <c r="Q253" s="569">
        <v>0</v>
      </c>
      <c r="R253" s="569">
        <v>0</v>
      </c>
      <c r="S253" s="105" t="s">
        <v>586</v>
      </c>
      <c r="T253" s="100"/>
      <c r="U253" s="101"/>
      <c r="V253" s="211"/>
    </row>
    <row r="254" spans="1:22" ht="9" customHeight="1">
      <c r="A254" s="641">
        <v>212</v>
      </c>
      <c r="B254" s="564" t="s">
        <v>859</v>
      </c>
      <c r="C254" s="105" t="s">
        <v>1123</v>
      </c>
      <c r="D254" s="180" t="s">
        <v>1122</v>
      </c>
      <c r="E254" s="570" t="s">
        <v>612</v>
      </c>
      <c r="F254" s="570" t="s">
        <v>88</v>
      </c>
      <c r="G254" s="103">
        <v>5</v>
      </c>
      <c r="H254" s="103">
        <v>2</v>
      </c>
      <c r="I254" s="569">
        <v>2010.5</v>
      </c>
      <c r="J254" s="569">
        <v>1816.3</v>
      </c>
      <c r="K254" s="106">
        <v>59</v>
      </c>
      <c r="L254" s="178">
        <f>'Приложение 2.1'!G256</f>
        <v>1961206.46</v>
      </c>
      <c r="M254" s="569">
        <v>0</v>
      </c>
      <c r="N254" s="569">
        <v>0</v>
      </c>
      <c r="O254" s="569">
        <v>0</v>
      </c>
      <c r="P254" s="569">
        <f t="shared" si="24"/>
        <v>1961206.46</v>
      </c>
      <c r="Q254" s="569">
        <v>0</v>
      </c>
      <c r="R254" s="569">
        <v>0</v>
      </c>
      <c r="S254" s="105" t="s">
        <v>586</v>
      </c>
      <c r="T254" s="100"/>
      <c r="U254" s="101"/>
      <c r="V254" s="211"/>
    </row>
    <row r="255" spans="1:22" ht="9" customHeight="1">
      <c r="A255" s="641">
        <v>213</v>
      </c>
      <c r="B255" s="564" t="s">
        <v>860</v>
      </c>
      <c r="C255" s="105" t="s">
        <v>1123</v>
      </c>
      <c r="D255" s="180" t="s">
        <v>1122</v>
      </c>
      <c r="E255" s="570" t="s">
        <v>326</v>
      </c>
      <c r="F255" s="570" t="s">
        <v>773</v>
      </c>
      <c r="G255" s="103">
        <v>2</v>
      </c>
      <c r="H255" s="103">
        <v>2</v>
      </c>
      <c r="I255" s="569">
        <v>652.4</v>
      </c>
      <c r="J255" s="569">
        <v>640.4</v>
      </c>
      <c r="K255" s="106">
        <v>21</v>
      </c>
      <c r="L255" s="178">
        <f>'Приложение 2.1'!G257</f>
        <v>1704468.28</v>
      </c>
      <c r="M255" s="569">
        <v>0</v>
      </c>
      <c r="N255" s="569">
        <v>0</v>
      </c>
      <c r="O255" s="569">
        <v>0</v>
      </c>
      <c r="P255" s="569">
        <f t="shared" si="24"/>
        <v>1704468.28</v>
      </c>
      <c r="Q255" s="569">
        <v>0</v>
      </c>
      <c r="R255" s="569">
        <v>0</v>
      </c>
      <c r="S255" s="105" t="s">
        <v>586</v>
      </c>
      <c r="T255" s="100"/>
      <c r="U255" s="101"/>
      <c r="V255" s="211"/>
    </row>
    <row r="256" spans="1:22" ht="9" customHeight="1">
      <c r="A256" s="641">
        <v>214</v>
      </c>
      <c r="B256" s="564" t="s">
        <v>861</v>
      </c>
      <c r="C256" s="105" t="s">
        <v>1123</v>
      </c>
      <c r="D256" s="180" t="s">
        <v>1122</v>
      </c>
      <c r="E256" s="570" t="s">
        <v>596</v>
      </c>
      <c r="F256" s="570" t="s">
        <v>88</v>
      </c>
      <c r="G256" s="103">
        <v>5</v>
      </c>
      <c r="H256" s="103">
        <v>4</v>
      </c>
      <c r="I256" s="569">
        <v>3714.8</v>
      </c>
      <c r="J256" s="569">
        <v>3115</v>
      </c>
      <c r="K256" s="106">
        <v>140</v>
      </c>
      <c r="L256" s="178">
        <f>'Приложение 2.1'!G258</f>
        <v>3136829.47</v>
      </c>
      <c r="M256" s="569">
        <v>0</v>
      </c>
      <c r="N256" s="569">
        <v>0</v>
      </c>
      <c r="O256" s="569">
        <v>0</v>
      </c>
      <c r="P256" s="569">
        <f t="shared" si="24"/>
        <v>3136829.47</v>
      </c>
      <c r="Q256" s="569">
        <v>0</v>
      </c>
      <c r="R256" s="569">
        <v>0</v>
      </c>
      <c r="S256" s="105" t="s">
        <v>586</v>
      </c>
      <c r="T256" s="100"/>
      <c r="U256" s="101"/>
      <c r="V256" s="211"/>
    </row>
    <row r="257" spans="1:22" ht="9" customHeight="1">
      <c r="A257" s="641">
        <v>215</v>
      </c>
      <c r="B257" s="564" t="s">
        <v>862</v>
      </c>
      <c r="C257" s="105" t="s">
        <v>1123</v>
      </c>
      <c r="D257" s="180" t="s">
        <v>1122</v>
      </c>
      <c r="E257" s="570" t="s">
        <v>604</v>
      </c>
      <c r="F257" s="570" t="s">
        <v>88</v>
      </c>
      <c r="G257" s="103">
        <v>5</v>
      </c>
      <c r="H257" s="103">
        <v>1</v>
      </c>
      <c r="I257" s="569">
        <v>3974.1</v>
      </c>
      <c r="J257" s="569">
        <v>2545.1999999999998</v>
      </c>
      <c r="K257" s="106">
        <v>194</v>
      </c>
      <c r="L257" s="178">
        <f>'Приложение 2.1'!G259</f>
        <v>5076327.0199999996</v>
      </c>
      <c r="M257" s="569">
        <v>0</v>
      </c>
      <c r="N257" s="569">
        <v>0</v>
      </c>
      <c r="O257" s="569">
        <v>0</v>
      </c>
      <c r="P257" s="569">
        <f t="shared" si="24"/>
        <v>5076327.0199999996</v>
      </c>
      <c r="Q257" s="569">
        <v>0</v>
      </c>
      <c r="R257" s="569">
        <v>0</v>
      </c>
      <c r="S257" s="105" t="s">
        <v>586</v>
      </c>
      <c r="T257" s="100"/>
      <c r="U257" s="101"/>
      <c r="V257" s="211"/>
    </row>
    <row r="258" spans="1:22" ht="9" customHeight="1">
      <c r="A258" s="641">
        <v>216</v>
      </c>
      <c r="B258" s="564" t="s">
        <v>863</v>
      </c>
      <c r="C258" s="105" t="s">
        <v>1123</v>
      </c>
      <c r="D258" s="180" t="s">
        <v>1122</v>
      </c>
      <c r="E258" s="570" t="s">
        <v>605</v>
      </c>
      <c r="F258" s="570" t="s">
        <v>88</v>
      </c>
      <c r="G258" s="103">
        <v>2</v>
      </c>
      <c r="H258" s="103">
        <v>1</v>
      </c>
      <c r="I258" s="569">
        <v>400.9</v>
      </c>
      <c r="J258" s="569">
        <v>372.7</v>
      </c>
      <c r="K258" s="106">
        <v>17</v>
      </c>
      <c r="L258" s="178">
        <f>'Приложение 2.1'!G260</f>
        <v>999190.59</v>
      </c>
      <c r="M258" s="569">
        <v>0</v>
      </c>
      <c r="N258" s="569">
        <v>0</v>
      </c>
      <c r="O258" s="569">
        <v>0</v>
      </c>
      <c r="P258" s="569">
        <f t="shared" si="24"/>
        <v>999190.59</v>
      </c>
      <c r="Q258" s="569">
        <v>0</v>
      </c>
      <c r="R258" s="569">
        <v>0</v>
      </c>
      <c r="S258" s="105" t="s">
        <v>586</v>
      </c>
      <c r="T258" s="100"/>
      <c r="U258" s="101"/>
      <c r="V258" s="211"/>
    </row>
    <row r="259" spans="1:22" ht="9" customHeight="1">
      <c r="A259" s="641">
        <v>217</v>
      </c>
      <c r="B259" s="564" t="s">
        <v>864</v>
      </c>
      <c r="C259" s="105" t="s">
        <v>1123</v>
      </c>
      <c r="D259" s="180" t="s">
        <v>1122</v>
      </c>
      <c r="E259" s="570" t="s">
        <v>601</v>
      </c>
      <c r="F259" s="570" t="s">
        <v>88</v>
      </c>
      <c r="G259" s="103">
        <v>2</v>
      </c>
      <c r="H259" s="103">
        <v>3</v>
      </c>
      <c r="I259" s="569">
        <v>1050.9000000000001</v>
      </c>
      <c r="J259" s="569">
        <v>972.4</v>
      </c>
      <c r="K259" s="106">
        <v>42</v>
      </c>
      <c r="L259" s="178">
        <f>'Приложение 2.1'!G261</f>
        <v>1798631.82</v>
      </c>
      <c r="M259" s="569">
        <v>0</v>
      </c>
      <c r="N259" s="569">
        <v>0</v>
      </c>
      <c r="O259" s="569">
        <v>0</v>
      </c>
      <c r="P259" s="569">
        <f t="shared" si="24"/>
        <v>1798631.82</v>
      </c>
      <c r="Q259" s="569">
        <v>0</v>
      </c>
      <c r="R259" s="569">
        <v>0</v>
      </c>
      <c r="S259" s="105" t="s">
        <v>586</v>
      </c>
      <c r="T259" s="100"/>
      <c r="U259" s="101"/>
      <c r="V259" s="211"/>
    </row>
    <row r="260" spans="1:22" ht="9" customHeight="1">
      <c r="A260" s="641">
        <v>218</v>
      </c>
      <c r="B260" s="564" t="s">
        <v>865</v>
      </c>
      <c r="C260" s="105" t="s">
        <v>1123</v>
      </c>
      <c r="D260" s="180" t="s">
        <v>1122</v>
      </c>
      <c r="E260" s="570" t="s">
        <v>605</v>
      </c>
      <c r="F260" s="570" t="s">
        <v>90</v>
      </c>
      <c r="G260" s="103">
        <v>2</v>
      </c>
      <c r="H260" s="103">
        <v>2</v>
      </c>
      <c r="I260" s="569">
        <v>676.1</v>
      </c>
      <c r="J260" s="569">
        <v>594.6</v>
      </c>
      <c r="K260" s="106">
        <v>26</v>
      </c>
      <c r="L260" s="178">
        <f>'Приложение 2.1'!G262</f>
        <v>1423305.96</v>
      </c>
      <c r="M260" s="569">
        <v>0</v>
      </c>
      <c r="N260" s="569">
        <v>0</v>
      </c>
      <c r="O260" s="569">
        <v>0</v>
      </c>
      <c r="P260" s="569">
        <f t="shared" si="24"/>
        <v>1423305.96</v>
      </c>
      <c r="Q260" s="569">
        <v>0</v>
      </c>
      <c r="R260" s="569">
        <v>0</v>
      </c>
      <c r="S260" s="105" t="s">
        <v>586</v>
      </c>
      <c r="T260" s="100"/>
      <c r="U260" s="101"/>
      <c r="V260" s="211"/>
    </row>
    <row r="261" spans="1:22" ht="9" customHeight="1">
      <c r="A261" s="641">
        <v>219</v>
      </c>
      <c r="B261" s="564" t="s">
        <v>1062</v>
      </c>
      <c r="C261" s="105" t="s">
        <v>1123</v>
      </c>
      <c r="D261" s="180" t="s">
        <v>1122</v>
      </c>
      <c r="E261" s="570">
        <v>1986</v>
      </c>
      <c r="F261" s="570" t="s">
        <v>88</v>
      </c>
      <c r="G261" s="570">
        <v>9</v>
      </c>
      <c r="H261" s="570">
        <v>1</v>
      </c>
      <c r="I261" s="569">
        <v>7081.8</v>
      </c>
      <c r="J261" s="569">
        <v>3837.7999999999997</v>
      </c>
      <c r="K261" s="106">
        <v>345</v>
      </c>
      <c r="L261" s="178">
        <f>'Приложение 2.1'!G263</f>
        <v>3927193.6000000001</v>
      </c>
      <c r="M261" s="569">
        <v>0</v>
      </c>
      <c r="N261" s="569">
        <v>0</v>
      </c>
      <c r="O261" s="569">
        <v>200000</v>
      </c>
      <c r="P261" s="569">
        <f>L261-O261</f>
        <v>3727193.6</v>
      </c>
      <c r="Q261" s="569">
        <v>0</v>
      </c>
      <c r="R261" s="569">
        <v>0</v>
      </c>
      <c r="S261" s="105" t="s">
        <v>586</v>
      </c>
      <c r="T261" s="100"/>
      <c r="U261" s="101"/>
      <c r="V261" s="211"/>
    </row>
    <row r="262" spans="1:22" ht="35.25" customHeight="1">
      <c r="A262" s="796" t="s">
        <v>299</v>
      </c>
      <c r="B262" s="796"/>
      <c r="C262" s="105"/>
      <c r="D262" s="570"/>
      <c r="E262" s="570" t="s">
        <v>388</v>
      </c>
      <c r="F262" s="570" t="s">
        <v>388</v>
      </c>
      <c r="G262" s="570" t="s">
        <v>388</v>
      </c>
      <c r="H262" s="570" t="s">
        <v>388</v>
      </c>
      <c r="I262" s="569">
        <f>SUM(I251:I261)</f>
        <v>33588.200000000004</v>
      </c>
      <c r="J262" s="569">
        <f t="shared" ref="J262:R262" si="25">SUM(J251:J261)</f>
        <v>26655.3</v>
      </c>
      <c r="K262" s="104">
        <f t="shared" si="25"/>
        <v>1311</v>
      </c>
      <c r="L262" s="569">
        <f t="shared" si="25"/>
        <v>32006416.220000003</v>
      </c>
      <c r="M262" s="569">
        <f t="shared" si="25"/>
        <v>0</v>
      </c>
      <c r="N262" s="569">
        <f t="shared" si="25"/>
        <v>0</v>
      </c>
      <c r="O262" s="569">
        <f t="shared" si="25"/>
        <v>200000</v>
      </c>
      <c r="P262" s="569">
        <f t="shared" si="25"/>
        <v>31806416.220000003</v>
      </c>
      <c r="Q262" s="569">
        <f t="shared" si="25"/>
        <v>0</v>
      </c>
      <c r="R262" s="569">
        <f t="shared" si="25"/>
        <v>0</v>
      </c>
      <c r="S262" s="569"/>
      <c r="T262" s="100"/>
      <c r="U262" s="101"/>
      <c r="V262" s="211"/>
    </row>
    <row r="263" spans="1:22" ht="9" customHeight="1">
      <c r="A263" s="712" t="s">
        <v>294</v>
      </c>
      <c r="B263" s="712"/>
      <c r="C263" s="712"/>
      <c r="D263" s="712"/>
      <c r="E263" s="712"/>
      <c r="F263" s="712"/>
      <c r="G263" s="712"/>
      <c r="H263" s="712"/>
      <c r="I263" s="712"/>
      <c r="J263" s="712"/>
      <c r="K263" s="712"/>
      <c r="L263" s="712"/>
      <c r="M263" s="712"/>
      <c r="N263" s="712"/>
      <c r="O263" s="712"/>
      <c r="P263" s="712"/>
      <c r="Q263" s="712"/>
      <c r="R263" s="712"/>
      <c r="S263" s="712"/>
      <c r="T263" s="212"/>
      <c r="U263" s="212"/>
      <c r="V263" s="211"/>
    </row>
    <row r="264" spans="1:22" ht="9" customHeight="1">
      <c r="A264" s="570">
        <v>220</v>
      </c>
      <c r="B264" s="129" t="s">
        <v>878</v>
      </c>
      <c r="C264" s="105" t="s">
        <v>1123</v>
      </c>
      <c r="D264" s="180" t="s">
        <v>1122</v>
      </c>
      <c r="E264" s="570" t="s">
        <v>605</v>
      </c>
      <c r="F264" s="570" t="s">
        <v>88</v>
      </c>
      <c r="G264" s="103">
        <v>5</v>
      </c>
      <c r="H264" s="103">
        <v>4</v>
      </c>
      <c r="I264" s="569">
        <v>3412.9</v>
      </c>
      <c r="J264" s="569">
        <v>3144</v>
      </c>
      <c r="K264" s="103">
        <v>140</v>
      </c>
      <c r="L264" s="178">
        <f>'Приложение 2.1'!G266</f>
        <v>2938112.05</v>
      </c>
      <c r="M264" s="569">
        <v>0</v>
      </c>
      <c r="N264" s="569">
        <v>0</v>
      </c>
      <c r="O264" s="569">
        <v>0</v>
      </c>
      <c r="P264" s="569">
        <f>L264</f>
        <v>2938112.05</v>
      </c>
      <c r="Q264" s="569">
        <v>0</v>
      </c>
      <c r="R264" s="569">
        <v>0</v>
      </c>
      <c r="S264" s="105" t="s">
        <v>586</v>
      </c>
      <c r="T264" s="100"/>
      <c r="U264" s="101"/>
      <c r="V264" s="211"/>
    </row>
    <row r="265" spans="1:22" ht="35.25" customHeight="1">
      <c r="A265" s="796" t="s">
        <v>300</v>
      </c>
      <c r="B265" s="796"/>
      <c r="C265" s="105"/>
      <c r="D265" s="564"/>
      <c r="E265" s="570" t="s">
        <v>388</v>
      </c>
      <c r="F265" s="570" t="s">
        <v>388</v>
      </c>
      <c r="G265" s="570" t="s">
        <v>388</v>
      </c>
      <c r="H265" s="570" t="s">
        <v>388</v>
      </c>
      <c r="I265" s="569">
        <f>SUM(I264)</f>
        <v>3412.9</v>
      </c>
      <c r="J265" s="569">
        <f t="shared" ref="J265:R265" si="26">SUM(J264)</f>
        <v>3144</v>
      </c>
      <c r="K265" s="104">
        <f t="shared" si="26"/>
        <v>140</v>
      </c>
      <c r="L265" s="569">
        <f t="shared" si="26"/>
        <v>2938112.05</v>
      </c>
      <c r="M265" s="569">
        <f t="shared" si="26"/>
        <v>0</v>
      </c>
      <c r="N265" s="569">
        <f t="shared" si="26"/>
        <v>0</v>
      </c>
      <c r="O265" s="569">
        <f t="shared" si="26"/>
        <v>0</v>
      </c>
      <c r="P265" s="569">
        <f t="shared" si="26"/>
        <v>2938112.05</v>
      </c>
      <c r="Q265" s="569">
        <f t="shared" si="26"/>
        <v>0</v>
      </c>
      <c r="R265" s="569">
        <f t="shared" si="26"/>
        <v>0</v>
      </c>
      <c r="S265" s="569"/>
      <c r="T265" s="100"/>
      <c r="U265" s="101"/>
      <c r="V265" s="211"/>
    </row>
    <row r="266" spans="1:22" ht="9" customHeight="1">
      <c r="A266" s="712" t="s">
        <v>296</v>
      </c>
      <c r="B266" s="712"/>
      <c r="C266" s="712"/>
      <c r="D266" s="712"/>
      <c r="E266" s="712"/>
      <c r="F266" s="712"/>
      <c r="G266" s="712"/>
      <c r="H266" s="712"/>
      <c r="I266" s="712"/>
      <c r="J266" s="712"/>
      <c r="K266" s="712"/>
      <c r="L266" s="712"/>
      <c r="M266" s="712"/>
      <c r="N266" s="712"/>
      <c r="O266" s="712"/>
      <c r="P266" s="712"/>
      <c r="Q266" s="712"/>
      <c r="R266" s="712"/>
      <c r="S266" s="712"/>
      <c r="T266" s="212"/>
      <c r="U266" s="212"/>
      <c r="V266" s="211"/>
    </row>
    <row r="267" spans="1:22" ht="9" customHeight="1">
      <c r="A267" s="570">
        <v>221</v>
      </c>
      <c r="B267" s="564" t="s">
        <v>876</v>
      </c>
      <c r="C267" s="105" t="s">
        <v>1123</v>
      </c>
      <c r="D267" s="180" t="s">
        <v>1122</v>
      </c>
      <c r="E267" s="570" t="s">
        <v>297</v>
      </c>
      <c r="F267" s="570" t="s">
        <v>90</v>
      </c>
      <c r="G267" s="570" t="s">
        <v>76</v>
      </c>
      <c r="H267" s="570" t="s">
        <v>75</v>
      </c>
      <c r="I267" s="569">
        <v>4457.7</v>
      </c>
      <c r="J267" s="569">
        <v>3118.3</v>
      </c>
      <c r="K267" s="104">
        <v>131</v>
      </c>
      <c r="L267" s="178">
        <f>'Приложение 2.1'!G269</f>
        <v>2515980.5299999998</v>
      </c>
      <c r="M267" s="569">
        <v>0</v>
      </c>
      <c r="N267" s="569">
        <v>0</v>
      </c>
      <c r="O267" s="569">
        <v>0</v>
      </c>
      <c r="P267" s="569">
        <f>L267</f>
        <v>2515980.5299999998</v>
      </c>
      <c r="Q267" s="569">
        <v>0</v>
      </c>
      <c r="R267" s="569">
        <v>0</v>
      </c>
      <c r="S267" s="105" t="s">
        <v>586</v>
      </c>
      <c r="T267" s="100"/>
      <c r="U267" s="101"/>
      <c r="V267" s="211"/>
    </row>
    <row r="268" spans="1:22" ht="34.5" customHeight="1">
      <c r="A268" s="796" t="s">
        <v>302</v>
      </c>
      <c r="B268" s="796"/>
      <c r="C268" s="105"/>
      <c r="D268" s="564"/>
      <c r="E268" s="570" t="s">
        <v>388</v>
      </c>
      <c r="F268" s="570" t="s">
        <v>388</v>
      </c>
      <c r="G268" s="570" t="s">
        <v>388</v>
      </c>
      <c r="H268" s="570" t="s">
        <v>388</v>
      </c>
      <c r="I268" s="569">
        <f>SUM(I267)</f>
        <v>4457.7</v>
      </c>
      <c r="J268" s="569">
        <f t="shared" ref="J268:R268" si="27">SUM(J267)</f>
        <v>3118.3</v>
      </c>
      <c r="K268" s="104">
        <f t="shared" si="27"/>
        <v>131</v>
      </c>
      <c r="L268" s="569">
        <f t="shared" si="27"/>
        <v>2515980.5299999998</v>
      </c>
      <c r="M268" s="569">
        <f t="shared" si="27"/>
        <v>0</v>
      </c>
      <c r="N268" s="569">
        <f t="shared" si="27"/>
        <v>0</v>
      </c>
      <c r="O268" s="569">
        <f t="shared" si="27"/>
        <v>0</v>
      </c>
      <c r="P268" s="569">
        <f t="shared" si="27"/>
        <v>2515980.5299999998</v>
      </c>
      <c r="Q268" s="569">
        <f t="shared" si="27"/>
        <v>0</v>
      </c>
      <c r="R268" s="569">
        <f t="shared" si="27"/>
        <v>0</v>
      </c>
      <c r="S268" s="569"/>
      <c r="T268" s="568"/>
      <c r="U268" s="101"/>
      <c r="V268" s="211"/>
    </row>
    <row r="269" spans="1:22" ht="9" customHeight="1">
      <c r="A269" s="753" t="s">
        <v>328</v>
      </c>
      <c r="B269" s="753"/>
      <c r="C269" s="753"/>
      <c r="D269" s="753"/>
      <c r="E269" s="753"/>
      <c r="F269" s="753"/>
      <c r="G269" s="753"/>
      <c r="H269" s="753"/>
      <c r="I269" s="753"/>
      <c r="J269" s="753"/>
      <c r="K269" s="753"/>
      <c r="L269" s="753"/>
      <c r="M269" s="753"/>
      <c r="N269" s="753"/>
      <c r="O269" s="753"/>
      <c r="P269" s="753"/>
      <c r="Q269" s="753"/>
      <c r="R269" s="753"/>
      <c r="S269" s="753"/>
      <c r="T269" s="241"/>
      <c r="U269" s="241"/>
      <c r="V269" s="211"/>
    </row>
    <row r="270" spans="1:22" ht="9" customHeight="1">
      <c r="A270" s="151">
        <v>222</v>
      </c>
      <c r="B270" s="564" t="s">
        <v>882</v>
      </c>
      <c r="C270" s="105" t="s">
        <v>1123</v>
      </c>
      <c r="D270" s="180" t="s">
        <v>1122</v>
      </c>
      <c r="E270" s="570" t="s">
        <v>605</v>
      </c>
      <c r="F270" s="570" t="s">
        <v>90</v>
      </c>
      <c r="G270" s="103">
        <v>5</v>
      </c>
      <c r="H270" s="103">
        <v>6</v>
      </c>
      <c r="I270" s="569">
        <v>6186.67</v>
      </c>
      <c r="J270" s="569">
        <f>4576.57+103.1</f>
        <v>4679.67</v>
      </c>
      <c r="K270" s="103">
        <v>157</v>
      </c>
      <c r="L270" s="178">
        <f>'Приложение 2.1'!G272</f>
        <v>4319858.1399999997</v>
      </c>
      <c r="M270" s="569">
        <v>0</v>
      </c>
      <c r="N270" s="569">
        <v>0</v>
      </c>
      <c r="O270" s="569">
        <v>0</v>
      </c>
      <c r="P270" s="569">
        <f>L270</f>
        <v>4319858.1399999997</v>
      </c>
      <c r="Q270" s="569">
        <v>0</v>
      </c>
      <c r="R270" s="569">
        <v>0</v>
      </c>
      <c r="S270" s="105" t="s">
        <v>586</v>
      </c>
      <c r="T270" s="100"/>
      <c r="U270" s="101"/>
      <c r="V270" s="211"/>
    </row>
    <row r="271" spans="1:22" ht="9" customHeight="1">
      <c r="A271" s="151">
        <v>223</v>
      </c>
      <c r="B271" s="564" t="s">
        <v>883</v>
      </c>
      <c r="C271" s="105" t="s">
        <v>1123</v>
      </c>
      <c r="D271" s="180" t="s">
        <v>1122</v>
      </c>
      <c r="E271" s="570" t="s">
        <v>601</v>
      </c>
      <c r="F271" s="570" t="s">
        <v>90</v>
      </c>
      <c r="G271" s="103">
        <v>5</v>
      </c>
      <c r="H271" s="103">
        <v>6</v>
      </c>
      <c r="I271" s="569">
        <v>5148.3</v>
      </c>
      <c r="J271" s="569">
        <v>3784</v>
      </c>
      <c r="K271" s="103">
        <v>130</v>
      </c>
      <c r="L271" s="178">
        <f>'Приложение 2.1'!G273</f>
        <v>3736233.92</v>
      </c>
      <c r="M271" s="569">
        <v>0</v>
      </c>
      <c r="N271" s="569">
        <v>0</v>
      </c>
      <c r="O271" s="569">
        <v>0</v>
      </c>
      <c r="P271" s="569">
        <f>L271</f>
        <v>3736233.92</v>
      </c>
      <c r="Q271" s="569">
        <v>0</v>
      </c>
      <c r="R271" s="569">
        <v>0</v>
      </c>
      <c r="S271" s="105" t="s">
        <v>586</v>
      </c>
      <c r="T271" s="100"/>
      <c r="U271" s="101"/>
      <c r="V271" s="211"/>
    </row>
    <row r="272" spans="1:22" ht="9" customHeight="1">
      <c r="A272" s="151">
        <v>224</v>
      </c>
      <c r="B272" s="564" t="s">
        <v>884</v>
      </c>
      <c r="C272" s="105" t="s">
        <v>1123</v>
      </c>
      <c r="D272" s="180" t="s">
        <v>1122</v>
      </c>
      <c r="E272" s="570" t="s">
        <v>605</v>
      </c>
      <c r="F272" s="570" t="s">
        <v>88</v>
      </c>
      <c r="G272" s="103">
        <v>5</v>
      </c>
      <c r="H272" s="103">
        <v>6</v>
      </c>
      <c r="I272" s="569">
        <v>5872.8</v>
      </c>
      <c r="J272" s="569">
        <v>4220.7</v>
      </c>
      <c r="K272" s="103">
        <v>164</v>
      </c>
      <c r="L272" s="178">
        <f>'Приложение 2.1'!G274</f>
        <v>4422550.34</v>
      </c>
      <c r="M272" s="569">
        <v>0</v>
      </c>
      <c r="N272" s="569">
        <v>0</v>
      </c>
      <c r="O272" s="569">
        <v>0</v>
      </c>
      <c r="P272" s="569">
        <f>L272</f>
        <v>4422550.34</v>
      </c>
      <c r="Q272" s="569">
        <v>0</v>
      </c>
      <c r="R272" s="569">
        <v>0</v>
      </c>
      <c r="S272" s="105" t="s">
        <v>586</v>
      </c>
      <c r="T272" s="100"/>
      <c r="U272" s="101"/>
      <c r="V272" s="211"/>
    </row>
    <row r="273" spans="1:22" ht="9" customHeight="1">
      <c r="A273" s="151">
        <v>225</v>
      </c>
      <c r="B273" s="564" t="s">
        <v>885</v>
      </c>
      <c r="C273" s="105" t="s">
        <v>1123</v>
      </c>
      <c r="D273" s="180" t="s">
        <v>1122</v>
      </c>
      <c r="E273" s="570" t="s">
        <v>611</v>
      </c>
      <c r="F273" s="570" t="s">
        <v>90</v>
      </c>
      <c r="G273" s="103">
        <v>5</v>
      </c>
      <c r="H273" s="103">
        <v>6</v>
      </c>
      <c r="I273" s="569">
        <v>6151.62</v>
      </c>
      <c r="J273" s="569">
        <f>4334.82+202.9</f>
        <v>4537.7199999999993</v>
      </c>
      <c r="K273" s="103">
        <v>151</v>
      </c>
      <c r="L273" s="178">
        <f>'Приложение 2.1'!G275</f>
        <v>4512217.43</v>
      </c>
      <c r="M273" s="569">
        <v>0</v>
      </c>
      <c r="N273" s="569">
        <v>0</v>
      </c>
      <c r="O273" s="569">
        <v>0</v>
      </c>
      <c r="P273" s="569">
        <f>L273</f>
        <v>4512217.43</v>
      </c>
      <c r="Q273" s="569">
        <v>0</v>
      </c>
      <c r="R273" s="569">
        <v>0</v>
      </c>
      <c r="S273" s="105" t="s">
        <v>586</v>
      </c>
      <c r="T273" s="100"/>
      <c r="U273" s="101"/>
      <c r="V273" s="211"/>
    </row>
    <row r="274" spans="1:22" ht="23.25" customHeight="1">
      <c r="A274" s="800" t="s">
        <v>329</v>
      </c>
      <c r="B274" s="800"/>
      <c r="C274" s="155"/>
      <c r="D274" s="151"/>
      <c r="E274" s="570" t="s">
        <v>388</v>
      </c>
      <c r="F274" s="570" t="s">
        <v>388</v>
      </c>
      <c r="G274" s="570" t="s">
        <v>388</v>
      </c>
      <c r="H274" s="570" t="s">
        <v>388</v>
      </c>
      <c r="I274" s="569">
        <f>SUM(I270:I273)</f>
        <v>23359.39</v>
      </c>
      <c r="J274" s="569">
        <f t="shared" ref="J274:R274" si="28">SUM(J270:J273)</f>
        <v>17222.089999999997</v>
      </c>
      <c r="K274" s="104">
        <f t="shared" si="28"/>
        <v>602</v>
      </c>
      <c r="L274" s="569">
        <f t="shared" si="28"/>
        <v>16990859.829999998</v>
      </c>
      <c r="M274" s="569">
        <f t="shared" si="28"/>
        <v>0</v>
      </c>
      <c r="N274" s="569">
        <f t="shared" si="28"/>
        <v>0</v>
      </c>
      <c r="O274" s="569">
        <f t="shared" si="28"/>
        <v>0</v>
      </c>
      <c r="P274" s="569">
        <f t="shared" si="28"/>
        <v>16990859.829999998</v>
      </c>
      <c r="Q274" s="569">
        <f t="shared" si="28"/>
        <v>0</v>
      </c>
      <c r="R274" s="569">
        <f t="shared" si="28"/>
        <v>0</v>
      </c>
      <c r="S274" s="569"/>
      <c r="T274" s="215"/>
      <c r="U274" s="216"/>
      <c r="V274" s="211"/>
    </row>
    <row r="275" spans="1:22" ht="9" customHeight="1">
      <c r="A275" s="712" t="s">
        <v>895</v>
      </c>
      <c r="B275" s="712"/>
      <c r="C275" s="712"/>
      <c r="D275" s="712"/>
      <c r="E275" s="712"/>
      <c r="F275" s="712"/>
      <c r="G275" s="712"/>
      <c r="H275" s="712"/>
      <c r="I275" s="712"/>
      <c r="J275" s="712"/>
      <c r="K275" s="712"/>
      <c r="L275" s="712"/>
      <c r="M275" s="712"/>
      <c r="N275" s="712"/>
      <c r="O275" s="712"/>
      <c r="P275" s="712"/>
      <c r="Q275" s="712"/>
      <c r="R275" s="712"/>
      <c r="S275" s="712"/>
      <c r="T275" s="212"/>
      <c r="U275" s="212"/>
      <c r="V275" s="211"/>
    </row>
    <row r="276" spans="1:22" ht="9" customHeight="1">
      <c r="A276" s="151">
        <v>226</v>
      </c>
      <c r="B276" s="564" t="s">
        <v>896</v>
      </c>
      <c r="C276" s="105" t="s">
        <v>1123</v>
      </c>
      <c r="D276" s="180" t="s">
        <v>1122</v>
      </c>
      <c r="E276" s="570" t="s">
        <v>611</v>
      </c>
      <c r="F276" s="570" t="s">
        <v>88</v>
      </c>
      <c r="G276" s="103">
        <v>2</v>
      </c>
      <c r="H276" s="103">
        <v>2</v>
      </c>
      <c r="I276" s="569">
        <v>535.29999999999995</v>
      </c>
      <c r="J276" s="569">
        <v>447.6</v>
      </c>
      <c r="K276" s="103">
        <v>12</v>
      </c>
      <c r="L276" s="178">
        <f>'Приложение 2.1'!G278</f>
        <v>1493525.2</v>
      </c>
      <c r="M276" s="569">
        <v>0</v>
      </c>
      <c r="N276" s="569">
        <v>0</v>
      </c>
      <c r="O276" s="569">
        <v>0</v>
      </c>
      <c r="P276" s="569">
        <f>L276</f>
        <v>1493525.2</v>
      </c>
      <c r="Q276" s="569">
        <v>0</v>
      </c>
      <c r="R276" s="569">
        <v>0</v>
      </c>
      <c r="S276" s="105" t="s">
        <v>586</v>
      </c>
      <c r="T276" s="100"/>
      <c r="U276" s="101"/>
      <c r="V276" s="211"/>
    </row>
    <row r="277" spans="1:22" ht="35.25" customHeight="1">
      <c r="A277" s="800" t="s">
        <v>897</v>
      </c>
      <c r="B277" s="800"/>
      <c r="C277" s="155"/>
      <c r="D277" s="151"/>
      <c r="E277" s="570" t="s">
        <v>388</v>
      </c>
      <c r="F277" s="570" t="s">
        <v>388</v>
      </c>
      <c r="G277" s="570" t="s">
        <v>388</v>
      </c>
      <c r="H277" s="570" t="s">
        <v>388</v>
      </c>
      <c r="I277" s="569">
        <f>SUM(I276)</f>
        <v>535.29999999999995</v>
      </c>
      <c r="J277" s="569">
        <f t="shared" ref="J277:R277" si="29">SUM(J276)</f>
        <v>447.6</v>
      </c>
      <c r="K277" s="104">
        <f t="shared" si="29"/>
        <v>12</v>
      </c>
      <c r="L277" s="569">
        <f t="shared" si="29"/>
        <v>1493525.2</v>
      </c>
      <c r="M277" s="569">
        <f t="shared" si="29"/>
        <v>0</v>
      </c>
      <c r="N277" s="569">
        <f t="shared" si="29"/>
        <v>0</v>
      </c>
      <c r="O277" s="569">
        <f t="shared" si="29"/>
        <v>0</v>
      </c>
      <c r="P277" s="569">
        <f t="shared" si="29"/>
        <v>1493525.2</v>
      </c>
      <c r="Q277" s="569">
        <f t="shared" si="29"/>
        <v>0</v>
      </c>
      <c r="R277" s="569">
        <f t="shared" si="29"/>
        <v>0</v>
      </c>
      <c r="S277" s="569"/>
      <c r="T277" s="215"/>
      <c r="U277" s="216"/>
      <c r="V277" s="211"/>
    </row>
    <row r="278" spans="1:22" ht="9" customHeight="1">
      <c r="A278" s="712" t="s">
        <v>424</v>
      </c>
      <c r="B278" s="712"/>
      <c r="C278" s="712"/>
      <c r="D278" s="712"/>
      <c r="E278" s="712"/>
      <c r="F278" s="712"/>
      <c r="G278" s="712"/>
      <c r="H278" s="712"/>
      <c r="I278" s="712"/>
      <c r="J278" s="712"/>
      <c r="K278" s="712"/>
      <c r="L278" s="712"/>
      <c r="M278" s="712"/>
      <c r="N278" s="712"/>
      <c r="O278" s="712"/>
      <c r="P278" s="712"/>
      <c r="Q278" s="712"/>
      <c r="R278" s="712"/>
      <c r="S278" s="712"/>
      <c r="T278" s="212"/>
      <c r="U278" s="212"/>
      <c r="V278" s="211"/>
    </row>
    <row r="279" spans="1:22" ht="9" customHeight="1">
      <c r="A279" s="570">
        <v>227</v>
      </c>
      <c r="B279" s="129" t="s">
        <v>899</v>
      </c>
      <c r="C279" s="105" t="s">
        <v>1123</v>
      </c>
      <c r="D279" s="180" t="s">
        <v>1122</v>
      </c>
      <c r="E279" s="570" t="s">
        <v>745</v>
      </c>
      <c r="F279" s="570" t="s">
        <v>88</v>
      </c>
      <c r="G279" s="103">
        <v>2</v>
      </c>
      <c r="H279" s="103">
        <v>2</v>
      </c>
      <c r="I279" s="569">
        <v>846.5</v>
      </c>
      <c r="J279" s="569">
        <v>557.29999999999995</v>
      </c>
      <c r="K279" s="103">
        <v>28</v>
      </c>
      <c r="L279" s="178">
        <f>'Приложение 2.1'!G281</f>
        <v>2139990.85</v>
      </c>
      <c r="M279" s="569">
        <v>0</v>
      </c>
      <c r="N279" s="569">
        <v>0</v>
      </c>
      <c r="O279" s="569">
        <v>0</v>
      </c>
      <c r="P279" s="569">
        <f t="shared" ref="P279:P284" si="30">L279</f>
        <v>2139990.85</v>
      </c>
      <c r="Q279" s="569">
        <v>0</v>
      </c>
      <c r="R279" s="569">
        <v>0</v>
      </c>
      <c r="S279" s="105" t="s">
        <v>586</v>
      </c>
      <c r="T279" s="100"/>
      <c r="U279" s="101"/>
      <c r="V279" s="211"/>
    </row>
    <row r="280" spans="1:22" ht="9" customHeight="1">
      <c r="A280" s="570">
        <v>228</v>
      </c>
      <c r="B280" s="129" t="s">
        <v>900</v>
      </c>
      <c r="C280" s="105" t="s">
        <v>1123</v>
      </c>
      <c r="D280" s="180" t="s">
        <v>1122</v>
      </c>
      <c r="E280" s="570" t="s">
        <v>610</v>
      </c>
      <c r="F280" s="570" t="s">
        <v>88</v>
      </c>
      <c r="G280" s="103">
        <v>2</v>
      </c>
      <c r="H280" s="103">
        <v>1</v>
      </c>
      <c r="I280" s="569">
        <v>329.8</v>
      </c>
      <c r="J280" s="569">
        <v>301.8</v>
      </c>
      <c r="K280" s="103">
        <v>20</v>
      </c>
      <c r="L280" s="178">
        <f>'Приложение 2.1'!G282</f>
        <v>1369225.88</v>
      </c>
      <c r="M280" s="569">
        <v>0</v>
      </c>
      <c r="N280" s="569">
        <v>0</v>
      </c>
      <c r="O280" s="569">
        <v>0</v>
      </c>
      <c r="P280" s="569">
        <f t="shared" si="30"/>
        <v>1369225.88</v>
      </c>
      <c r="Q280" s="569">
        <v>0</v>
      </c>
      <c r="R280" s="569">
        <v>0</v>
      </c>
      <c r="S280" s="105" t="s">
        <v>586</v>
      </c>
      <c r="T280" s="100"/>
      <c r="U280" s="101"/>
      <c r="V280" s="211"/>
    </row>
    <row r="281" spans="1:22" ht="9" customHeight="1">
      <c r="A281" s="641">
        <v>229</v>
      </c>
      <c r="B281" s="129" t="s">
        <v>901</v>
      </c>
      <c r="C281" s="105" t="s">
        <v>1123</v>
      </c>
      <c r="D281" s="180" t="s">
        <v>1122</v>
      </c>
      <c r="E281" s="570" t="s">
        <v>610</v>
      </c>
      <c r="F281" s="570" t="s">
        <v>88</v>
      </c>
      <c r="G281" s="103">
        <v>2</v>
      </c>
      <c r="H281" s="103">
        <v>2</v>
      </c>
      <c r="I281" s="569">
        <v>512.70000000000005</v>
      </c>
      <c r="J281" s="569">
        <v>473.3</v>
      </c>
      <c r="K281" s="103">
        <v>21</v>
      </c>
      <c r="L281" s="178">
        <f>'Приложение 2.1'!G283</f>
        <v>1863424.27</v>
      </c>
      <c r="M281" s="569">
        <v>0</v>
      </c>
      <c r="N281" s="569">
        <v>0</v>
      </c>
      <c r="O281" s="569">
        <v>0</v>
      </c>
      <c r="P281" s="569">
        <f t="shared" si="30"/>
        <v>1863424.27</v>
      </c>
      <c r="Q281" s="569">
        <v>0</v>
      </c>
      <c r="R281" s="569">
        <v>0</v>
      </c>
      <c r="S281" s="105" t="s">
        <v>586</v>
      </c>
      <c r="T281" s="100"/>
      <c r="U281" s="101"/>
      <c r="V281" s="211"/>
    </row>
    <row r="282" spans="1:22" ht="9" customHeight="1">
      <c r="A282" s="641">
        <v>230</v>
      </c>
      <c r="B282" s="129" t="s">
        <v>902</v>
      </c>
      <c r="C282" s="105" t="s">
        <v>1123</v>
      </c>
      <c r="D282" s="180" t="s">
        <v>1122</v>
      </c>
      <c r="E282" s="570" t="s">
        <v>745</v>
      </c>
      <c r="F282" s="570" t="s">
        <v>88</v>
      </c>
      <c r="G282" s="103">
        <v>2</v>
      </c>
      <c r="H282" s="103">
        <v>2</v>
      </c>
      <c r="I282" s="569">
        <v>892.8</v>
      </c>
      <c r="J282" s="569">
        <v>638.6</v>
      </c>
      <c r="K282" s="103">
        <v>35</v>
      </c>
      <c r="L282" s="178">
        <f>'Приложение 2.1'!G284</f>
        <v>1966702.78</v>
      </c>
      <c r="M282" s="569">
        <v>0</v>
      </c>
      <c r="N282" s="569">
        <v>0</v>
      </c>
      <c r="O282" s="569">
        <v>0</v>
      </c>
      <c r="P282" s="569">
        <f t="shared" si="30"/>
        <v>1966702.78</v>
      </c>
      <c r="Q282" s="569">
        <v>0</v>
      </c>
      <c r="R282" s="569">
        <v>0</v>
      </c>
      <c r="S282" s="105" t="s">
        <v>586</v>
      </c>
      <c r="T282" s="100"/>
      <c r="U282" s="101"/>
      <c r="V282" s="211"/>
    </row>
    <row r="283" spans="1:22" ht="9" customHeight="1">
      <c r="A283" s="641">
        <v>231</v>
      </c>
      <c r="B283" s="129" t="s">
        <v>903</v>
      </c>
      <c r="C283" s="105" t="s">
        <v>1123</v>
      </c>
      <c r="D283" s="180" t="s">
        <v>1122</v>
      </c>
      <c r="E283" s="570" t="s">
        <v>600</v>
      </c>
      <c r="F283" s="570" t="s">
        <v>88</v>
      </c>
      <c r="G283" s="103">
        <v>2</v>
      </c>
      <c r="H283" s="103">
        <v>1</v>
      </c>
      <c r="I283" s="569">
        <v>286.14</v>
      </c>
      <c r="J283" s="569">
        <v>263.39999999999998</v>
      </c>
      <c r="K283" s="103">
        <v>20</v>
      </c>
      <c r="L283" s="178">
        <f>'Приложение 2.1'!G285</f>
        <v>1086100.44</v>
      </c>
      <c r="M283" s="569">
        <v>0</v>
      </c>
      <c r="N283" s="569">
        <v>0</v>
      </c>
      <c r="O283" s="569">
        <v>0</v>
      </c>
      <c r="P283" s="569">
        <f t="shared" si="30"/>
        <v>1086100.44</v>
      </c>
      <c r="Q283" s="569">
        <v>0</v>
      </c>
      <c r="R283" s="569">
        <v>0</v>
      </c>
      <c r="S283" s="105" t="s">
        <v>586</v>
      </c>
      <c r="T283" s="100"/>
      <c r="U283" s="101"/>
      <c r="V283" s="211"/>
    </row>
    <row r="284" spans="1:22" ht="9" customHeight="1">
      <c r="A284" s="641">
        <v>232</v>
      </c>
      <c r="B284" s="129" t="s">
        <v>904</v>
      </c>
      <c r="C284" s="105" t="s">
        <v>1123</v>
      </c>
      <c r="D284" s="180" t="s">
        <v>1122</v>
      </c>
      <c r="E284" s="570" t="s">
        <v>592</v>
      </c>
      <c r="F284" s="570" t="s">
        <v>88</v>
      </c>
      <c r="G284" s="103">
        <v>2</v>
      </c>
      <c r="H284" s="103">
        <v>2</v>
      </c>
      <c r="I284" s="569">
        <v>420.5</v>
      </c>
      <c r="J284" s="569">
        <v>382.9</v>
      </c>
      <c r="K284" s="103">
        <v>17</v>
      </c>
      <c r="L284" s="178">
        <f>'Приложение 2.1'!G286</f>
        <v>1284167.98</v>
      </c>
      <c r="M284" s="569">
        <v>0</v>
      </c>
      <c r="N284" s="569">
        <v>0</v>
      </c>
      <c r="O284" s="569">
        <v>0</v>
      </c>
      <c r="P284" s="569">
        <f t="shared" si="30"/>
        <v>1284167.98</v>
      </c>
      <c r="Q284" s="569">
        <v>0</v>
      </c>
      <c r="R284" s="569">
        <v>0</v>
      </c>
      <c r="S284" s="105" t="s">
        <v>586</v>
      </c>
      <c r="T284" s="100"/>
      <c r="U284" s="101"/>
      <c r="V284" s="211"/>
    </row>
    <row r="285" spans="1:22" ht="24" customHeight="1">
      <c r="A285" s="796" t="s">
        <v>425</v>
      </c>
      <c r="B285" s="796"/>
      <c r="C285" s="105"/>
      <c r="D285" s="564"/>
      <c r="E285" s="114" t="s">
        <v>388</v>
      </c>
      <c r="F285" s="114" t="s">
        <v>388</v>
      </c>
      <c r="G285" s="114" t="s">
        <v>388</v>
      </c>
      <c r="H285" s="114" t="s">
        <v>388</v>
      </c>
      <c r="I285" s="275">
        <f>SUM(I279:I284)</f>
        <v>3288.44</v>
      </c>
      <c r="J285" s="275">
        <f t="shared" ref="J285:R285" si="31">SUM(J279:J284)</f>
        <v>2617.3000000000002</v>
      </c>
      <c r="K285" s="106">
        <f t="shared" si="31"/>
        <v>141</v>
      </c>
      <c r="L285" s="275">
        <f t="shared" si="31"/>
        <v>9709612.2000000011</v>
      </c>
      <c r="M285" s="275">
        <f t="shared" si="31"/>
        <v>0</v>
      </c>
      <c r="N285" s="275">
        <f t="shared" si="31"/>
        <v>0</v>
      </c>
      <c r="O285" s="275">
        <f t="shared" si="31"/>
        <v>0</v>
      </c>
      <c r="P285" s="275">
        <f t="shared" si="31"/>
        <v>9709612.2000000011</v>
      </c>
      <c r="Q285" s="275">
        <f t="shared" si="31"/>
        <v>0</v>
      </c>
      <c r="R285" s="275">
        <f t="shared" si="31"/>
        <v>0</v>
      </c>
      <c r="S285" s="569"/>
      <c r="T285" s="568"/>
      <c r="U285" s="101"/>
      <c r="V285" s="211"/>
    </row>
    <row r="286" spans="1:22" ht="9" customHeight="1">
      <c r="A286" s="712" t="s">
        <v>1063</v>
      </c>
      <c r="B286" s="712"/>
      <c r="C286" s="712"/>
      <c r="D286" s="712"/>
      <c r="E286" s="712"/>
      <c r="F286" s="712"/>
      <c r="G286" s="712"/>
      <c r="H286" s="712"/>
      <c r="I286" s="712"/>
      <c r="J286" s="712"/>
      <c r="K286" s="712"/>
      <c r="L286" s="712"/>
      <c r="M286" s="712"/>
      <c r="N286" s="712"/>
      <c r="O286" s="712"/>
      <c r="P286" s="712"/>
      <c r="Q286" s="712"/>
      <c r="R286" s="712"/>
      <c r="S286" s="712"/>
      <c r="T286" s="212"/>
      <c r="U286" s="212"/>
      <c r="V286" s="211"/>
    </row>
    <row r="287" spans="1:22" ht="9" customHeight="1">
      <c r="A287" s="570">
        <v>233</v>
      </c>
      <c r="B287" s="129" t="s">
        <v>911</v>
      </c>
      <c r="C287" s="105" t="s">
        <v>1123</v>
      </c>
      <c r="D287" s="180" t="s">
        <v>1122</v>
      </c>
      <c r="E287" s="570" t="s">
        <v>613</v>
      </c>
      <c r="F287" s="570" t="s">
        <v>88</v>
      </c>
      <c r="G287" s="103">
        <v>2</v>
      </c>
      <c r="H287" s="103">
        <v>3</v>
      </c>
      <c r="I287" s="569">
        <v>998.9</v>
      </c>
      <c r="J287" s="569">
        <v>909.2</v>
      </c>
      <c r="K287" s="103">
        <v>30</v>
      </c>
      <c r="L287" s="178">
        <f>'Приложение 2.1'!G289</f>
        <v>2682878.52</v>
      </c>
      <c r="M287" s="569">
        <v>0</v>
      </c>
      <c r="N287" s="569">
        <v>0</v>
      </c>
      <c r="O287" s="569">
        <v>0</v>
      </c>
      <c r="P287" s="569">
        <f>L287</f>
        <v>2682878.52</v>
      </c>
      <c r="Q287" s="569">
        <v>0</v>
      </c>
      <c r="R287" s="569">
        <v>0</v>
      </c>
      <c r="S287" s="105" t="s">
        <v>586</v>
      </c>
      <c r="T287" s="100"/>
      <c r="U287" s="101"/>
      <c r="V287" s="211"/>
    </row>
    <row r="288" spans="1:22" ht="9" customHeight="1">
      <c r="A288" s="570">
        <v>234</v>
      </c>
      <c r="B288" s="129" t="s">
        <v>912</v>
      </c>
      <c r="C288" s="105" t="s">
        <v>1123</v>
      </c>
      <c r="D288" s="180" t="s">
        <v>1122</v>
      </c>
      <c r="E288" s="570" t="s">
        <v>603</v>
      </c>
      <c r="F288" s="570" t="s">
        <v>88</v>
      </c>
      <c r="G288" s="103">
        <v>2</v>
      </c>
      <c r="H288" s="103">
        <v>2</v>
      </c>
      <c r="I288" s="569">
        <v>529.70000000000005</v>
      </c>
      <c r="J288" s="569">
        <f>444.5+117.9</f>
        <v>562.4</v>
      </c>
      <c r="K288" s="103">
        <v>11</v>
      </c>
      <c r="L288" s="178">
        <f>'Приложение 2.1'!G290</f>
        <v>1616456.5</v>
      </c>
      <c r="M288" s="569">
        <v>0</v>
      </c>
      <c r="N288" s="569">
        <v>0</v>
      </c>
      <c r="O288" s="569">
        <v>0</v>
      </c>
      <c r="P288" s="569">
        <f>L288</f>
        <v>1616456.5</v>
      </c>
      <c r="Q288" s="569">
        <v>0</v>
      </c>
      <c r="R288" s="569">
        <v>0</v>
      </c>
      <c r="S288" s="105" t="s">
        <v>586</v>
      </c>
      <c r="T288" s="100"/>
      <c r="U288" s="101"/>
      <c r="V288" s="211"/>
    </row>
    <row r="289" spans="1:22" ht="9" customHeight="1">
      <c r="A289" s="570">
        <v>235</v>
      </c>
      <c r="B289" s="129" t="s">
        <v>913</v>
      </c>
      <c r="C289" s="105" t="s">
        <v>1123</v>
      </c>
      <c r="D289" s="180" t="s">
        <v>1122</v>
      </c>
      <c r="E289" s="570" t="s">
        <v>603</v>
      </c>
      <c r="F289" s="570" t="s">
        <v>88</v>
      </c>
      <c r="G289" s="103">
        <v>2</v>
      </c>
      <c r="H289" s="103">
        <v>2</v>
      </c>
      <c r="I289" s="569">
        <v>669.1</v>
      </c>
      <c r="J289" s="569">
        <v>626.20000000000005</v>
      </c>
      <c r="K289" s="103">
        <v>28</v>
      </c>
      <c r="L289" s="178">
        <f>'Приложение 2.1'!G291</f>
        <v>1976125.89</v>
      </c>
      <c r="M289" s="569">
        <v>0</v>
      </c>
      <c r="N289" s="569">
        <v>0</v>
      </c>
      <c r="O289" s="569">
        <v>0</v>
      </c>
      <c r="P289" s="569">
        <f>L289</f>
        <v>1976125.89</v>
      </c>
      <c r="Q289" s="569">
        <v>0</v>
      </c>
      <c r="R289" s="569">
        <v>0</v>
      </c>
      <c r="S289" s="105" t="s">
        <v>586</v>
      </c>
      <c r="T289" s="100"/>
      <c r="U289" s="101"/>
      <c r="V289" s="211"/>
    </row>
    <row r="290" spans="1:22" ht="35.25" customHeight="1">
      <c r="A290" s="796" t="s">
        <v>991</v>
      </c>
      <c r="B290" s="796"/>
      <c r="C290" s="105"/>
      <c r="D290" s="564"/>
      <c r="E290" s="114" t="s">
        <v>388</v>
      </c>
      <c r="F290" s="114" t="s">
        <v>388</v>
      </c>
      <c r="G290" s="114" t="s">
        <v>388</v>
      </c>
      <c r="H290" s="114" t="s">
        <v>388</v>
      </c>
      <c r="I290" s="275">
        <f>SUM(I287:I289)</f>
        <v>2197.6999999999998</v>
      </c>
      <c r="J290" s="275">
        <f t="shared" ref="J290:R290" si="32">SUM(J287:J289)</f>
        <v>2097.8000000000002</v>
      </c>
      <c r="K290" s="106">
        <f t="shared" si="32"/>
        <v>69</v>
      </c>
      <c r="L290" s="275">
        <f t="shared" si="32"/>
        <v>6275460.9099999992</v>
      </c>
      <c r="M290" s="275">
        <f t="shared" si="32"/>
        <v>0</v>
      </c>
      <c r="N290" s="275">
        <f t="shared" si="32"/>
        <v>0</v>
      </c>
      <c r="O290" s="275">
        <f t="shared" si="32"/>
        <v>0</v>
      </c>
      <c r="P290" s="275">
        <f t="shared" si="32"/>
        <v>6275460.9099999992</v>
      </c>
      <c r="Q290" s="275">
        <f t="shared" si="32"/>
        <v>0</v>
      </c>
      <c r="R290" s="275">
        <f t="shared" si="32"/>
        <v>0</v>
      </c>
      <c r="S290" s="569"/>
      <c r="T290" s="568"/>
      <c r="U290" s="101"/>
      <c r="V290" s="211"/>
    </row>
    <row r="291" spans="1:22" ht="9" customHeight="1">
      <c r="A291" s="712" t="s">
        <v>422</v>
      </c>
      <c r="B291" s="712"/>
      <c r="C291" s="712"/>
      <c r="D291" s="712"/>
      <c r="E291" s="712"/>
      <c r="F291" s="712"/>
      <c r="G291" s="712"/>
      <c r="H291" s="712"/>
      <c r="I291" s="712"/>
      <c r="J291" s="712"/>
      <c r="K291" s="712"/>
      <c r="L291" s="712"/>
      <c r="M291" s="712"/>
      <c r="N291" s="712"/>
      <c r="O291" s="712"/>
      <c r="P291" s="712"/>
      <c r="Q291" s="712"/>
      <c r="R291" s="712"/>
      <c r="S291" s="712"/>
      <c r="T291" s="212"/>
      <c r="U291" s="212"/>
      <c r="V291" s="211"/>
    </row>
    <row r="292" spans="1:22" ht="9" customHeight="1">
      <c r="A292" s="570">
        <v>236</v>
      </c>
      <c r="B292" s="129" t="s">
        <v>916</v>
      </c>
      <c r="C292" s="105" t="s">
        <v>1123</v>
      </c>
      <c r="D292" s="180" t="s">
        <v>1122</v>
      </c>
      <c r="E292" s="570" t="s">
        <v>595</v>
      </c>
      <c r="F292" s="570" t="s">
        <v>88</v>
      </c>
      <c r="G292" s="103">
        <v>2</v>
      </c>
      <c r="H292" s="103">
        <v>1</v>
      </c>
      <c r="I292" s="569">
        <v>390</v>
      </c>
      <c r="J292" s="569">
        <v>365</v>
      </c>
      <c r="K292" s="103">
        <v>15</v>
      </c>
      <c r="L292" s="178">
        <f>'Приложение 2.1'!G294</f>
        <v>1286385.98</v>
      </c>
      <c r="M292" s="569">
        <v>0</v>
      </c>
      <c r="N292" s="569">
        <v>0</v>
      </c>
      <c r="O292" s="569">
        <v>0</v>
      </c>
      <c r="P292" s="569">
        <f>L292</f>
        <v>1286385.98</v>
      </c>
      <c r="Q292" s="569">
        <v>0</v>
      </c>
      <c r="R292" s="569">
        <v>0</v>
      </c>
      <c r="S292" s="105" t="s">
        <v>586</v>
      </c>
      <c r="T292" s="100"/>
      <c r="U292" s="101"/>
      <c r="V292" s="211"/>
    </row>
    <row r="293" spans="1:22" ht="30.75" customHeight="1">
      <c r="A293" s="796" t="s">
        <v>421</v>
      </c>
      <c r="B293" s="796"/>
      <c r="C293" s="105"/>
      <c r="D293" s="564"/>
      <c r="E293" s="114" t="s">
        <v>388</v>
      </c>
      <c r="F293" s="114" t="s">
        <v>388</v>
      </c>
      <c r="G293" s="114" t="s">
        <v>388</v>
      </c>
      <c r="H293" s="114" t="s">
        <v>388</v>
      </c>
      <c r="I293" s="275">
        <f>SUM(I292)</f>
        <v>390</v>
      </c>
      <c r="J293" s="275">
        <f t="shared" ref="J293:R293" si="33">SUM(J292)</f>
        <v>365</v>
      </c>
      <c r="K293" s="106">
        <f t="shared" si="33"/>
        <v>15</v>
      </c>
      <c r="L293" s="275">
        <f t="shared" si="33"/>
        <v>1286385.98</v>
      </c>
      <c r="M293" s="275">
        <f t="shared" si="33"/>
        <v>0</v>
      </c>
      <c r="N293" s="275">
        <f t="shared" si="33"/>
        <v>0</v>
      </c>
      <c r="O293" s="275">
        <f t="shared" si="33"/>
        <v>0</v>
      </c>
      <c r="P293" s="275">
        <f t="shared" si="33"/>
        <v>1286385.98</v>
      </c>
      <c r="Q293" s="275">
        <f t="shared" si="33"/>
        <v>0</v>
      </c>
      <c r="R293" s="275">
        <f t="shared" si="33"/>
        <v>0</v>
      </c>
      <c r="S293" s="569"/>
      <c r="T293" s="100"/>
      <c r="U293" s="100"/>
      <c r="V293" s="211"/>
    </row>
    <row r="294" spans="1:22" ht="9" customHeight="1">
      <c r="A294" s="712" t="s">
        <v>350</v>
      </c>
      <c r="B294" s="712"/>
      <c r="C294" s="712"/>
      <c r="D294" s="712"/>
      <c r="E294" s="712"/>
      <c r="F294" s="712"/>
      <c r="G294" s="712"/>
      <c r="H294" s="712"/>
      <c r="I294" s="712"/>
      <c r="J294" s="712"/>
      <c r="K294" s="712"/>
      <c r="L294" s="712"/>
      <c r="M294" s="712"/>
      <c r="N294" s="712"/>
      <c r="O294" s="712"/>
      <c r="P294" s="712"/>
      <c r="Q294" s="712"/>
      <c r="R294" s="712"/>
      <c r="S294" s="712"/>
      <c r="T294" s="212"/>
      <c r="U294" s="212"/>
      <c r="V294" s="211"/>
    </row>
    <row r="295" spans="1:22" ht="9" customHeight="1">
      <c r="A295" s="570">
        <v>237</v>
      </c>
      <c r="B295" s="129" t="s">
        <v>918</v>
      </c>
      <c r="C295" s="105" t="s">
        <v>1123</v>
      </c>
      <c r="D295" s="180" t="s">
        <v>1122</v>
      </c>
      <c r="E295" s="570" t="s">
        <v>591</v>
      </c>
      <c r="F295" s="570" t="s">
        <v>90</v>
      </c>
      <c r="G295" s="103">
        <v>2</v>
      </c>
      <c r="H295" s="103">
        <v>2</v>
      </c>
      <c r="I295" s="569">
        <v>621.23</v>
      </c>
      <c r="J295" s="569">
        <v>590.04</v>
      </c>
      <c r="K295" s="104">
        <v>19</v>
      </c>
      <c r="L295" s="178">
        <f>'Приложение 2.1'!G297</f>
        <v>1803470.32</v>
      </c>
      <c r="M295" s="569">
        <v>0</v>
      </c>
      <c r="N295" s="569">
        <v>0</v>
      </c>
      <c r="O295" s="569">
        <v>0</v>
      </c>
      <c r="P295" s="569">
        <f>L295</f>
        <v>1803470.32</v>
      </c>
      <c r="Q295" s="569">
        <v>0</v>
      </c>
      <c r="R295" s="569">
        <v>0</v>
      </c>
      <c r="S295" s="105" t="s">
        <v>586</v>
      </c>
      <c r="T295" s="100"/>
      <c r="U295" s="101"/>
      <c r="V295" s="211"/>
    </row>
    <row r="296" spans="1:22" ht="25.5" customHeight="1">
      <c r="A296" s="796" t="s">
        <v>349</v>
      </c>
      <c r="B296" s="796"/>
      <c r="C296" s="105"/>
      <c r="D296" s="564"/>
      <c r="E296" s="114" t="s">
        <v>388</v>
      </c>
      <c r="F296" s="114" t="s">
        <v>388</v>
      </c>
      <c r="G296" s="114" t="s">
        <v>388</v>
      </c>
      <c r="H296" s="114" t="s">
        <v>388</v>
      </c>
      <c r="I296" s="275">
        <f>SUM(I295)</f>
        <v>621.23</v>
      </c>
      <c r="J296" s="275">
        <f t="shared" ref="J296:R296" si="34">SUM(J295)</f>
        <v>590.04</v>
      </c>
      <c r="K296" s="106">
        <f t="shared" si="34"/>
        <v>19</v>
      </c>
      <c r="L296" s="275">
        <f t="shared" si="34"/>
        <v>1803470.32</v>
      </c>
      <c r="M296" s="275">
        <f t="shared" si="34"/>
        <v>0</v>
      </c>
      <c r="N296" s="275">
        <f t="shared" si="34"/>
        <v>0</v>
      </c>
      <c r="O296" s="275">
        <f t="shared" si="34"/>
        <v>0</v>
      </c>
      <c r="P296" s="275">
        <f t="shared" si="34"/>
        <v>1803470.32</v>
      </c>
      <c r="Q296" s="275">
        <f t="shared" si="34"/>
        <v>0</v>
      </c>
      <c r="R296" s="275">
        <f t="shared" si="34"/>
        <v>0</v>
      </c>
      <c r="S296" s="569"/>
      <c r="T296" s="100"/>
      <c r="U296" s="101"/>
      <c r="V296" s="211"/>
    </row>
    <row r="297" spans="1:22" ht="9" customHeight="1">
      <c r="A297" s="712" t="s">
        <v>430</v>
      </c>
      <c r="B297" s="712"/>
      <c r="C297" s="712"/>
      <c r="D297" s="712"/>
      <c r="E297" s="712"/>
      <c r="F297" s="712"/>
      <c r="G297" s="712"/>
      <c r="H297" s="712"/>
      <c r="I297" s="712"/>
      <c r="J297" s="712"/>
      <c r="K297" s="712"/>
      <c r="L297" s="712"/>
      <c r="M297" s="712"/>
      <c r="N297" s="712"/>
      <c r="O297" s="712"/>
      <c r="P297" s="712"/>
      <c r="Q297" s="712"/>
      <c r="R297" s="712"/>
      <c r="S297" s="712"/>
      <c r="T297" s="212"/>
      <c r="U297" s="212"/>
      <c r="V297" s="211"/>
    </row>
    <row r="298" spans="1:22" ht="9" customHeight="1">
      <c r="A298" s="157">
        <v>238</v>
      </c>
      <c r="B298" s="565" t="s">
        <v>924</v>
      </c>
      <c r="C298" s="161" t="s">
        <v>1123</v>
      </c>
      <c r="D298" s="180" t="s">
        <v>1122</v>
      </c>
      <c r="E298" s="157" t="s">
        <v>614</v>
      </c>
      <c r="F298" s="157" t="s">
        <v>90</v>
      </c>
      <c r="G298" s="192">
        <v>2</v>
      </c>
      <c r="H298" s="192">
        <v>3</v>
      </c>
      <c r="I298" s="191">
        <v>1537.6</v>
      </c>
      <c r="J298" s="191">
        <v>923.2</v>
      </c>
      <c r="K298" s="192">
        <v>28</v>
      </c>
      <c r="L298" s="178">
        <f>'Приложение 2.1'!G300</f>
        <v>159107.54</v>
      </c>
      <c r="M298" s="569">
        <v>0</v>
      </c>
      <c r="N298" s="569">
        <v>0</v>
      </c>
      <c r="O298" s="569">
        <v>0</v>
      </c>
      <c r="P298" s="569">
        <f>L298</f>
        <v>159107.54</v>
      </c>
      <c r="Q298" s="569">
        <v>0</v>
      </c>
      <c r="R298" s="569">
        <v>0</v>
      </c>
      <c r="S298" s="105" t="s">
        <v>586</v>
      </c>
      <c r="T298" s="100"/>
      <c r="U298" s="101"/>
      <c r="V298" s="211"/>
    </row>
    <row r="299" spans="1:22" ht="9" customHeight="1">
      <c r="A299" s="157">
        <v>239</v>
      </c>
      <c r="B299" s="565" t="s">
        <v>925</v>
      </c>
      <c r="C299" s="161" t="s">
        <v>1123</v>
      </c>
      <c r="D299" s="180" t="s">
        <v>1122</v>
      </c>
      <c r="E299" s="157" t="s">
        <v>604</v>
      </c>
      <c r="F299" s="157" t="s">
        <v>90</v>
      </c>
      <c r="G299" s="192">
        <v>2</v>
      </c>
      <c r="H299" s="192">
        <v>3</v>
      </c>
      <c r="I299" s="191">
        <v>1005.2</v>
      </c>
      <c r="J299" s="157">
        <v>918.48</v>
      </c>
      <c r="K299" s="192">
        <v>41</v>
      </c>
      <c r="L299" s="178">
        <f>'Приложение 2.1'!G301</f>
        <v>159171.91</v>
      </c>
      <c r="M299" s="569">
        <v>0</v>
      </c>
      <c r="N299" s="569">
        <v>0</v>
      </c>
      <c r="O299" s="569">
        <v>0</v>
      </c>
      <c r="P299" s="569">
        <f>L299</f>
        <v>159171.91</v>
      </c>
      <c r="Q299" s="569">
        <v>0</v>
      </c>
      <c r="R299" s="569">
        <v>0</v>
      </c>
      <c r="S299" s="105" t="s">
        <v>586</v>
      </c>
      <c r="T299" s="100"/>
      <c r="U299" s="101"/>
      <c r="V299" s="211"/>
    </row>
    <row r="300" spans="1:22" ht="9" customHeight="1">
      <c r="A300" s="157">
        <v>240</v>
      </c>
      <c r="B300" s="565" t="s">
        <v>926</v>
      </c>
      <c r="C300" s="161" t="s">
        <v>1123</v>
      </c>
      <c r="D300" s="180" t="s">
        <v>1122</v>
      </c>
      <c r="E300" s="157" t="s">
        <v>927</v>
      </c>
      <c r="F300" s="157" t="s">
        <v>88</v>
      </c>
      <c r="G300" s="192">
        <v>2</v>
      </c>
      <c r="H300" s="192">
        <v>2</v>
      </c>
      <c r="I300" s="191">
        <v>779.5</v>
      </c>
      <c r="J300" s="191">
        <v>724.7</v>
      </c>
      <c r="K300" s="157">
        <v>25</v>
      </c>
      <c r="L300" s="178">
        <f>'Приложение 2.1'!G302</f>
        <v>234012.88</v>
      </c>
      <c r="M300" s="569">
        <v>0</v>
      </c>
      <c r="N300" s="569">
        <v>0</v>
      </c>
      <c r="O300" s="569">
        <v>0</v>
      </c>
      <c r="P300" s="569">
        <f>L300</f>
        <v>234012.88</v>
      </c>
      <c r="Q300" s="569">
        <v>0</v>
      </c>
      <c r="R300" s="569">
        <v>0</v>
      </c>
      <c r="S300" s="105" t="s">
        <v>586</v>
      </c>
      <c r="T300" s="217"/>
      <c r="U300" s="101"/>
      <c r="V300" s="211"/>
    </row>
    <row r="301" spans="1:22" ht="36" customHeight="1">
      <c r="A301" s="799" t="s">
        <v>431</v>
      </c>
      <c r="B301" s="799"/>
      <c r="C301" s="161"/>
      <c r="D301" s="565"/>
      <c r="E301" s="157" t="s">
        <v>388</v>
      </c>
      <c r="F301" s="157" t="s">
        <v>388</v>
      </c>
      <c r="G301" s="157" t="s">
        <v>388</v>
      </c>
      <c r="H301" s="157" t="s">
        <v>388</v>
      </c>
      <c r="I301" s="162">
        <f t="shared" ref="I301:R301" si="35">SUM(I298:I300)</f>
        <v>3322.3</v>
      </c>
      <c r="J301" s="162">
        <f t="shared" si="35"/>
        <v>2566.38</v>
      </c>
      <c r="K301" s="352">
        <f t="shared" si="35"/>
        <v>94</v>
      </c>
      <c r="L301" s="162">
        <f t="shared" si="35"/>
        <v>552292.33000000007</v>
      </c>
      <c r="M301" s="162">
        <f t="shared" si="35"/>
        <v>0</v>
      </c>
      <c r="N301" s="162">
        <f t="shared" si="35"/>
        <v>0</v>
      </c>
      <c r="O301" s="162">
        <f t="shared" si="35"/>
        <v>0</v>
      </c>
      <c r="P301" s="162">
        <f t="shared" si="35"/>
        <v>552292.33000000007</v>
      </c>
      <c r="Q301" s="162">
        <f t="shared" si="35"/>
        <v>0</v>
      </c>
      <c r="R301" s="162">
        <f t="shared" si="35"/>
        <v>0</v>
      </c>
      <c r="S301" s="569"/>
      <c r="T301" s="218"/>
      <c r="U301" s="219"/>
      <c r="V301" s="211"/>
    </row>
    <row r="302" spans="1:22" ht="9" customHeight="1">
      <c r="A302" s="722" t="s">
        <v>928</v>
      </c>
      <c r="B302" s="722"/>
      <c r="C302" s="722"/>
      <c r="D302" s="722"/>
      <c r="E302" s="722"/>
      <c r="F302" s="722"/>
      <c r="G302" s="722"/>
      <c r="H302" s="722"/>
      <c r="I302" s="722"/>
      <c r="J302" s="722"/>
      <c r="K302" s="722"/>
      <c r="L302" s="722"/>
      <c r="M302" s="722"/>
      <c r="N302" s="722"/>
      <c r="O302" s="722"/>
      <c r="P302" s="722"/>
      <c r="Q302" s="722"/>
      <c r="R302" s="722"/>
      <c r="S302" s="722"/>
      <c r="T302" s="240"/>
      <c r="U302" s="240"/>
      <c r="V302" s="211"/>
    </row>
    <row r="303" spans="1:22" ht="9" customHeight="1">
      <c r="A303" s="139">
        <v>241</v>
      </c>
      <c r="B303" s="563" t="s">
        <v>931</v>
      </c>
      <c r="C303" s="105" t="s">
        <v>1123</v>
      </c>
      <c r="D303" s="180" t="s">
        <v>1122</v>
      </c>
      <c r="E303" s="570" t="s">
        <v>615</v>
      </c>
      <c r="F303" s="139" t="s">
        <v>90</v>
      </c>
      <c r="G303" s="163">
        <v>2</v>
      </c>
      <c r="H303" s="163">
        <v>2</v>
      </c>
      <c r="I303" s="172">
        <v>661.2</v>
      </c>
      <c r="J303" s="172">
        <v>590.20000000000005</v>
      </c>
      <c r="K303" s="163">
        <v>20</v>
      </c>
      <c r="L303" s="178">
        <f>'Приложение 2.1'!G305</f>
        <v>1658801.88</v>
      </c>
      <c r="M303" s="569">
        <v>0</v>
      </c>
      <c r="N303" s="569">
        <v>0</v>
      </c>
      <c r="O303" s="569">
        <v>0</v>
      </c>
      <c r="P303" s="569">
        <f>L303</f>
        <v>1658801.88</v>
      </c>
      <c r="Q303" s="569">
        <v>0</v>
      </c>
      <c r="R303" s="569">
        <v>0</v>
      </c>
      <c r="S303" s="105" t="s">
        <v>586</v>
      </c>
      <c r="T303" s="100"/>
      <c r="U303" s="101"/>
      <c r="V303" s="211"/>
    </row>
    <row r="304" spans="1:22" ht="36.75" customHeight="1">
      <c r="A304" s="799" t="s">
        <v>930</v>
      </c>
      <c r="B304" s="799"/>
      <c r="C304" s="161"/>
      <c r="D304" s="565"/>
      <c r="E304" s="157" t="s">
        <v>388</v>
      </c>
      <c r="F304" s="157" t="s">
        <v>388</v>
      </c>
      <c r="G304" s="157" t="s">
        <v>388</v>
      </c>
      <c r="H304" s="157" t="s">
        <v>388</v>
      </c>
      <c r="I304" s="569">
        <f>SUM(I303)</f>
        <v>661.2</v>
      </c>
      <c r="J304" s="569">
        <f t="shared" ref="J304:R304" si="36">SUM(J303)</f>
        <v>590.20000000000005</v>
      </c>
      <c r="K304" s="104">
        <f t="shared" si="36"/>
        <v>20</v>
      </c>
      <c r="L304" s="569">
        <f t="shared" si="36"/>
        <v>1658801.88</v>
      </c>
      <c r="M304" s="569">
        <f t="shared" si="36"/>
        <v>0</v>
      </c>
      <c r="N304" s="569">
        <f t="shared" si="36"/>
        <v>0</v>
      </c>
      <c r="O304" s="569">
        <f t="shared" si="36"/>
        <v>0</v>
      </c>
      <c r="P304" s="569">
        <f t="shared" si="36"/>
        <v>1658801.88</v>
      </c>
      <c r="Q304" s="569">
        <f t="shared" si="36"/>
        <v>0</v>
      </c>
      <c r="R304" s="569">
        <f t="shared" si="36"/>
        <v>0</v>
      </c>
      <c r="S304" s="162"/>
      <c r="T304" s="218"/>
      <c r="U304" s="219"/>
      <c r="V304" s="211"/>
    </row>
    <row r="305" spans="1:22" ht="9" customHeight="1">
      <c r="A305" s="722" t="s">
        <v>1019</v>
      </c>
      <c r="B305" s="722"/>
      <c r="C305" s="722"/>
      <c r="D305" s="722"/>
      <c r="E305" s="722"/>
      <c r="F305" s="722"/>
      <c r="G305" s="722"/>
      <c r="H305" s="722"/>
      <c r="I305" s="722"/>
      <c r="J305" s="722"/>
      <c r="K305" s="722"/>
      <c r="L305" s="722"/>
      <c r="M305" s="722"/>
      <c r="N305" s="722"/>
      <c r="O305" s="722"/>
      <c r="P305" s="722"/>
      <c r="Q305" s="722"/>
      <c r="R305" s="722"/>
      <c r="S305" s="722"/>
      <c r="T305" s="240"/>
      <c r="U305" s="240"/>
      <c r="V305" s="211"/>
    </row>
    <row r="306" spans="1:22" ht="9" customHeight="1">
      <c r="A306" s="157">
        <v>242</v>
      </c>
      <c r="B306" s="565" t="s">
        <v>932</v>
      </c>
      <c r="C306" s="105" t="s">
        <v>1123</v>
      </c>
      <c r="D306" s="180" t="s">
        <v>1122</v>
      </c>
      <c r="E306" s="157">
        <v>1976</v>
      </c>
      <c r="F306" s="164" t="s">
        <v>88</v>
      </c>
      <c r="G306" s="157">
        <v>2</v>
      </c>
      <c r="H306" s="157">
        <v>2</v>
      </c>
      <c r="I306" s="162">
        <v>906.4</v>
      </c>
      <c r="J306" s="162">
        <v>862.8</v>
      </c>
      <c r="K306" s="106">
        <v>47</v>
      </c>
      <c r="L306" s="178">
        <f>'Приложение 2.1'!G308</f>
        <v>2064053.98</v>
      </c>
      <c r="M306" s="569">
        <v>0</v>
      </c>
      <c r="N306" s="569">
        <v>0</v>
      </c>
      <c r="O306" s="569">
        <v>0</v>
      </c>
      <c r="P306" s="569">
        <f>L306</f>
        <v>2064053.98</v>
      </c>
      <c r="Q306" s="569">
        <v>0</v>
      </c>
      <c r="R306" s="569">
        <v>0</v>
      </c>
      <c r="S306" s="105" t="s">
        <v>586</v>
      </c>
      <c r="T306" s="100"/>
      <c r="U306" s="101"/>
      <c r="V306" s="211"/>
    </row>
    <row r="307" spans="1:22" ht="9" customHeight="1">
      <c r="A307" s="157">
        <v>243</v>
      </c>
      <c r="B307" s="565" t="s">
        <v>1021</v>
      </c>
      <c r="C307" s="105" t="s">
        <v>1123</v>
      </c>
      <c r="D307" s="180" t="s">
        <v>1122</v>
      </c>
      <c r="E307" s="157">
        <v>1987</v>
      </c>
      <c r="F307" s="164" t="s">
        <v>88</v>
      </c>
      <c r="G307" s="157">
        <v>5</v>
      </c>
      <c r="H307" s="157">
        <v>4</v>
      </c>
      <c r="I307" s="162">
        <v>3883.9399999999996</v>
      </c>
      <c r="J307" s="162">
        <v>2734.24</v>
      </c>
      <c r="K307" s="106">
        <v>126</v>
      </c>
      <c r="L307" s="178">
        <f>'Приложение 2.1'!G309</f>
        <v>2207572.6</v>
      </c>
      <c r="M307" s="569">
        <v>0</v>
      </c>
      <c r="N307" s="569">
        <v>0</v>
      </c>
      <c r="O307" s="569">
        <v>0</v>
      </c>
      <c r="P307" s="569">
        <f>L307</f>
        <v>2207572.6</v>
      </c>
      <c r="Q307" s="569">
        <v>0</v>
      </c>
      <c r="R307" s="569">
        <v>0</v>
      </c>
      <c r="S307" s="105" t="s">
        <v>586</v>
      </c>
      <c r="T307" s="100"/>
      <c r="U307" s="101"/>
      <c r="V307" s="211"/>
    </row>
    <row r="308" spans="1:22" ht="36.75" customHeight="1">
      <c r="A308" s="799" t="s">
        <v>1020</v>
      </c>
      <c r="B308" s="799"/>
      <c r="C308" s="161"/>
      <c r="D308" s="565"/>
      <c r="E308" s="157" t="s">
        <v>388</v>
      </c>
      <c r="F308" s="157" t="s">
        <v>388</v>
      </c>
      <c r="G308" s="157" t="s">
        <v>388</v>
      </c>
      <c r="H308" s="157" t="s">
        <v>388</v>
      </c>
      <c r="I308" s="162">
        <f>SUM(I306:I307)</f>
        <v>4790.3399999999992</v>
      </c>
      <c r="J308" s="162">
        <f t="shared" ref="J308:R308" si="37">SUM(J306:J307)</f>
        <v>3597.04</v>
      </c>
      <c r="K308" s="352">
        <f t="shared" si="37"/>
        <v>173</v>
      </c>
      <c r="L308" s="162">
        <f t="shared" si="37"/>
        <v>4271626.58</v>
      </c>
      <c r="M308" s="162">
        <f t="shared" si="37"/>
        <v>0</v>
      </c>
      <c r="N308" s="162">
        <f t="shared" si="37"/>
        <v>0</v>
      </c>
      <c r="O308" s="162">
        <f t="shared" si="37"/>
        <v>0</v>
      </c>
      <c r="P308" s="162">
        <f t="shared" si="37"/>
        <v>4271626.58</v>
      </c>
      <c r="Q308" s="162">
        <f t="shared" si="37"/>
        <v>0</v>
      </c>
      <c r="R308" s="162">
        <f t="shared" si="37"/>
        <v>0</v>
      </c>
      <c r="S308" s="162"/>
      <c r="T308" s="218"/>
      <c r="U308" s="219"/>
      <c r="V308" s="211"/>
    </row>
    <row r="309" spans="1:22" ht="9" customHeight="1">
      <c r="A309" s="752" t="s">
        <v>3</v>
      </c>
      <c r="B309" s="752"/>
      <c r="C309" s="752"/>
      <c r="D309" s="752"/>
      <c r="E309" s="752"/>
      <c r="F309" s="752"/>
      <c r="G309" s="752"/>
      <c r="H309" s="752"/>
      <c r="I309" s="752"/>
      <c r="J309" s="752"/>
      <c r="K309" s="752"/>
      <c r="L309" s="752"/>
      <c r="M309" s="752"/>
      <c r="N309" s="752"/>
      <c r="O309" s="752"/>
      <c r="P309" s="752"/>
      <c r="Q309" s="752"/>
      <c r="R309" s="752"/>
      <c r="S309" s="752"/>
      <c r="T309" s="242"/>
      <c r="U309" s="242"/>
      <c r="V309" s="211"/>
    </row>
    <row r="310" spans="1:22" ht="9" customHeight="1">
      <c r="A310" s="164">
        <v>244</v>
      </c>
      <c r="B310" s="165" t="s">
        <v>935</v>
      </c>
      <c r="C310" s="169" t="s">
        <v>1123</v>
      </c>
      <c r="D310" s="180" t="s">
        <v>1122</v>
      </c>
      <c r="E310" s="164" t="s">
        <v>611</v>
      </c>
      <c r="F310" s="164" t="s">
        <v>90</v>
      </c>
      <c r="G310" s="193">
        <v>2</v>
      </c>
      <c r="H310" s="193">
        <v>2</v>
      </c>
      <c r="I310" s="168">
        <v>1115.26</v>
      </c>
      <c r="J310" s="168">
        <v>577.1</v>
      </c>
      <c r="K310" s="193">
        <v>15</v>
      </c>
      <c r="L310" s="178">
        <f>'Приложение 2.1'!G312</f>
        <v>1454772.65</v>
      </c>
      <c r="M310" s="569">
        <v>0</v>
      </c>
      <c r="N310" s="569">
        <v>0</v>
      </c>
      <c r="O310" s="569">
        <v>0</v>
      </c>
      <c r="P310" s="569">
        <f>L310</f>
        <v>1454772.65</v>
      </c>
      <c r="Q310" s="569">
        <v>0</v>
      </c>
      <c r="R310" s="569">
        <v>0</v>
      </c>
      <c r="S310" s="105" t="s">
        <v>586</v>
      </c>
      <c r="T310" s="100"/>
      <c r="U310" s="101"/>
      <c r="V310" s="211"/>
    </row>
    <row r="311" spans="1:22" ht="9" customHeight="1">
      <c r="A311" s="164">
        <v>245</v>
      </c>
      <c r="B311" s="165" t="s">
        <v>936</v>
      </c>
      <c r="C311" s="169" t="s">
        <v>1123</v>
      </c>
      <c r="D311" s="180" t="s">
        <v>1122</v>
      </c>
      <c r="E311" s="164" t="s">
        <v>613</v>
      </c>
      <c r="F311" s="164" t="s">
        <v>88</v>
      </c>
      <c r="G311" s="193">
        <v>2</v>
      </c>
      <c r="H311" s="193">
        <v>3</v>
      </c>
      <c r="I311" s="168">
        <v>1965.66</v>
      </c>
      <c r="J311" s="168">
        <v>995.08</v>
      </c>
      <c r="K311" s="193">
        <v>43</v>
      </c>
      <c r="L311" s="178">
        <f>'Приложение 2.1'!G313</f>
        <v>2546788.9900000002</v>
      </c>
      <c r="M311" s="569">
        <v>0</v>
      </c>
      <c r="N311" s="569">
        <v>0</v>
      </c>
      <c r="O311" s="569">
        <v>0</v>
      </c>
      <c r="P311" s="569">
        <f>L311</f>
        <v>2546788.9900000002</v>
      </c>
      <c r="Q311" s="569">
        <v>0</v>
      </c>
      <c r="R311" s="569">
        <v>0</v>
      </c>
      <c r="S311" s="105" t="s">
        <v>586</v>
      </c>
      <c r="T311" s="100"/>
      <c r="U311" s="101"/>
      <c r="V311" s="211"/>
    </row>
    <row r="312" spans="1:22" ht="23.25" customHeight="1">
      <c r="A312" s="798" t="s">
        <v>6</v>
      </c>
      <c r="B312" s="798"/>
      <c r="C312" s="169"/>
      <c r="D312" s="566"/>
      <c r="E312" s="114" t="s">
        <v>388</v>
      </c>
      <c r="F312" s="114" t="s">
        <v>388</v>
      </c>
      <c r="G312" s="114" t="s">
        <v>388</v>
      </c>
      <c r="H312" s="114" t="s">
        <v>388</v>
      </c>
      <c r="I312" s="275">
        <f>SUM(I310:I311)</f>
        <v>3080.92</v>
      </c>
      <c r="J312" s="275">
        <f t="shared" ref="J312:R312" si="38">SUM(J310:J311)</f>
        <v>1572.18</v>
      </c>
      <c r="K312" s="106">
        <f t="shared" si="38"/>
        <v>58</v>
      </c>
      <c r="L312" s="275">
        <f t="shared" si="38"/>
        <v>4001561.64</v>
      </c>
      <c r="M312" s="275">
        <f t="shared" si="38"/>
        <v>0</v>
      </c>
      <c r="N312" s="275">
        <f t="shared" si="38"/>
        <v>0</v>
      </c>
      <c r="O312" s="275">
        <f t="shared" si="38"/>
        <v>0</v>
      </c>
      <c r="P312" s="275">
        <f t="shared" si="38"/>
        <v>4001561.64</v>
      </c>
      <c r="Q312" s="275">
        <f t="shared" si="38"/>
        <v>0</v>
      </c>
      <c r="R312" s="275">
        <f t="shared" si="38"/>
        <v>0</v>
      </c>
      <c r="S312" s="168"/>
      <c r="T312" s="220"/>
      <c r="U312" s="221"/>
      <c r="V312" s="211"/>
    </row>
    <row r="313" spans="1:22" ht="9" customHeight="1">
      <c r="A313" s="722" t="s">
        <v>9</v>
      </c>
      <c r="B313" s="722"/>
      <c r="C313" s="722"/>
      <c r="D313" s="722"/>
      <c r="E313" s="722"/>
      <c r="F313" s="722"/>
      <c r="G313" s="722"/>
      <c r="H313" s="722"/>
      <c r="I313" s="722"/>
      <c r="J313" s="722"/>
      <c r="K313" s="722"/>
      <c r="L313" s="722"/>
      <c r="M313" s="722"/>
      <c r="N313" s="722"/>
      <c r="O313" s="722"/>
      <c r="P313" s="722"/>
      <c r="Q313" s="722"/>
      <c r="R313" s="722"/>
      <c r="S313" s="722"/>
      <c r="T313" s="240"/>
      <c r="U313" s="240"/>
      <c r="V313" s="211"/>
    </row>
    <row r="314" spans="1:22" ht="9" customHeight="1">
      <c r="A314" s="139">
        <v>246</v>
      </c>
      <c r="B314" s="143" t="s">
        <v>938</v>
      </c>
      <c r="C314" s="147" t="s">
        <v>1123</v>
      </c>
      <c r="D314" s="180" t="s">
        <v>1122</v>
      </c>
      <c r="E314" s="139" t="s">
        <v>603</v>
      </c>
      <c r="F314" s="164" t="s">
        <v>88</v>
      </c>
      <c r="G314" s="163">
        <v>2</v>
      </c>
      <c r="H314" s="163">
        <v>2</v>
      </c>
      <c r="I314" s="140">
        <v>1084.0999999999999</v>
      </c>
      <c r="J314" s="140">
        <v>615.70000000000005</v>
      </c>
      <c r="K314" s="163">
        <v>33</v>
      </c>
      <c r="L314" s="178">
        <f>'Приложение 2.1'!G316</f>
        <v>2229346.38</v>
      </c>
      <c r="M314" s="569">
        <v>0</v>
      </c>
      <c r="N314" s="569">
        <v>0</v>
      </c>
      <c r="O314" s="569">
        <v>0</v>
      </c>
      <c r="P314" s="569">
        <f>L314</f>
        <v>2229346.38</v>
      </c>
      <c r="Q314" s="569">
        <v>0</v>
      </c>
      <c r="R314" s="569">
        <v>0</v>
      </c>
      <c r="S314" s="105" t="s">
        <v>586</v>
      </c>
      <c r="T314" s="100"/>
      <c r="U314" s="101"/>
      <c r="V314" s="211"/>
    </row>
    <row r="315" spans="1:22" ht="9" customHeight="1">
      <c r="A315" s="139">
        <v>247</v>
      </c>
      <c r="B315" s="143" t="s">
        <v>939</v>
      </c>
      <c r="C315" s="147" t="s">
        <v>1123</v>
      </c>
      <c r="D315" s="180" t="s">
        <v>1122</v>
      </c>
      <c r="E315" s="139" t="s">
        <v>106</v>
      </c>
      <c r="F315" s="164" t="s">
        <v>88</v>
      </c>
      <c r="G315" s="163">
        <v>2</v>
      </c>
      <c r="H315" s="163">
        <v>2</v>
      </c>
      <c r="I315" s="140">
        <v>1116.5</v>
      </c>
      <c r="J315" s="140">
        <v>648.1</v>
      </c>
      <c r="K315" s="163">
        <v>35</v>
      </c>
      <c r="L315" s="178">
        <f>'Приложение 2.1'!G317</f>
        <v>2084875.84</v>
      </c>
      <c r="M315" s="569">
        <v>0</v>
      </c>
      <c r="N315" s="569">
        <v>0</v>
      </c>
      <c r="O315" s="569">
        <v>0</v>
      </c>
      <c r="P315" s="569">
        <f>L315</f>
        <v>2084875.84</v>
      </c>
      <c r="Q315" s="569">
        <v>0</v>
      </c>
      <c r="R315" s="569">
        <v>0</v>
      </c>
      <c r="S315" s="105" t="s">
        <v>586</v>
      </c>
      <c r="T315" s="100"/>
      <c r="U315" s="101"/>
      <c r="V315" s="211"/>
    </row>
    <row r="316" spans="1:22" ht="24.75" customHeight="1">
      <c r="A316" s="797" t="s">
        <v>10</v>
      </c>
      <c r="B316" s="797"/>
      <c r="C316" s="147"/>
      <c r="D316" s="563"/>
      <c r="E316" s="114" t="s">
        <v>388</v>
      </c>
      <c r="F316" s="114" t="s">
        <v>388</v>
      </c>
      <c r="G316" s="114" t="s">
        <v>388</v>
      </c>
      <c r="H316" s="114" t="s">
        <v>388</v>
      </c>
      <c r="I316" s="275">
        <f>SUM(I314:I315)</f>
        <v>2200.6</v>
      </c>
      <c r="J316" s="275">
        <f t="shared" ref="J316:R316" si="39">SUM(J314:J315)</f>
        <v>1263.8000000000002</v>
      </c>
      <c r="K316" s="106">
        <f t="shared" si="39"/>
        <v>68</v>
      </c>
      <c r="L316" s="275">
        <f t="shared" si="39"/>
        <v>4314222.22</v>
      </c>
      <c r="M316" s="275">
        <f t="shared" si="39"/>
        <v>0</v>
      </c>
      <c r="N316" s="275">
        <f t="shared" si="39"/>
        <v>0</v>
      </c>
      <c r="O316" s="275">
        <f t="shared" si="39"/>
        <v>0</v>
      </c>
      <c r="P316" s="275">
        <f t="shared" si="39"/>
        <v>4314222.22</v>
      </c>
      <c r="Q316" s="275">
        <f t="shared" si="39"/>
        <v>0</v>
      </c>
      <c r="R316" s="275">
        <f t="shared" si="39"/>
        <v>0</v>
      </c>
      <c r="S316" s="569"/>
      <c r="T316" s="213"/>
      <c r="U316" s="222"/>
      <c r="V316" s="211"/>
    </row>
    <row r="317" spans="1:22" ht="9" customHeight="1">
      <c r="A317" s="722" t="s">
        <v>11</v>
      </c>
      <c r="B317" s="722"/>
      <c r="C317" s="722"/>
      <c r="D317" s="722"/>
      <c r="E317" s="722"/>
      <c r="F317" s="722"/>
      <c r="G317" s="722"/>
      <c r="H317" s="722"/>
      <c r="I317" s="722"/>
      <c r="J317" s="722"/>
      <c r="K317" s="722"/>
      <c r="L317" s="722"/>
      <c r="M317" s="722"/>
      <c r="N317" s="722"/>
      <c r="O317" s="722"/>
      <c r="P317" s="722"/>
      <c r="Q317" s="722"/>
      <c r="R317" s="722"/>
      <c r="S317" s="722"/>
      <c r="T317" s="240"/>
      <c r="U317" s="240"/>
      <c r="V317" s="211"/>
    </row>
    <row r="318" spans="1:22" ht="9" customHeight="1">
      <c r="A318" s="139">
        <v>248</v>
      </c>
      <c r="B318" s="143" t="s">
        <v>940</v>
      </c>
      <c r="C318" s="147" t="s">
        <v>1123</v>
      </c>
      <c r="D318" s="180" t="s">
        <v>1122</v>
      </c>
      <c r="E318" s="139" t="s">
        <v>943</v>
      </c>
      <c r="F318" s="164" t="s">
        <v>88</v>
      </c>
      <c r="G318" s="163">
        <v>2</v>
      </c>
      <c r="H318" s="163">
        <v>1</v>
      </c>
      <c r="I318" s="140">
        <v>398.1</v>
      </c>
      <c r="J318" s="140">
        <v>366.6</v>
      </c>
      <c r="K318" s="163">
        <v>14</v>
      </c>
      <c r="L318" s="178">
        <f>'Приложение 2.1'!G320</f>
        <v>1020483.79</v>
      </c>
      <c r="M318" s="569">
        <v>0</v>
      </c>
      <c r="N318" s="569">
        <v>0</v>
      </c>
      <c r="O318" s="569">
        <v>0</v>
      </c>
      <c r="P318" s="569">
        <f>L318</f>
        <v>1020483.79</v>
      </c>
      <c r="Q318" s="569">
        <v>0</v>
      </c>
      <c r="R318" s="569">
        <v>0</v>
      </c>
      <c r="S318" s="105" t="s">
        <v>586</v>
      </c>
      <c r="T318" s="100"/>
      <c r="U318" s="101"/>
      <c r="V318" s="211"/>
    </row>
    <row r="319" spans="1:22" ht="9" customHeight="1">
      <c r="A319" s="139">
        <v>249</v>
      </c>
      <c r="B319" s="143" t="s">
        <v>941</v>
      </c>
      <c r="C319" s="147" t="s">
        <v>1123</v>
      </c>
      <c r="D319" s="180" t="s">
        <v>1122</v>
      </c>
      <c r="E319" s="139" t="s">
        <v>608</v>
      </c>
      <c r="F319" s="164" t="s">
        <v>88</v>
      </c>
      <c r="G319" s="163">
        <v>2</v>
      </c>
      <c r="H319" s="163">
        <v>2</v>
      </c>
      <c r="I319" s="140">
        <v>907.9</v>
      </c>
      <c r="J319" s="140">
        <v>844.1</v>
      </c>
      <c r="K319" s="163">
        <v>36</v>
      </c>
      <c r="L319" s="178">
        <f>'Приложение 2.1'!G321</f>
        <v>3241022.05</v>
      </c>
      <c r="M319" s="569">
        <v>0</v>
      </c>
      <c r="N319" s="569">
        <v>0</v>
      </c>
      <c r="O319" s="569">
        <v>0</v>
      </c>
      <c r="P319" s="569">
        <f>L319</f>
        <v>3241022.05</v>
      </c>
      <c r="Q319" s="569">
        <v>0</v>
      </c>
      <c r="R319" s="569">
        <v>0</v>
      </c>
      <c r="S319" s="105" t="s">
        <v>586</v>
      </c>
      <c r="T319" s="100"/>
      <c r="U319" s="101"/>
      <c r="V319" s="211"/>
    </row>
    <row r="320" spans="1:22" ht="9" customHeight="1">
      <c r="A320" s="139">
        <v>250</v>
      </c>
      <c r="B320" s="143" t="s">
        <v>942</v>
      </c>
      <c r="C320" s="147" t="s">
        <v>1123</v>
      </c>
      <c r="D320" s="180" t="s">
        <v>1122</v>
      </c>
      <c r="E320" s="139" t="s">
        <v>588</v>
      </c>
      <c r="F320" s="164" t="s">
        <v>88</v>
      </c>
      <c r="G320" s="163">
        <v>2</v>
      </c>
      <c r="H320" s="163">
        <v>1</v>
      </c>
      <c r="I320" s="140">
        <v>353.8</v>
      </c>
      <c r="J320" s="140">
        <v>335.6</v>
      </c>
      <c r="K320" s="163">
        <v>17</v>
      </c>
      <c r="L320" s="178">
        <f>'Приложение 2.1'!G322</f>
        <v>1017082.08</v>
      </c>
      <c r="M320" s="569">
        <v>0</v>
      </c>
      <c r="N320" s="569">
        <v>0</v>
      </c>
      <c r="O320" s="569">
        <v>0</v>
      </c>
      <c r="P320" s="569">
        <f>L320</f>
        <v>1017082.08</v>
      </c>
      <c r="Q320" s="569">
        <v>0</v>
      </c>
      <c r="R320" s="569">
        <v>0</v>
      </c>
      <c r="S320" s="105" t="s">
        <v>586</v>
      </c>
      <c r="T320" s="100"/>
      <c r="U320" s="101"/>
      <c r="V320" s="211"/>
    </row>
    <row r="321" spans="1:22" ht="9" customHeight="1">
      <c r="A321" s="139">
        <v>251</v>
      </c>
      <c r="B321" s="143" t="s">
        <v>1187</v>
      </c>
      <c r="C321" s="147" t="s">
        <v>1123</v>
      </c>
      <c r="D321" s="180" t="s">
        <v>1122</v>
      </c>
      <c r="E321" s="139">
        <v>1986</v>
      </c>
      <c r="F321" s="164" t="s">
        <v>88</v>
      </c>
      <c r="G321" s="163">
        <v>3</v>
      </c>
      <c r="H321" s="163">
        <v>1</v>
      </c>
      <c r="I321" s="140">
        <v>1751.7</v>
      </c>
      <c r="J321" s="140">
        <v>1513.5</v>
      </c>
      <c r="K321" s="163">
        <v>84</v>
      </c>
      <c r="L321" s="178">
        <f>'Приложение 2.1'!G323</f>
        <v>3459257.33</v>
      </c>
      <c r="M321" s="569">
        <v>0</v>
      </c>
      <c r="N321" s="569">
        <v>0</v>
      </c>
      <c r="O321" s="569">
        <v>0</v>
      </c>
      <c r="P321" s="569">
        <f>L321</f>
        <v>3459257.33</v>
      </c>
      <c r="Q321" s="569">
        <v>0</v>
      </c>
      <c r="R321" s="569">
        <v>0</v>
      </c>
      <c r="S321" s="105" t="s">
        <v>586</v>
      </c>
      <c r="T321" s="100"/>
      <c r="U321" s="101"/>
      <c r="V321" s="211"/>
    </row>
    <row r="322" spans="1:22" ht="24" customHeight="1">
      <c r="A322" s="797" t="s">
        <v>12</v>
      </c>
      <c r="B322" s="797"/>
      <c r="C322" s="147"/>
      <c r="D322" s="563"/>
      <c r="E322" s="114" t="s">
        <v>388</v>
      </c>
      <c r="F322" s="114" t="s">
        <v>388</v>
      </c>
      <c r="G322" s="114" t="s">
        <v>388</v>
      </c>
      <c r="H322" s="114" t="s">
        <v>388</v>
      </c>
      <c r="I322" s="275">
        <f t="shared" ref="I322:R322" si="40">SUM(I318:I321)</f>
        <v>3411.5</v>
      </c>
      <c r="J322" s="275">
        <f t="shared" si="40"/>
        <v>3059.8</v>
      </c>
      <c r="K322" s="106">
        <f t="shared" si="40"/>
        <v>151</v>
      </c>
      <c r="L322" s="275">
        <f t="shared" si="40"/>
        <v>8737845.25</v>
      </c>
      <c r="M322" s="275">
        <f t="shared" si="40"/>
        <v>0</v>
      </c>
      <c r="N322" s="275">
        <f t="shared" si="40"/>
        <v>0</v>
      </c>
      <c r="O322" s="275">
        <f t="shared" si="40"/>
        <v>0</v>
      </c>
      <c r="P322" s="275">
        <f t="shared" si="40"/>
        <v>8737845.25</v>
      </c>
      <c r="Q322" s="275">
        <f t="shared" si="40"/>
        <v>0</v>
      </c>
      <c r="R322" s="275">
        <f t="shared" si="40"/>
        <v>0</v>
      </c>
      <c r="S322" s="569"/>
      <c r="T322" s="213"/>
      <c r="U322" s="222"/>
      <c r="V322" s="211"/>
    </row>
    <row r="323" spans="1:22" ht="9" customHeight="1">
      <c r="A323" s="722" t="s">
        <v>1043</v>
      </c>
      <c r="B323" s="722"/>
      <c r="C323" s="722"/>
      <c r="D323" s="722"/>
      <c r="E323" s="722"/>
      <c r="F323" s="722"/>
      <c r="G323" s="722"/>
      <c r="H323" s="722"/>
      <c r="I323" s="722"/>
      <c r="J323" s="722"/>
      <c r="K323" s="722"/>
      <c r="L323" s="722"/>
      <c r="M323" s="722"/>
      <c r="N323" s="722"/>
      <c r="O323" s="722"/>
      <c r="P323" s="722"/>
      <c r="Q323" s="722"/>
      <c r="R323" s="722"/>
      <c r="S323" s="722"/>
      <c r="T323" s="240"/>
      <c r="U323" s="240"/>
      <c r="V323" s="211"/>
    </row>
    <row r="324" spans="1:22" ht="9" customHeight="1">
      <c r="A324" s="139">
        <v>252</v>
      </c>
      <c r="B324" s="563" t="s">
        <v>947</v>
      </c>
      <c r="C324" s="147" t="s">
        <v>1123</v>
      </c>
      <c r="D324" s="180" t="s">
        <v>1122</v>
      </c>
      <c r="E324" s="114" t="s">
        <v>615</v>
      </c>
      <c r="F324" s="114" t="s">
        <v>88</v>
      </c>
      <c r="G324" s="199">
        <v>2</v>
      </c>
      <c r="H324" s="199">
        <v>3</v>
      </c>
      <c r="I324" s="140">
        <v>934.9</v>
      </c>
      <c r="J324" s="140">
        <v>873.5</v>
      </c>
      <c r="K324" s="163">
        <v>28</v>
      </c>
      <c r="L324" s="178">
        <f>'Приложение 2.1'!G326</f>
        <v>2598984.16</v>
      </c>
      <c r="M324" s="569">
        <v>0</v>
      </c>
      <c r="N324" s="569">
        <v>0</v>
      </c>
      <c r="O324" s="569">
        <v>0</v>
      </c>
      <c r="P324" s="569">
        <f>L324</f>
        <v>2598984.16</v>
      </c>
      <c r="Q324" s="569">
        <v>0</v>
      </c>
      <c r="R324" s="569">
        <v>0</v>
      </c>
      <c r="S324" s="105" t="s">
        <v>586</v>
      </c>
      <c r="T324" s="100"/>
      <c r="U324" s="101"/>
      <c r="V324" s="211"/>
    </row>
    <row r="325" spans="1:22" ht="36.75" customHeight="1">
      <c r="A325" s="797" t="s">
        <v>1044</v>
      </c>
      <c r="B325" s="797"/>
      <c r="C325" s="147"/>
      <c r="D325" s="563"/>
      <c r="E325" s="114" t="s">
        <v>388</v>
      </c>
      <c r="F325" s="114" t="s">
        <v>388</v>
      </c>
      <c r="G325" s="114" t="s">
        <v>388</v>
      </c>
      <c r="H325" s="114" t="s">
        <v>388</v>
      </c>
      <c r="I325" s="275">
        <f>SUM(I324)</f>
        <v>934.9</v>
      </c>
      <c r="J325" s="275">
        <f t="shared" ref="J325:R325" si="41">SUM(J324)</f>
        <v>873.5</v>
      </c>
      <c r="K325" s="106">
        <f t="shared" si="41"/>
        <v>28</v>
      </c>
      <c r="L325" s="275">
        <f t="shared" si="41"/>
        <v>2598984.16</v>
      </c>
      <c r="M325" s="275">
        <f t="shared" si="41"/>
        <v>0</v>
      </c>
      <c r="N325" s="275">
        <f t="shared" si="41"/>
        <v>0</v>
      </c>
      <c r="O325" s="275">
        <f t="shared" si="41"/>
        <v>0</v>
      </c>
      <c r="P325" s="275">
        <f t="shared" si="41"/>
        <v>2598984.16</v>
      </c>
      <c r="Q325" s="275">
        <f t="shared" si="41"/>
        <v>0</v>
      </c>
      <c r="R325" s="275">
        <f t="shared" si="41"/>
        <v>0</v>
      </c>
      <c r="S325" s="569"/>
      <c r="T325" s="213"/>
      <c r="U325" s="222"/>
      <c r="V325" s="211"/>
    </row>
    <row r="326" spans="1:22" ht="9" customHeight="1">
      <c r="A326" s="722" t="s">
        <v>426</v>
      </c>
      <c r="B326" s="722"/>
      <c r="C326" s="722"/>
      <c r="D326" s="722"/>
      <c r="E326" s="722"/>
      <c r="F326" s="722"/>
      <c r="G326" s="722"/>
      <c r="H326" s="722"/>
      <c r="I326" s="722"/>
      <c r="J326" s="722"/>
      <c r="K326" s="722"/>
      <c r="L326" s="722"/>
      <c r="M326" s="722"/>
      <c r="N326" s="722"/>
      <c r="O326" s="722"/>
      <c r="P326" s="722"/>
      <c r="Q326" s="722"/>
      <c r="R326" s="722"/>
      <c r="S326" s="722"/>
      <c r="T326" s="240"/>
      <c r="U326" s="240"/>
      <c r="V326" s="211"/>
    </row>
    <row r="327" spans="1:22" ht="9" customHeight="1">
      <c r="A327" s="570">
        <v>253</v>
      </c>
      <c r="B327" s="129" t="s">
        <v>949</v>
      </c>
      <c r="C327" s="105" t="s">
        <v>1123</v>
      </c>
      <c r="D327" s="180" t="s">
        <v>1122</v>
      </c>
      <c r="E327" s="570" t="s">
        <v>604</v>
      </c>
      <c r="F327" s="570" t="s">
        <v>88</v>
      </c>
      <c r="G327" s="103">
        <v>2</v>
      </c>
      <c r="H327" s="103">
        <v>3</v>
      </c>
      <c r="I327" s="569">
        <v>996.3</v>
      </c>
      <c r="J327" s="569">
        <v>894.2</v>
      </c>
      <c r="K327" s="570">
        <v>37</v>
      </c>
      <c r="L327" s="178">
        <f>'Приложение 2.1'!G329</f>
        <v>2454167.61</v>
      </c>
      <c r="M327" s="569">
        <v>0</v>
      </c>
      <c r="N327" s="569">
        <v>0</v>
      </c>
      <c r="O327" s="569">
        <v>0</v>
      </c>
      <c r="P327" s="569">
        <f>L327</f>
        <v>2454167.61</v>
      </c>
      <c r="Q327" s="569">
        <v>0</v>
      </c>
      <c r="R327" s="569">
        <v>0</v>
      </c>
      <c r="S327" s="105" t="s">
        <v>586</v>
      </c>
      <c r="T327" s="100"/>
      <c r="U327" s="101"/>
      <c r="V327" s="211"/>
    </row>
    <row r="328" spans="1:22" ht="37.5" customHeight="1">
      <c r="A328" s="796" t="s">
        <v>1184</v>
      </c>
      <c r="B328" s="796"/>
      <c r="C328" s="105"/>
      <c r="D328" s="564"/>
      <c r="E328" s="114" t="s">
        <v>388</v>
      </c>
      <c r="F328" s="114" t="s">
        <v>388</v>
      </c>
      <c r="G328" s="114" t="s">
        <v>388</v>
      </c>
      <c r="H328" s="114" t="s">
        <v>388</v>
      </c>
      <c r="I328" s="275">
        <f>SUM(I327)</f>
        <v>996.3</v>
      </c>
      <c r="J328" s="275">
        <f t="shared" ref="J328:R328" si="42">SUM(J327)</f>
        <v>894.2</v>
      </c>
      <c r="K328" s="106">
        <f t="shared" si="42"/>
        <v>37</v>
      </c>
      <c r="L328" s="275">
        <f t="shared" si="42"/>
        <v>2454167.61</v>
      </c>
      <c r="M328" s="275">
        <f t="shared" si="42"/>
        <v>0</v>
      </c>
      <c r="N328" s="275">
        <f t="shared" si="42"/>
        <v>0</v>
      </c>
      <c r="O328" s="275">
        <f t="shared" si="42"/>
        <v>0</v>
      </c>
      <c r="P328" s="275">
        <f t="shared" si="42"/>
        <v>2454167.61</v>
      </c>
      <c r="Q328" s="275">
        <f t="shared" si="42"/>
        <v>0</v>
      </c>
      <c r="R328" s="275">
        <f t="shared" si="42"/>
        <v>0</v>
      </c>
      <c r="S328" s="569"/>
      <c r="T328" s="98"/>
      <c r="U328" s="101"/>
      <c r="V328" s="211"/>
    </row>
    <row r="329" spans="1:22" ht="9" customHeight="1">
      <c r="A329" s="722" t="s">
        <v>1064</v>
      </c>
      <c r="B329" s="722"/>
      <c r="C329" s="722"/>
      <c r="D329" s="722"/>
      <c r="E329" s="722"/>
      <c r="F329" s="722"/>
      <c r="G329" s="722"/>
      <c r="H329" s="722"/>
      <c r="I329" s="722"/>
      <c r="J329" s="722"/>
      <c r="K329" s="722"/>
      <c r="L329" s="722"/>
      <c r="M329" s="722"/>
      <c r="N329" s="722"/>
      <c r="O329" s="722"/>
      <c r="P329" s="722"/>
      <c r="Q329" s="722"/>
      <c r="R329" s="722"/>
      <c r="S329" s="722"/>
      <c r="T329" s="240"/>
      <c r="U329" s="240"/>
      <c r="V329" s="211"/>
    </row>
    <row r="330" spans="1:22" ht="9" customHeight="1">
      <c r="A330" s="641">
        <v>254</v>
      </c>
      <c r="B330" s="564" t="s">
        <v>951</v>
      </c>
      <c r="C330" s="269" t="s">
        <v>1123</v>
      </c>
      <c r="D330" s="180" t="s">
        <v>1122</v>
      </c>
      <c r="E330" s="114" t="s">
        <v>609</v>
      </c>
      <c r="F330" s="114" t="s">
        <v>88</v>
      </c>
      <c r="G330" s="199">
        <v>2</v>
      </c>
      <c r="H330" s="199">
        <v>2</v>
      </c>
      <c r="I330" s="569">
        <v>311.3</v>
      </c>
      <c r="J330" s="569">
        <v>297.10000000000002</v>
      </c>
      <c r="K330" s="570">
        <v>10</v>
      </c>
      <c r="L330" s="178">
        <f>'Приложение 2.1'!G332</f>
        <v>1704859.93</v>
      </c>
      <c r="M330" s="569">
        <v>0</v>
      </c>
      <c r="N330" s="569">
        <v>0</v>
      </c>
      <c r="O330" s="569">
        <v>0</v>
      </c>
      <c r="P330" s="569">
        <f>L330</f>
        <v>1704859.93</v>
      </c>
      <c r="Q330" s="569">
        <v>0</v>
      </c>
      <c r="R330" s="569">
        <v>0</v>
      </c>
      <c r="S330" s="105" t="s">
        <v>586</v>
      </c>
      <c r="T330" s="100"/>
      <c r="U330" s="101"/>
      <c r="V330" s="211"/>
    </row>
    <row r="331" spans="1:22" ht="22.5" customHeight="1">
      <c r="A331" s="796" t="s">
        <v>1185</v>
      </c>
      <c r="B331" s="796"/>
      <c r="C331" s="105"/>
      <c r="D331" s="570"/>
      <c r="E331" s="114" t="s">
        <v>388</v>
      </c>
      <c r="F331" s="114" t="s">
        <v>388</v>
      </c>
      <c r="G331" s="114" t="s">
        <v>388</v>
      </c>
      <c r="H331" s="114" t="s">
        <v>388</v>
      </c>
      <c r="I331" s="275">
        <f>SUM(I330)</f>
        <v>311.3</v>
      </c>
      <c r="J331" s="275">
        <f t="shared" ref="J331:R331" si="43">SUM(J330)</f>
        <v>297.10000000000002</v>
      </c>
      <c r="K331" s="106">
        <f t="shared" si="43"/>
        <v>10</v>
      </c>
      <c r="L331" s="275">
        <f t="shared" si="43"/>
        <v>1704859.93</v>
      </c>
      <c r="M331" s="275">
        <f t="shared" si="43"/>
        <v>0</v>
      </c>
      <c r="N331" s="275">
        <f t="shared" si="43"/>
        <v>0</v>
      </c>
      <c r="O331" s="275">
        <f t="shared" si="43"/>
        <v>0</v>
      </c>
      <c r="P331" s="275">
        <f t="shared" si="43"/>
        <v>1704859.93</v>
      </c>
      <c r="Q331" s="275">
        <f t="shared" si="43"/>
        <v>0</v>
      </c>
      <c r="R331" s="275">
        <f t="shared" si="43"/>
        <v>0</v>
      </c>
      <c r="S331" s="569"/>
      <c r="T331" s="98"/>
      <c r="U331" s="101"/>
      <c r="V331" s="211"/>
    </row>
    <row r="332" spans="1:22" ht="9" customHeight="1">
      <c r="A332" s="712" t="s">
        <v>29</v>
      </c>
      <c r="B332" s="712"/>
      <c r="C332" s="712"/>
      <c r="D332" s="712"/>
      <c r="E332" s="712"/>
      <c r="F332" s="712"/>
      <c r="G332" s="712"/>
      <c r="H332" s="712"/>
      <c r="I332" s="712"/>
      <c r="J332" s="712"/>
      <c r="K332" s="712"/>
      <c r="L332" s="712"/>
      <c r="M332" s="712"/>
      <c r="N332" s="712"/>
      <c r="O332" s="712"/>
      <c r="P332" s="712"/>
      <c r="Q332" s="712"/>
      <c r="R332" s="712"/>
      <c r="S332" s="712"/>
      <c r="T332" s="212"/>
      <c r="U332" s="212"/>
      <c r="V332" s="211"/>
    </row>
    <row r="333" spans="1:22" ht="9" customHeight="1">
      <c r="A333" s="570">
        <v>255</v>
      </c>
      <c r="B333" s="129" t="s">
        <v>952</v>
      </c>
      <c r="C333" s="105" t="s">
        <v>1123</v>
      </c>
      <c r="D333" s="180" t="s">
        <v>1122</v>
      </c>
      <c r="E333" s="570" t="s">
        <v>610</v>
      </c>
      <c r="F333" s="570" t="s">
        <v>88</v>
      </c>
      <c r="G333" s="103">
        <v>2</v>
      </c>
      <c r="H333" s="103">
        <v>1</v>
      </c>
      <c r="I333" s="569">
        <v>862.2</v>
      </c>
      <c r="J333" s="569">
        <v>656</v>
      </c>
      <c r="K333" s="103">
        <v>50</v>
      </c>
      <c r="L333" s="178">
        <f>'Приложение 2.1'!G335</f>
        <v>1995770.66</v>
      </c>
      <c r="M333" s="569">
        <v>0</v>
      </c>
      <c r="N333" s="569">
        <v>0</v>
      </c>
      <c r="O333" s="569">
        <v>0</v>
      </c>
      <c r="P333" s="569">
        <f>L333</f>
        <v>1995770.66</v>
      </c>
      <c r="Q333" s="569">
        <v>0</v>
      </c>
      <c r="R333" s="569">
        <v>0</v>
      </c>
      <c r="S333" s="105" t="s">
        <v>586</v>
      </c>
      <c r="T333" s="100"/>
      <c r="U333" s="101"/>
      <c r="V333" s="211"/>
    </row>
    <row r="334" spans="1:22" ht="9" customHeight="1">
      <c r="A334" s="570">
        <v>256</v>
      </c>
      <c r="B334" s="129" t="s">
        <v>953</v>
      </c>
      <c r="C334" s="105" t="s">
        <v>1123</v>
      </c>
      <c r="D334" s="180" t="s">
        <v>1122</v>
      </c>
      <c r="E334" s="570" t="s">
        <v>106</v>
      </c>
      <c r="F334" s="570" t="s">
        <v>88</v>
      </c>
      <c r="G334" s="103">
        <v>2</v>
      </c>
      <c r="H334" s="103">
        <v>1</v>
      </c>
      <c r="I334" s="569">
        <v>309</v>
      </c>
      <c r="J334" s="569">
        <v>284.5</v>
      </c>
      <c r="K334" s="103">
        <v>9</v>
      </c>
      <c r="L334" s="178">
        <f>'Приложение 2.1'!G336</f>
        <v>939297.61</v>
      </c>
      <c r="M334" s="569">
        <v>0</v>
      </c>
      <c r="N334" s="569">
        <v>0</v>
      </c>
      <c r="O334" s="569">
        <v>0</v>
      </c>
      <c r="P334" s="569">
        <f>L334</f>
        <v>939297.61</v>
      </c>
      <c r="Q334" s="569">
        <v>0</v>
      </c>
      <c r="R334" s="569">
        <v>0</v>
      </c>
      <c r="S334" s="105" t="s">
        <v>586</v>
      </c>
      <c r="T334" s="100"/>
      <c r="U334" s="101"/>
      <c r="V334" s="211"/>
    </row>
    <row r="335" spans="1:22" ht="9" customHeight="1">
      <c r="A335" s="570">
        <v>257</v>
      </c>
      <c r="B335" s="129" t="s">
        <v>954</v>
      </c>
      <c r="C335" s="105" t="s">
        <v>1123</v>
      </c>
      <c r="D335" s="180" t="s">
        <v>1122</v>
      </c>
      <c r="E335" s="570" t="s">
        <v>612</v>
      </c>
      <c r="F335" s="570" t="s">
        <v>88</v>
      </c>
      <c r="G335" s="103">
        <v>2</v>
      </c>
      <c r="H335" s="103">
        <v>2</v>
      </c>
      <c r="I335" s="569">
        <v>574</v>
      </c>
      <c r="J335" s="569">
        <v>525.6</v>
      </c>
      <c r="K335" s="103">
        <v>23</v>
      </c>
      <c r="L335" s="178">
        <f>'Приложение 2.1'!G337</f>
        <v>1553820.93</v>
      </c>
      <c r="M335" s="569">
        <v>0</v>
      </c>
      <c r="N335" s="569">
        <v>0</v>
      </c>
      <c r="O335" s="569">
        <v>0</v>
      </c>
      <c r="P335" s="569">
        <f>L335</f>
        <v>1553820.93</v>
      </c>
      <c r="Q335" s="569">
        <v>0</v>
      </c>
      <c r="R335" s="569">
        <v>0</v>
      </c>
      <c r="S335" s="105" t="s">
        <v>586</v>
      </c>
      <c r="T335" s="100"/>
      <c r="U335" s="101"/>
      <c r="V335" s="211"/>
    </row>
    <row r="336" spans="1:22" ht="21" customHeight="1">
      <c r="A336" s="796" t="s">
        <v>30</v>
      </c>
      <c r="B336" s="796"/>
      <c r="C336" s="105"/>
      <c r="D336" s="564"/>
      <c r="E336" s="114" t="s">
        <v>388</v>
      </c>
      <c r="F336" s="114" t="s">
        <v>388</v>
      </c>
      <c r="G336" s="114" t="s">
        <v>388</v>
      </c>
      <c r="H336" s="114" t="s">
        <v>388</v>
      </c>
      <c r="I336" s="275">
        <f>SUM(I333:I335)</f>
        <v>1745.2</v>
      </c>
      <c r="J336" s="275">
        <f t="shared" ref="J336:R336" si="44">SUM(J333:J335)</f>
        <v>1466.1</v>
      </c>
      <c r="K336" s="106">
        <f t="shared" si="44"/>
        <v>82</v>
      </c>
      <c r="L336" s="275">
        <f t="shared" si="44"/>
        <v>4488889.2</v>
      </c>
      <c r="M336" s="275">
        <f t="shared" si="44"/>
        <v>0</v>
      </c>
      <c r="N336" s="275">
        <f t="shared" si="44"/>
        <v>0</v>
      </c>
      <c r="O336" s="275">
        <f t="shared" si="44"/>
        <v>0</v>
      </c>
      <c r="P336" s="275">
        <f t="shared" si="44"/>
        <v>4488889.2</v>
      </c>
      <c r="Q336" s="275">
        <f t="shared" si="44"/>
        <v>0</v>
      </c>
      <c r="R336" s="275">
        <f t="shared" si="44"/>
        <v>0</v>
      </c>
      <c r="S336" s="275"/>
      <c r="T336" s="100"/>
      <c r="U336" s="101"/>
      <c r="V336" s="211"/>
    </row>
    <row r="337" spans="1:22" ht="9" customHeight="1">
      <c r="A337" s="712" t="s">
        <v>35</v>
      </c>
      <c r="B337" s="712"/>
      <c r="C337" s="712"/>
      <c r="D337" s="712"/>
      <c r="E337" s="712"/>
      <c r="F337" s="712"/>
      <c r="G337" s="712"/>
      <c r="H337" s="712"/>
      <c r="I337" s="712"/>
      <c r="J337" s="712"/>
      <c r="K337" s="712"/>
      <c r="L337" s="712"/>
      <c r="M337" s="712"/>
      <c r="N337" s="712"/>
      <c r="O337" s="712"/>
      <c r="P337" s="712"/>
      <c r="Q337" s="712"/>
      <c r="R337" s="712"/>
      <c r="S337" s="712"/>
      <c r="T337" s="212"/>
      <c r="U337" s="212"/>
      <c r="V337" s="211"/>
    </row>
    <row r="338" spans="1:22" ht="9" customHeight="1">
      <c r="A338" s="570">
        <v>258</v>
      </c>
      <c r="B338" s="129" t="s">
        <v>957</v>
      </c>
      <c r="C338" s="105" t="s">
        <v>1123</v>
      </c>
      <c r="D338" s="180" t="s">
        <v>1122</v>
      </c>
      <c r="E338" s="570" t="s">
        <v>594</v>
      </c>
      <c r="F338" s="570" t="s">
        <v>88</v>
      </c>
      <c r="G338" s="103">
        <v>2</v>
      </c>
      <c r="H338" s="103">
        <v>1</v>
      </c>
      <c r="I338" s="569">
        <v>465</v>
      </c>
      <c r="J338" s="569">
        <v>360</v>
      </c>
      <c r="K338" s="103">
        <v>35</v>
      </c>
      <c r="L338" s="178">
        <f>'Приложение 2.1'!G340</f>
        <v>1270726.8899999999</v>
      </c>
      <c r="M338" s="569">
        <v>0</v>
      </c>
      <c r="N338" s="569">
        <v>0</v>
      </c>
      <c r="O338" s="569">
        <v>0</v>
      </c>
      <c r="P338" s="569">
        <f t="shared" ref="P338:P344" si="45">L338</f>
        <v>1270726.8899999999</v>
      </c>
      <c r="Q338" s="569">
        <v>0</v>
      </c>
      <c r="R338" s="569">
        <v>0</v>
      </c>
      <c r="S338" s="105" t="s">
        <v>586</v>
      </c>
      <c r="T338" s="100"/>
      <c r="U338" s="101"/>
      <c r="V338" s="211"/>
    </row>
    <row r="339" spans="1:22" ht="9" customHeight="1">
      <c r="A339" s="570">
        <v>259</v>
      </c>
      <c r="B339" s="129" t="s">
        <v>958</v>
      </c>
      <c r="C339" s="105" t="s">
        <v>1123</v>
      </c>
      <c r="D339" s="180" t="s">
        <v>1122</v>
      </c>
      <c r="E339" s="570" t="s">
        <v>613</v>
      </c>
      <c r="F339" s="570" t="s">
        <v>88</v>
      </c>
      <c r="G339" s="103">
        <v>2</v>
      </c>
      <c r="H339" s="103">
        <v>1</v>
      </c>
      <c r="I339" s="569">
        <v>465</v>
      </c>
      <c r="J339" s="569">
        <v>368</v>
      </c>
      <c r="K339" s="103">
        <v>18</v>
      </c>
      <c r="L339" s="178">
        <f>'Приложение 2.1'!G341</f>
        <v>1066501.03</v>
      </c>
      <c r="M339" s="569">
        <v>0</v>
      </c>
      <c r="N339" s="569">
        <v>0</v>
      </c>
      <c r="O339" s="569">
        <v>0</v>
      </c>
      <c r="P339" s="569">
        <f t="shared" si="45"/>
        <v>1066501.03</v>
      </c>
      <c r="Q339" s="569">
        <v>0</v>
      </c>
      <c r="R339" s="569">
        <v>0</v>
      </c>
      <c r="S339" s="105" t="s">
        <v>586</v>
      </c>
      <c r="T339" s="100"/>
      <c r="U339" s="101"/>
      <c r="V339" s="211"/>
    </row>
    <row r="340" spans="1:22" ht="9" customHeight="1">
      <c r="A340" s="641">
        <v>260</v>
      </c>
      <c r="B340" s="129" t="s">
        <v>959</v>
      </c>
      <c r="C340" s="105" t="s">
        <v>1123</v>
      </c>
      <c r="D340" s="180" t="s">
        <v>1122</v>
      </c>
      <c r="E340" s="570" t="s">
        <v>608</v>
      </c>
      <c r="F340" s="570" t="s">
        <v>88</v>
      </c>
      <c r="G340" s="103">
        <v>2</v>
      </c>
      <c r="H340" s="103">
        <v>1</v>
      </c>
      <c r="I340" s="569">
        <v>445.7</v>
      </c>
      <c r="J340" s="569">
        <v>373.1</v>
      </c>
      <c r="K340" s="103">
        <v>14</v>
      </c>
      <c r="L340" s="178">
        <f>'Приложение 2.1'!G342</f>
        <v>1348545.31</v>
      </c>
      <c r="M340" s="569">
        <v>0</v>
      </c>
      <c r="N340" s="569">
        <v>0</v>
      </c>
      <c r="O340" s="569">
        <v>0</v>
      </c>
      <c r="P340" s="569">
        <f t="shared" si="45"/>
        <v>1348545.31</v>
      </c>
      <c r="Q340" s="569">
        <v>0</v>
      </c>
      <c r="R340" s="569">
        <v>0</v>
      </c>
      <c r="S340" s="105" t="s">
        <v>586</v>
      </c>
      <c r="T340" s="100"/>
      <c r="U340" s="101"/>
      <c r="V340" s="211"/>
    </row>
    <row r="341" spans="1:22" ht="9" customHeight="1">
      <c r="A341" s="641">
        <v>261</v>
      </c>
      <c r="B341" s="129" t="s">
        <v>960</v>
      </c>
      <c r="C341" s="105" t="s">
        <v>1123</v>
      </c>
      <c r="D341" s="180" t="s">
        <v>1122</v>
      </c>
      <c r="E341" s="570" t="s">
        <v>745</v>
      </c>
      <c r="F341" s="570" t="s">
        <v>88</v>
      </c>
      <c r="G341" s="103">
        <v>2</v>
      </c>
      <c r="H341" s="103">
        <v>1</v>
      </c>
      <c r="I341" s="569">
        <v>356.9</v>
      </c>
      <c r="J341" s="569">
        <v>327.7</v>
      </c>
      <c r="K341" s="103">
        <v>13</v>
      </c>
      <c r="L341" s="178">
        <f>'Приложение 2.1'!G343</f>
        <v>736090.8</v>
      </c>
      <c r="M341" s="569">
        <v>0</v>
      </c>
      <c r="N341" s="569">
        <v>0</v>
      </c>
      <c r="O341" s="569">
        <v>0</v>
      </c>
      <c r="P341" s="569">
        <f t="shared" si="45"/>
        <v>736090.8</v>
      </c>
      <c r="Q341" s="569">
        <v>0</v>
      </c>
      <c r="R341" s="569">
        <v>0</v>
      </c>
      <c r="S341" s="105" t="s">
        <v>586</v>
      </c>
      <c r="T341" s="100"/>
      <c r="U341" s="101"/>
      <c r="V341" s="211"/>
    </row>
    <row r="342" spans="1:22" ht="9" customHeight="1">
      <c r="A342" s="641">
        <v>262</v>
      </c>
      <c r="B342" s="129" t="s">
        <v>961</v>
      </c>
      <c r="C342" s="105" t="s">
        <v>1123</v>
      </c>
      <c r="D342" s="180" t="s">
        <v>1122</v>
      </c>
      <c r="E342" s="570" t="s">
        <v>793</v>
      </c>
      <c r="F342" s="570" t="s">
        <v>88</v>
      </c>
      <c r="G342" s="103">
        <v>1</v>
      </c>
      <c r="H342" s="103">
        <v>1</v>
      </c>
      <c r="I342" s="569">
        <v>146.5</v>
      </c>
      <c r="J342" s="569">
        <v>136.6</v>
      </c>
      <c r="K342" s="103">
        <v>8</v>
      </c>
      <c r="L342" s="178">
        <f>'Приложение 2.1'!G344</f>
        <v>896406.9</v>
      </c>
      <c r="M342" s="569">
        <v>0</v>
      </c>
      <c r="N342" s="569">
        <v>0</v>
      </c>
      <c r="O342" s="569">
        <v>0</v>
      </c>
      <c r="P342" s="569">
        <f t="shared" si="45"/>
        <v>896406.9</v>
      </c>
      <c r="Q342" s="569">
        <v>0</v>
      </c>
      <c r="R342" s="569">
        <v>0</v>
      </c>
      <c r="S342" s="105" t="s">
        <v>586</v>
      </c>
      <c r="T342" s="100"/>
      <c r="U342" s="101"/>
      <c r="V342" s="211"/>
    </row>
    <row r="343" spans="1:22" ht="9" customHeight="1">
      <c r="A343" s="641">
        <v>263</v>
      </c>
      <c r="B343" s="129" t="s">
        <v>962</v>
      </c>
      <c r="C343" s="105" t="s">
        <v>1123</v>
      </c>
      <c r="D343" s="180" t="s">
        <v>1122</v>
      </c>
      <c r="E343" s="570" t="s">
        <v>613</v>
      </c>
      <c r="F343" s="570" t="s">
        <v>88</v>
      </c>
      <c r="G343" s="103">
        <v>1</v>
      </c>
      <c r="H343" s="103">
        <v>2</v>
      </c>
      <c r="I343" s="569">
        <v>390.4</v>
      </c>
      <c r="J343" s="569">
        <v>340.4</v>
      </c>
      <c r="K343" s="103">
        <v>20</v>
      </c>
      <c r="L343" s="178">
        <f>'Приложение 2.1'!G345</f>
        <v>860604.41</v>
      </c>
      <c r="M343" s="569">
        <v>0</v>
      </c>
      <c r="N343" s="569">
        <v>0</v>
      </c>
      <c r="O343" s="569">
        <v>0</v>
      </c>
      <c r="P343" s="569">
        <f t="shared" si="45"/>
        <v>860604.41</v>
      </c>
      <c r="Q343" s="569">
        <v>0</v>
      </c>
      <c r="R343" s="569">
        <v>0</v>
      </c>
      <c r="S343" s="105" t="s">
        <v>586</v>
      </c>
      <c r="T343" s="100"/>
      <c r="U343" s="101"/>
      <c r="V343" s="211"/>
    </row>
    <row r="344" spans="1:22" ht="9" customHeight="1">
      <c r="A344" s="641">
        <v>264</v>
      </c>
      <c r="B344" s="129" t="s">
        <v>963</v>
      </c>
      <c r="C344" s="105" t="s">
        <v>1123</v>
      </c>
      <c r="D344" s="570" t="s">
        <v>1122</v>
      </c>
      <c r="E344" s="570" t="s">
        <v>604</v>
      </c>
      <c r="F344" s="570" t="s">
        <v>88</v>
      </c>
      <c r="G344" s="103">
        <v>2</v>
      </c>
      <c r="H344" s="103">
        <v>1</v>
      </c>
      <c r="I344" s="569">
        <v>731.52</v>
      </c>
      <c r="J344" s="569">
        <v>601.9</v>
      </c>
      <c r="K344" s="103">
        <v>56</v>
      </c>
      <c r="L344" s="178">
        <f>'Приложение 2.1'!G346</f>
        <v>1925519.27</v>
      </c>
      <c r="M344" s="569">
        <v>0</v>
      </c>
      <c r="N344" s="569">
        <v>0</v>
      </c>
      <c r="O344" s="569">
        <v>0</v>
      </c>
      <c r="P344" s="569">
        <f t="shared" si="45"/>
        <v>1925519.27</v>
      </c>
      <c r="Q344" s="569">
        <v>0</v>
      </c>
      <c r="R344" s="569">
        <v>0</v>
      </c>
      <c r="S344" s="105" t="s">
        <v>586</v>
      </c>
      <c r="T344" s="100"/>
      <c r="U344" s="101"/>
      <c r="V344" s="211"/>
    </row>
    <row r="345" spans="1:22" ht="39.75" customHeight="1">
      <c r="A345" s="796" t="s">
        <v>36</v>
      </c>
      <c r="B345" s="796"/>
      <c r="C345" s="105"/>
      <c r="D345" s="564"/>
      <c r="E345" s="114" t="s">
        <v>388</v>
      </c>
      <c r="F345" s="114" t="s">
        <v>388</v>
      </c>
      <c r="G345" s="114" t="s">
        <v>388</v>
      </c>
      <c r="H345" s="114" t="s">
        <v>388</v>
      </c>
      <c r="I345" s="275">
        <f>SUM(I338:I344)</f>
        <v>3001.02</v>
      </c>
      <c r="J345" s="275">
        <f t="shared" ref="J345:R345" si="46">SUM(J338:J344)</f>
        <v>2507.6999999999998</v>
      </c>
      <c r="K345" s="106">
        <f t="shared" si="46"/>
        <v>164</v>
      </c>
      <c r="L345" s="275">
        <f t="shared" si="46"/>
        <v>8104394.6100000013</v>
      </c>
      <c r="M345" s="275">
        <f t="shared" si="46"/>
        <v>0</v>
      </c>
      <c r="N345" s="275">
        <f t="shared" si="46"/>
        <v>0</v>
      </c>
      <c r="O345" s="275">
        <f t="shared" si="46"/>
        <v>0</v>
      </c>
      <c r="P345" s="275">
        <f t="shared" si="46"/>
        <v>8104394.6100000013</v>
      </c>
      <c r="Q345" s="275">
        <f t="shared" si="46"/>
        <v>0</v>
      </c>
      <c r="R345" s="275">
        <f t="shared" si="46"/>
        <v>0</v>
      </c>
      <c r="S345" s="275"/>
      <c r="T345" s="100"/>
      <c r="U345" s="101"/>
      <c r="V345" s="211"/>
    </row>
    <row r="346" spans="1:22" ht="9" customHeight="1">
      <c r="A346" s="712" t="s">
        <v>40</v>
      </c>
      <c r="B346" s="712"/>
      <c r="C346" s="712"/>
      <c r="D346" s="712"/>
      <c r="E346" s="712"/>
      <c r="F346" s="712"/>
      <c r="G346" s="712"/>
      <c r="H346" s="712"/>
      <c r="I346" s="712"/>
      <c r="J346" s="712"/>
      <c r="K346" s="712"/>
      <c r="L346" s="712"/>
      <c r="M346" s="712"/>
      <c r="N346" s="712"/>
      <c r="O346" s="712"/>
      <c r="P346" s="712"/>
      <c r="Q346" s="712"/>
      <c r="R346" s="712"/>
      <c r="S346" s="712"/>
      <c r="T346" s="212"/>
      <c r="U346" s="212"/>
      <c r="V346" s="211"/>
    </row>
    <row r="347" spans="1:22" ht="9" customHeight="1">
      <c r="A347" s="570">
        <v>265</v>
      </c>
      <c r="B347" s="129" t="s">
        <v>969</v>
      </c>
      <c r="C347" s="105" t="s">
        <v>1123</v>
      </c>
      <c r="D347" s="180" t="s">
        <v>1122</v>
      </c>
      <c r="E347" s="570" t="s">
        <v>746</v>
      </c>
      <c r="F347" s="570" t="s">
        <v>773</v>
      </c>
      <c r="G347" s="103">
        <v>2</v>
      </c>
      <c r="H347" s="103">
        <v>2</v>
      </c>
      <c r="I347" s="569">
        <v>412.31</v>
      </c>
      <c r="J347" s="569">
        <v>366.74</v>
      </c>
      <c r="K347" s="103">
        <v>23</v>
      </c>
      <c r="L347" s="178">
        <f>'Приложение 2.1'!G349</f>
        <v>1343411.91</v>
      </c>
      <c r="M347" s="569">
        <v>0</v>
      </c>
      <c r="N347" s="569">
        <v>0</v>
      </c>
      <c r="O347" s="569">
        <v>0</v>
      </c>
      <c r="P347" s="569">
        <f>L347</f>
        <v>1343411.91</v>
      </c>
      <c r="Q347" s="569">
        <v>0</v>
      </c>
      <c r="R347" s="569">
        <v>0</v>
      </c>
      <c r="S347" s="105" t="s">
        <v>586</v>
      </c>
      <c r="T347" s="100"/>
      <c r="U347" s="101"/>
      <c r="V347" s="211"/>
    </row>
    <row r="348" spans="1:22" ht="48.75" customHeight="1">
      <c r="A348" s="796" t="s">
        <v>39</v>
      </c>
      <c r="B348" s="796"/>
      <c r="C348" s="105"/>
      <c r="D348" s="564"/>
      <c r="E348" s="114" t="s">
        <v>388</v>
      </c>
      <c r="F348" s="114" t="s">
        <v>388</v>
      </c>
      <c r="G348" s="114" t="s">
        <v>388</v>
      </c>
      <c r="H348" s="114" t="s">
        <v>388</v>
      </c>
      <c r="I348" s="275">
        <f>SUM(I347)</f>
        <v>412.31</v>
      </c>
      <c r="J348" s="275">
        <f t="shared" ref="J348:R348" si="47">SUM(J347)</f>
        <v>366.74</v>
      </c>
      <c r="K348" s="106">
        <f t="shared" si="47"/>
        <v>23</v>
      </c>
      <c r="L348" s="275">
        <f t="shared" si="47"/>
        <v>1343411.91</v>
      </c>
      <c r="M348" s="275">
        <f t="shared" si="47"/>
        <v>0</v>
      </c>
      <c r="N348" s="275">
        <f t="shared" si="47"/>
        <v>0</v>
      </c>
      <c r="O348" s="275">
        <f t="shared" si="47"/>
        <v>0</v>
      </c>
      <c r="P348" s="275">
        <f t="shared" si="47"/>
        <v>1343411.91</v>
      </c>
      <c r="Q348" s="275">
        <f t="shared" si="47"/>
        <v>0</v>
      </c>
      <c r="R348" s="275">
        <f t="shared" si="47"/>
        <v>0</v>
      </c>
      <c r="S348" s="275"/>
      <c r="T348" s="100"/>
      <c r="U348" s="101"/>
      <c r="V348" s="211"/>
    </row>
    <row r="349" spans="1:22" ht="9" customHeight="1">
      <c r="A349" s="712" t="s">
        <v>45</v>
      </c>
      <c r="B349" s="712"/>
      <c r="C349" s="712"/>
      <c r="D349" s="712"/>
      <c r="E349" s="712"/>
      <c r="F349" s="712"/>
      <c r="G349" s="712"/>
      <c r="H349" s="712"/>
      <c r="I349" s="712"/>
      <c r="J349" s="712"/>
      <c r="K349" s="712"/>
      <c r="L349" s="712"/>
      <c r="M349" s="712"/>
      <c r="N349" s="712"/>
      <c r="O349" s="712"/>
      <c r="P349" s="712"/>
      <c r="Q349" s="712"/>
      <c r="R349" s="712"/>
      <c r="S349" s="712"/>
      <c r="T349" s="212"/>
      <c r="U349" s="212"/>
      <c r="V349" s="211"/>
    </row>
    <row r="350" spans="1:22" ht="9" customHeight="1">
      <c r="A350" s="570">
        <v>266</v>
      </c>
      <c r="B350" s="129" t="s">
        <v>970</v>
      </c>
      <c r="C350" s="105" t="s">
        <v>1123</v>
      </c>
      <c r="D350" s="180" t="s">
        <v>1122</v>
      </c>
      <c r="E350" s="570" t="s">
        <v>608</v>
      </c>
      <c r="F350" s="570" t="s">
        <v>88</v>
      </c>
      <c r="G350" s="103">
        <v>4</v>
      </c>
      <c r="H350" s="103">
        <v>2</v>
      </c>
      <c r="I350" s="569">
        <v>1383</v>
      </c>
      <c r="J350" s="569">
        <v>1289.5999999999999</v>
      </c>
      <c r="K350" s="106">
        <v>56</v>
      </c>
      <c r="L350" s="178">
        <f>'Приложение 2.1'!G352</f>
        <v>2194106.4700000002</v>
      </c>
      <c r="M350" s="569">
        <v>0</v>
      </c>
      <c r="N350" s="569">
        <v>0</v>
      </c>
      <c r="O350" s="569">
        <v>0</v>
      </c>
      <c r="P350" s="569">
        <f t="shared" ref="P350:P359" si="48">L350</f>
        <v>2194106.4700000002</v>
      </c>
      <c r="Q350" s="569">
        <v>0</v>
      </c>
      <c r="R350" s="569">
        <v>0</v>
      </c>
      <c r="S350" s="105" t="s">
        <v>586</v>
      </c>
      <c r="T350" s="100"/>
      <c r="U350" s="101"/>
      <c r="V350" s="211"/>
    </row>
    <row r="351" spans="1:22" ht="9" customHeight="1">
      <c r="A351" s="570">
        <v>267</v>
      </c>
      <c r="B351" s="129" t="s">
        <v>971</v>
      </c>
      <c r="C351" s="105" t="s">
        <v>1123</v>
      </c>
      <c r="D351" s="180" t="s">
        <v>1122</v>
      </c>
      <c r="E351" s="570" t="s">
        <v>604</v>
      </c>
      <c r="F351" s="570" t="s">
        <v>88</v>
      </c>
      <c r="G351" s="103">
        <v>5</v>
      </c>
      <c r="H351" s="103">
        <v>4</v>
      </c>
      <c r="I351" s="569">
        <v>2862.5</v>
      </c>
      <c r="J351" s="569">
        <v>2562</v>
      </c>
      <c r="K351" s="106">
        <v>88</v>
      </c>
      <c r="L351" s="178">
        <f>'Приложение 2.1'!G353</f>
        <v>3168652.59</v>
      </c>
      <c r="M351" s="569">
        <v>0</v>
      </c>
      <c r="N351" s="569">
        <v>0</v>
      </c>
      <c r="O351" s="569">
        <v>0</v>
      </c>
      <c r="P351" s="569">
        <f t="shared" si="48"/>
        <v>3168652.59</v>
      </c>
      <c r="Q351" s="569">
        <v>0</v>
      </c>
      <c r="R351" s="569">
        <v>0</v>
      </c>
      <c r="S351" s="105" t="s">
        <v>586</v>
      </c>
      <c r="T351" s="100"/>
      <c r="U351" s="101"/>
      <c r="V351" s="211"/>
    </row>
    <row r="352" spans="1:22" ht="9" customHeight="1">
      <c r="A352" s="641">
        <v>268</v>
      </c>
      <c r="B352" s="129" t="s">
        <v>972</v>
      </c>
      <c r="C352" s="105" t="s">
        <v>1123</v>
      </c>
      <c r="D352" s="180" t="s">
        <v>1122</v>
      </c>
      <c r="E352" s="570" t="s">
        <v>746</v>
      </c>
      <c r="F352" s="570" t="s">
        <v>88</v>
      </c>
      <c r="G352" s="103">
        <v>2</v>
      </c>
      <c r="H352" s="103">
        <v>1</v>
      </c>
      <c r="I352" s="569">
        <v>241.2</v>
      </c>
      <c r="J352" s="569">
        <v>163.6</v>
      </c>
      <c r="K352" s="106">
        <v>6</v>
      </c>
      <c r="L352" s="178">
        <f>'Приложение 2.1'!G354</f>
        <v>685742.24</v>
      </c>
      <c r="M352" s="569">
        <v>0</v>
      </c>
      <c r="N352" s="569">
        <v>0</v>
      </c>
      <c r="O352" s="569">
        <v>0</v>
      </c>
      <c r="P352" s="569">
        <f t="shared" si="48"/>
        <v>685742.24</v>
      </c>
      <c r="Q352" s="569">
        <v>0</v>
      </c>
      <c r="R352" s="569">
        <v>0</v>
      </c>
      <c r="S352" s="105" t="s">
        <v>586</v>
      </c>
      <c r="T352" s="100"/>
      <c r="U352" s="101"/>
      <c r="V352" s="211"/>
    </row>
    <row r="353" spans="1:22" ht="9" customHeight="1">
      <c r="A353" s="641">
        <v>269</v>
      </c>
      <c r="B353" s="129" t="s">
        <v>973</v>
      </c>
      <c r="C353" s="105" t="s">
        <v>1123</v>
      </c>
      <c r="D353" s="180" t="s">
        <v>1122</v>
      </c>
      <c r="E353" s="570" t="s">
        <v>595</v>
      </c>
      <c r="F353" s="570" t="s">
        <v>88</v>
      </c>
      <c r="G353" s="103">
        <v>3</v>
      </c>
      <c r="H353" s="103">
        <v>1</v>
      </c>
      <c r="I353" s="569">
        <v>397.8</v>
      </c>
      <c r="J353" s="569">
        <v>363.7</v>
      </c>
      <c r="K353" s="106">
        <v>10</v>
      </c>
      <c r="L353" s="178">
        <f>'Приложение 2.1'!G355</f>
        <v>894024.28</v>
      </c>
      <c r="M353" s="569">
        <v>0</v>
      </c>
      <c r="N353" s="569">
        <v>0</v>
      </c>
      <c r="O353" s="569">
        <v>0</v>
      </c>
      <c r="P353" s="569">
        <f t="shared" si="48"/>
        <v>894024.28</v>
      </c>
      <c r="Q353" s="569">
        <v>0</v>
      </c>
      <c r="R353" s="569">
        <v>0</v>
      </c>
      <c r="S353" s="105" t="s">
        <v>586</v>
      </c>
      <c r="T353" s="100"/>
      <c r="U353" s="101"/>
      <c r="V353" s="211"/>
    </row>
    <row r="354" spans="1:22" ht="9" customHeight="1">
      <c r="A354" s="641">
        <v>270</v>
      </c>
      <c r="B354" s="129" t="s">
        <v>974</v>
      </c>
      <c r="C354" s="105" t="s">
        <v>1123</v>
      </c>
      <c r="D354" s="180" t="s">
        <v>1122</v>
      </c>
      <c r="E354" s="570" t="s">
        <v>605</v>
      </c>
      <c r="F354" s="570" t="s">
        <v>88</v>
      </c>
      <c r="G354" s="103">
        <v>2</v>
      </c>
      <c r="H354" s="103">
        <v>2</v>
      </c>
      <c r="I354" s="569">
        <v>597.79999999999995</v>
      </c>
      <c r="J354" s="569">
        <v>551.4</v>
      </c>
      <c r="K354" s="106">
        <v>29</v>
      </c>
      <c r="L354" s="178">
        <f>'Приложение 2.1'!G356</f>
        <v>1768662.02</v>
      </c>
      <c r="M354" s="569">
        <v>0</v>
      </c>
      <c r="N354" s="569">
        <v>0</v>
      </c>
      <c r="O354" s="569">
        <v>0</v>
      </c>
      <c r="P354" s="569">
        <f t="shared" si="48"/>
        <v>1768662.02</v>
      </c>
      <c r="Q354" s="569">
        <v>0</v>
      </c>
      <c r="R354" s="569">
        <v>0</v>
      </c>
      <c r="S354" s="105" t="s">
        <v>586</v>
      </c>
      <c r="T354" s="100"/>
      <c r="U354" s="101"/>
      <c r="V354" s="211"/>
    </row>
    <row r="355" spans="1:22" ht="9" customHeight="1">
      <c r="A355" s="641">
        <v>271</v>
      </c>
      <c r="B355" s="129" t="s">
        <v>975</v>
      </c>
      <c r="C355" s="105" t="s">
        <v>1123</v>
      </c>
      <c r="D355" s="180" t="s">
        <v>1122</v>
      </c>
      <c r="E355" s="570" t="s">
        <v>218</v>
      </c>
      <c r="F355" s="570" t="s">
        <v>88</v>
      </c>
      <c r="G355" s="103">
        <v>2</v>
      </c>
      <c r="H355" s="103">
        <v>4</v>
      </c>
      <c r="I355" s="569">
        <v>1389.5</v>
      </c>
      <c r="J355" s="569">
        <v>1205</v>
      </c>
      <c r="K355" s="106">
        <v>40</v>
      </c>
      <c r="L355" s="178">
        <f>'Приложение 2.1'!G357</f>
        <v>3392408.7</v>
      </c>
      <c r="M355" s="569">
        <v>0</v>
      </c>
      <c r="N355" s="569">
        <v>0</v>
      </c>
      <c r="O355" s="569">
        <v>0</v>
      </c>
      <c r="P355" s="569">
        <f t="shared" si="48"/>
        <v>3392408.7</v>
      </c>
      <c r="Q355" s="569">
        <v>0</v>
      </c>
      <c r="R355" s="569">
        <v>0</v>
      </c>
      <c r="S355" s="105" t="s">
        <v>586</v>
      </c>
      <c r="T355" s="100"/>
      <c r="U355" s="101"/>
      <c r="V355" s="211"/>
    </row>
    <row r="356" spans="1:22" ht="9" customHeight="1">
      <c r="A356" s="641">
        <v>272</v>
      </c>
      <c r="B356" s="129" t="s">
        <v>976</v>
      </c>
      <c r="C356" s="105" t="s">
        <v>1123</v>
      </c>
      <c r="D356" s="180" t="s">
        <v>1122</v>
      </c>
      <c r="E356" s="570" t="s">
        <v>608</v>
      </c>
      <c r="F356" s="570" t="s">
        <v>88</v>
      </c>
      <c r="G356" s="103">
        <v>4</v>
      </c>
      <c r="H356" s="103">
        <v>3</v>
      </c>
      <c r="I356" s="569">
        <v>2190.5</v>
      </c>
      <c r="J356" s="569">
        <v>1758.4</v>
      </c>
      <c r="K356" s="106">
        <v>74</v>
      </c>
      <c r="L356" s="178">
        <f>'Приложение 2.1'!G358</f>
        <v>3166769.62</v>
      </c>
      <c r="M356" s="569">
        <v>0</v>
      </c>
      <c r="N356" s="569">
        <v>0</v>
      </c>
      <c r="O356" s="569">
        <v>0</v>
      </c>
      <c r="P356" s="569">
        <f t="shared" si="48"/>
        <v>3166769.62</v>
      </c>
      <c r="Q356" s="569">
        <v>0</v>
      </c>
      <c r="R356" s="569">
        <v>0</v>
      </c>
      <c r="S356" s="105" t="s">
        <v>586</v>
      </c>
      <c r="T356" s="100"/>
      <c r="U356" s="101"/>
      <c r="V356" s="211"/>
    </row>
    <row r="357" spans="1:22" ht="9" customHeight="1">
      <c r="A357" s="641">
        <v>273</v>
      </c>
      <c r="B357" s="129" t="s">
        <v>977</v>
      </c>
      <c r="C357" s="105" t="s">
        <v>1123</v>
      </c>
      <c r="D357" s="180" t="s">
        <v>1122</v>
      </c>
      <c r="E357" s="570" t="s">
        <v>793</v>
      </c>
      <c r="F357" s="570" t="s">
        <v>88</v>
      </c>
      <c r="G357" s="103">
        <v>2</v>
      </c>
      <c r="H357" s="103">
        <v>2</v>
      </c>
      <c r="I357" s="569">
        <v>637.34</v>
      </c>
      <c r="J357" s="569">
        <v>565.4</v>
      </c>
      <c r="K357" s="106">
        <v>26</v>
      </c>
      <c r="L357" s="178">
        <f>'Приложение 2.1'!G359</f>
        <v>1544972.05</v>
      </c>
      <c r="M357" s="569">
        <v>0</v>
      </c>
      <c r="N357" s="569">
        <v>0</v>
      </c>
      <c r="O357" s="569">
        <v>0</v>
      </c>
      <c r="P357" s="569">
        <f t="shared" si="48"/>
        <v>1544972.05</v>
      </c>
      <c r="Q357" s="569">
        <v>0</v>
      </c>
      <c r="R357" s="569">
        <v>0</v>
      </c>
      <c r="S357" s="105" t="s">
        <v>586</v>
      </c>
      <c r="T357" s="100"/>
      <c r="U357" s="101"/>
      <c r="V357" s="211"/>
    </row>
    <row r="358" spans="1:22" ht="9" customHeight="1">
      <c r="A358" s="641">
        <v>274</v>
      </c>
      <c r="B358" s="129" t="s">
        <v>978</v>
      </c>
      <c r="C358" s="105" t="s">
        <v>1123</v>
      </c>
      <c r="D358" s="180" t="s">
        <v>1122</v>
      </c>
      <c r="E358" s="570" t="s">
        <v>745</v>
      </c>
      <c r="F358" s="570" t="s">
        <v>88</v>
      </c>
      <c r="G358" s="103">
        <v>2</v>
      </c>
      <c r="H358" s="103">
        <v>2</v>
      </c>
      <c r="I358" s="569">
        <v>586.5</v>
      </c>
      <c r="J358" s="569">
        <v>508.1</v>
      </c>
      <c r="K358" s="106">
        <v>24</v>
      </c>
      <c r="L358" s="178">
        <f>'Приложение 2.1'!G360</f>
        <v>1959478.34</v>
      </c>
      <c r="M358" s="569">
        <v>0</v>
      </c>
      <c r="N358" s="569">
        <v>0</v>
      </c>
      <c r="O358" s="569">
        <v>0</v>
      </c>
      <c r="P358" s="569">
        <f t="shared" si="48"/>
        <v>1959478.34</v>
      </c>
      <c r="Q358" s="569">
        <v>0</v>
      </c>
      <c r="R358" s="569">
        <v>0</v>
      </c>
      <c r="S358" s="105" t="s">
        <v>586</v>
      </c>
      <c r="T358" s="100"/>
      <c r="U358" s="101"/>
      <c r="V358" s="211"/>
    </row>
    <row r="359" spans="1:22" ht="9" customHeight="1">
      <c r="A359" s="641">
        <v>275</v>
      </c>
      <c r="B359" s="129" t="s">
        <v>1039</v>
      </c>
      <c r="C359" s="105" t="s">
        <v>1123</v>
      </c>
      <c r="D359" s="180" t="s">
        <v>1122</v>
      </c>
      <c r="E359" s="570">
        <v>1962</v>
      </c>
      <c r="F359" s="570" t="s">
        <v>88</v>
      </c>
      <c r="G359" s="570">
        <v>2</v>
      </c>
      <c r="H359" s="570">
        <v>2</v>
      </c>
      <c r="I359" s="569">
        <v>579</v>
      </c>
      <c r="J359" s="569">
        <v>572</v>
      </c>
      <c r="K359" s="106">
        <v>22</v>
      </c>
      <c r="L359" s="178">
        <f>'Приложение 2.1'!G361</f>
        <v>1776208.88</v>
      </c>
      <c r="M359" s="569">
        <v>0</v>
      </c>
      <c r="N359" s="569">
        <v>0</v>
      </c>
      <c r="O359" s="569">
        <v>0</v>
      </c>
      <c r="P359" s="569">
        <f t="shared" si="48"/>
        <v>1776208.88</v>
      </c>
      <c r="Q359" s="569">
        <v>0</v>
      </c>
      <c r="R359" s="569">
        <v>0</v>
      </c>
      <c r="S359" s="105" t="s">
        <v>586</v>
      </c>
      <c r="T359" s="100"/>
      <c r="U359" s="101"/>
      <c r="V359" s="211"/>
    </row>
    <row r="360" spans="1:22" ht="24" customHeight="1">
      <c r="A360" s="796" t="s">
        <v>44</v>
      </c>
      <c r="B360" s="796"/>
      <c r="C360" s="105"/>
      <c r="D360" s="564"/>
      <c r="E360" s="114" t="s">
        <v>388</v>
      </c>
      <c r="F360" s="114" t="s">
        <v>388</v>
      </c>
      <c r="G360" s="114" t="s">
        <v>388</v>
      </c>
      <c r="H360" s="114" t="s">
        <v>388</v>
      </c>
      <c r="I360" s="275">
        <f>SUM(I350:I359)</f>
        <v>10865.14</v>
      </c>
      <c r="J360" s="275">
        <f t="shared" ref="J360:R360" si="49">SUM(J350:J359)</f>
        <v>9539.1999999999989</v>
      </c>
      <c r="K360" s="106">
        <f t="shared" si="49"/>
        <v>375</v>
      </c>
      <c r="L360" s="275">
        <f t="shared" si="49"/>
        <v>20551025.190000001</v>
      </c>
      <c r="M360" s="275">
        <f t="shared" si="49"/>
        <v>0</v>
      </c>
      <c r="N360" s="275">
        <f t="shared" si="49"/>
        <v>0</v>
      </c>
      <c r="O360" s="275">
        <f t="shared" si="49"/>
        <v>0</v>
      </c>
      <c r="P360" s="275">
        <f t="shared" si="49"/>
        <v>20551025.190000001</v>
      </c>
      <c r="Q360" s="275">
        <f t="shared" si="49"/>
        <v>0</v>
      </c>
      <c r="R360" s="275">
        <f t="shared" si="49"/>
        <v>0</v>
      </c>
      <c r="S360" s="275"/>
      <c r="T360" s="100"/>
      <c r="U360" s="101"/>
      <c r="V360" s="211"/>
    </row>
    <row r="361" spans="1:22" ht="17.25" customHeight="1">
      <c r="A361" s="712" t="s">
        <v>1016</v>
      </c>
      <c r="B361" s="712"/>
      <c r="C361" s="712"/>
      <c r="D361" s="712"/>
      <c r="E361" s="712"/>
      <c r="F361" s="712"/>
      <c r="G361" s="712"/>
      <c r="H361" s="712"/>
      <c r="I361" s="712"/>
      <c r="J361" s="712"/>
      <c r="K361" s="712"/>
      <c r="L361" s="712"/>
      <c r="M361" s="712"/>
      <c r="N361" s="712"/>
      <c r="O361" s="712"/>
      <c r="P361" s="712"/>
      <c r="Q361" s="712"/>
      <c r="R361" s="712"/>
      <c r="S361" s="712"/>
      <c r="T361" s="102"/>
      <c r="U361" s="102"/>
      <c r="V361" s="211"/>
    </row>
    <row r="362" spans="1:22" ht="9" customHeight="1">
      <c r="A362" s="711" t="s">
        <v>1013</v>
      </c>
      <c r="B362" s="711"/>
      <c r="C362" s="105"/>
      <c r="D362" s="570"/>
      <c r="E362" s="570" t="s">
        <v>388</v>
      </c>
      <c r="F362" s="570" t="s">
        <v>388</v>
      </c>
      <c r="G362" s="570" t="s">
        <v>388</v>
      </c>
      <c r="H362" s="570" t="s">
        <v>388</v>
      </c>
      <c r="I362" s="569">
        <f t="shared" ref="I362:R362" si="50">I509+I521+I535+I540+I547+I551+I571+I574+I578+I584+I588+I591+I594+I605+I609+I612+I615+I623+I629+I638+I642+I646+I650+I655+I658+I662+I666+I669+I674+I679+I682+I685+I689+I697+I701+I704+I714+I717+I555+I626</f>
        <v>918943.61</v>
      </c>
      <c r="J362" s="569">
        <f t="shared" si="50"/>
        <v>787340.74000000046</v>
      </c>
      <c r="K362" s="350">
        <f t="shared" si="50"/>
        <v>37777</v>
      </c>
      <c r="L362" s="569">
        <f t="shared" si="50"/>
        <v>1005812309.16</v>
      </c>
      <c r="M362" s="569">
        <f t="shared" si="50"/>
        <v>0</v>
      </c>
      <c r="N362" s="569">
        <f t="shared" si="50"/>
        <v>0</v>
      </c>
      <c r="O362" s="569">
        <f t="shared" si="50"/>
        <v>0</v>
      </c>
      <c r="P362" s="569">
        <f t="shared" si="50"/>
        <v>1005812309.16</v>
      </c>
      <c r="Q362" s="569">
        <f t="shared" si="50"/>
        <v>0</v>
      </c>
      <c r="R362" s="569">
        <f t="shared" si="50"/>
        <v>0</v>
      </c>
      <c r="S362" s="569"/>
      <c r="T362" s="100"/>
      <c r="U362" s="101"/>
    </row>
    <row r="363" spans="1:22" ht="9" customHeight="1">
      <c r="A363" s="712" t="s">
        <v>216</v>
      </c>
      <c r="B363" s="712"/>
      <c r="C363" s="712"/>
      <c r="D363" s="712"/>
      <c r="E363" s="712"/>
      <c r="F363" s="712"/>
      <c r="G363" s="712"/>
      <c r="H363" s="712"/>
      <c r="I363" s="712"/>
      <c r="J363" s="712"/>
      <c r="K363" s="712"/>
      <c r="L363" s="712"/>
      <c r="M363" s="712"/>
      <c r="N363" s="712"/>
      <c r="O363" s="712"/>
      <c r="P363" s="712"/>
      <c r="Q363" s="712"/>
      <c r="R363" s="712"/>
      <c r="S363" s="712"/>
      <c r="T363" s="212"/>
      <c r="U363" s="212"/>
    </row>
    <row r="364" spans="1:22" ht="9" customHeight="1">
      <c r="A364" s="570">
        <v>1</v>
      </c>
      <c r="B364" s="179" t="s">
        <v>619</v>
      </c>
      <c r="C364" s="264" t="s">
        <v>1123</v>
      </c>
      <c r="D364" s="180" t="s">
        <v>1122</v>
      </c>
      <c r="E364" s="185" t="s">
        <v>588</v>
      </c>
      <c r="F364" s="182" t="s">
        <v>88</v>
      </c>
      <c r="G364" s="183">
        <v>5</v>
      </c>
      <c r="H364" s="183">
        <v>4</v>
      </c>
      <c r="I364" s="184">
        <v>3330.4</v>
      </c>
      <c r="J364" s="184">
        <v>2697.2</v>
      </c>
      <c r="K364" s="350">
        <v>140</v>
      </c>
      <c r="L364" s="178">
        <f>'Приложение 2.1'!G366</f>
        <v>2985330.11</v>
      </c>
      <c r="M364" s="569">
        <v>0</v>
      </c>
      <c r="N364" s="569">
        <v>0</v>
      </c>
      <c r="O364" s="569">
        <v>0</v>
      </c>
      <c r="P364" s="569">
        <f>L364</f>
        <v>2985330.11</v>
      </c>
      <c r="Q364" s="569">
        <v>0</v>
      </c>
      <c r="R364" s="569">
        <v>0</v>
      </c>
      <c r="S364" s="105" t="s">
        <v>587</v>
      </c>
      <c r="T364" s="100"/>
      <c r="U364" s="101"/>
    </row>
    <row r="365" spans="1:22" ht="9" customHeight="1">
      <c r="A365" s="570">
        <v>2</v>
      </c>
      <c r="B365" s="179" t="s">
        <v>620</v>
      </c>
      <c r="C365" s="264" t="s">
        <v>1123</v>
      </c>
      <c r="D365" s="180" t="s">
        <v>1122</v>
      </c>
      <c r="E365" s="185" t="s">
        <v>588</v>
      </c>
      <c r="F365" s="182" t="s">
        <v>88</v>
      </c>
      <c r="G365" s="183">
        <v>5</v>
      </c>
      <c r="H365" s="183">
        <v>4</v>
      </c>
      <c r="I365" s="184">
        <v>2794.8</v>
      </c>
      <c r="J365" s="184">
        <v>2154.1</v>
      </c>
      <c r="K365" s="350">
        <v>75</v>
      </c>
      <c r="L365" s="178">
        <f>'Приложение 2.1'!G367</f>
        <v>3269919.19</v>
      </c>
      <c r="M365" s="569">
        <v>0</v>
      </c>
      <c r="N365" s="569">
        <v>0</v>
      </c>
      <c r="O365" s="569">
        <v>0</v>
      </c>
      <c r="P365" s="569">
        <f t="shared" ref="P365:P428" si="51">L365</f>
        <v>3269919.19</v>
      </c>
      <c r="Q365" s="569">
        <v>0</v>
      </c>
      <c r="R365" s="569">
        <v>0</v>
      </c>
      <c r="S365" s="105" t="s">
        <v>587</v>
      </c>
      <c r="T365" s="100"/>
      <c r="U365" s="101"/>
    </row>
    <row r="366" spans="1:22" ht="9" customHeight="1">
      <c r="A366" s="570">
        <v>3</v>
      </c>
      <c r="B366" s="179" t="s">
        <v>621</v>
      </c>
      <c r="C366" s="264" t="s">
        <v>1123</v>
      </c>
      <c r="D366" s="180" t="s">
        <v>1122</v>
      </c>
      <c r="E366" s="185" t="s">
        <v>602</v>
      </c>
      <c r="F366" s="182" t="s">
        <v>88</v>
      </c>
      <c r="G366" s="183">
        <v>9</v>
      </c>
      <c r="H366" s="183">
        <v>1</v>
      </c>
      <c r="I366" s="184">
        <v>5104.6000000000004</v>
      </c>
      <c r="J366" s="184">
        <v>4019.9</v>
      </c>
      <c r="K366" s="350">
        <v>230</v>
      </c>
      <c r="L366" s="178">
        <f>'Приложение 2.1'!G368</f>
        <v>2443246.5699999998</v>
      </c>
      <c r="M366" s="569">
        <v>0</v>
      </c>
      <c r="N366" s="569">
        <v>0</v>
      </c>
      <c r="O366" s="569">
        <v>0</v>
      </c>
      <c r="P366" s="569">
        <f t="shared" si="51"/>
        <v>2443246.5699999998</v>
      </c>
      <c r="Q366" s="569">
        <v>0</v>
      </c>
      <c r="R366" s="569">
        <v>0</v>
      </c>
      <c r="S366" s="105" t="s">
        <v>587</v>
      </c>
      <c r="T366" s="100"/>
      <c r="U366" s="101"/>
    </row>
    <row r="367" spans="1:22" ht="9" customHeight="1">
      <c r="A367" s="641">
        <v>4</v>
      </c>
      <c r="B367" s="179" t="s">
        <v>622</v>
      </c>
      <c r="C367" s="264" t="s">
        <v>1123</v>
      </c>
      <c r="D367" s="180" t="s">
        <v>1122</v>
      </c>
      <c r="E367" s="185" t="s">
        <v>591</v>
      </c>
      <c r="F367" s="182" t="s">
        <v>90</v>
      </c>
      <c r="G367" s="183">
        <v>9</v>
      </c>
      <c r="H367" s="183">
        <v>5</v>
      </c>
      <c r="I367" s="184">
        <v>11213.9</v>
      </c>
      <c r="J367" s="184">
        <v>9829.9</v>
      </c>
      <c r="K367" s="350">
        <v>440</v>
      </c>
      <c r="L367" s="178">
        <f>'Приложение 2.1'!G369</f>
        <v>5543033.75</v>
      </c>
      <c r="M367" s="569">
        <v>0</v>
      </c>
      <c r="N367" s="569">
        <v>0</v>
      </c>
      <c r="O367" s="569">
        <v>0</v>
      </c>
      <c r="P367" s="569">
        <f t="shared" si="51"/>
        <v>5543033.75</v>
      </c>
      <c r="Q367" s="569">
        <v>0</v>
      </c>
      <c r="R367" s="569">
        <v>0</v>
      </c>
      <c r="S367" s="105" t="s">
        <v>587</v>
      </c>
      <c r="T367" s="100"/>
      <c r="U367" s="101"/>
    </row>
    <row r="368" spans="1:22" ht="9" customHeight="1">
      <c r="A368" s="641">
        <v>5</v>
      </c>
      <c r="B368" s="179" t="s">
        <v>623</v>
      </c>
      <c r="C368" s="264" t="s">
        <v>1123</v>
      </c>
      <c r="D368" s="180" t="s">
        <v>1122</v>
      </c>
      <c r="E368" s="185" t="s">
        <v>597</v>
      </c>
      <c r="F368" s="182" t="s">
        <v>90</v>
      </c>
      <c r="G368" s="183">
        <v>9</v>
      </c>
      <c r="H368" s="183">
        <v>6</v>
      </c>
      <c r="I368" s="184">
        <v>13854.3</v>
      </c>
      <c r="J368" s="184">
        <v>11948.5</v>
      </c>
      <c r="K368" s="350">
        <v>548</v>
      </c>
      <c r="L368" s="178">
        <f>'Приложение 2.1'!G370</f>
        <v>7736348.2800000003</v>
      </c>
      <c r="M368" s="569">
        <v>0</v>
      </c>
      <c r="N368" s="569">
        <v>0</v>
      </c>
      <c r="O368" s="569">
        <v>0</v>
      </c>
      <c r="P368" s="569">
        <f t="shared" si="51"/>
        <v>7736348.2800000003</v>
      </c>
      <c r="Q368" s="569">
        <v>0</v>
      </c>
      <c r="R368" s="569">
        <v>0</v>
      </c>
      <c r="S368" s="105" t="s">
        <v>587</v>
      </c>
      <c r="T368" s="100"/>
      <c r="U368" s="101"/>
    </row>
    <row r="369" spans="1:21" ht="9" customHeight="1">
      <c r="A369" s="641">
        <v>6</v>
      </c>
      <c r="B369" s="179" t="s">
        <v>624</v>
      </c>
      <c r="C369" s="264" t="s">
        <v>1123</v>
      </c>
      <c r="D369" s="180" t="s">
        <v>1122</v>
      </c>
      <c r="E369" s="185" t="s">
        <v>598</v>
      </c>
      <c r="F369" s="182" t="s">
        <v>90</v>
      </c>
      <c r="G369" s="183">
        <v>5</v>
      </c>
      <c r="H369" s="183">
        <v>5</v>
      </c>
      <c r="I369" s="184">
        <v>3853.1</v>
      </c>
      <c r="J369" s="184">
        <v>3415</v>
      </c>
      <c r="K369" s="350">
        <v>193</v>
      </c>
      <c r="L369" s="178">
        <f>'Приложение 2.1'!G371</f>
        <v>3148857.3</v>
      </c>
      <c r="M369" s="569">
        <v>0</v>
      </c>
      <c r="N369" s="569">
        <v>0</v>
      </c>
      <c r="O369" s="569">
        <v>0</v>
      </c>
      <c r="P369" s="569">
        <f t="shared" si="51"/>
        <v>3148857.3</v>
      </c>
      <c r="Q369" s="569">
        <v>0</v>
      </c>
      <c r="R369" s="569">
        <v>0</v>
      </c>
      <c r="S369" s="105" t="s">
        <v>587</v>
      </c>
      <c r="T369" s="100"/>
      <c r="U369" s="101"/>
    </row>
    <row r="370" spans="1:21" ht="9" customHeight="1">
      <c r="A370" s="641">
        <v>7</v>
      </c>
      <c r="B370" s="179" t="s">
        <v>625</v>
      </c>
      <c r="C370" s="264" t="s">
        <v>1123</v>
      </c>
      <c r="D370" s="180" t="s">
        <v>1122</v>
      </c>
      <c r="E370" s="185" t="s">
        <v>596</v>
      </c>
      <c r="F370" s="182" t="s">
        <v>90</v>
      </c>
      <c r="G370" s="183">
        <v>5</v>
      </c>
      <c r="H370" s="183">
        <v>3</v>
      </c>
      <c r="I370" s="184">
        <v>2324.1</v>
      </c>
      <c r="J370" s="184">
        <v>2028</v>
      </c>
      <c r="K370" s="350">
        <v>134</v>
      </c>
      <c r="L370" s="178">
        <f>'Приложение 2.1'!G372</f>
        <v>2299277.2599999998</v>
      </c>
      <c r="M370" s="569">
        <v>0</v>
      </c>
      <c r="N370" s="569">
        <v>0</v>
      </c>
      <c r="O370" s="569">
        <v>0</v>
      </c>
      <c r="P370" s="569">
        <f t="shared" si="51"/>
        <v>2299277.2599999998</v>
      </c>
      <c r="Q370" s="569">
        <v>0</v>
      </c>
      <c r="R370" s="569">
        <v>0</v>
      </c>
      <c r="S370" s="105" t="s">
        <v>587</v>
      </c>
      <c r="T370" s="100"/>
      <c r="U370" s="101"/>
    </row>
    <row r="371" spans="1:21" ht="9" customHeight="1">
      <c r="A371" s="641">
        <v>8</v>
      </c>
      <c r="B371" s="179" t="s">
        <v>626</v>
      </c>
      <c r="C371" s="264" t="s">
        <v>1123</v>
      </c>
      <c r="D371" s="180" t="s">
        <v>1122</v>
      </c>
      <c r="E371" s="185" t="s">
        <v>611</v>
      </c>
      <c r="F371" s="182" t="s">
        <v>90</v>
      </c>
      <c r="G371" s="183">
        <v>5</v>
      </c>
      <c r="H371" s="183">
        <v>5</v>
      </c>
      <c r="I371" s="184">
        <v>3880.5</v>
      </c>
      <c r="J371" s="184">
        <v>3393</v>
      </c>
      <c r="K371" s="350">
        <v>206</v>
      </c>
      <c r="L371" s="178">
        <f>'Приложение 2.1'!G373</f>
        <v>3919474.23</v>
      </c>
      <c r="M371" s="569">
        <v>0</v>
      </c>
      <c r="N371" s="569">
        <v>0</v>
      </c>
      <c r="O371" s="569">
        <v>0</v>
      </c>
      <c r="P371" s="569">
        <f t="shared" si="51"/>
        <v>3919474.23</v>
      </c>
      <c r="Q371" s="569">
        <v>0</v>
      </c>
      <c r="R371" s="569">
        <v>0</v>
      </c>
      <c r="S371" s="105" t="s">
        <v>587</v>
      </c>
      <c r="T371" s="100"/>
      <c r="U371" s="101"/>
    </row>
    <row r="372" spans="1:21" ht="9" customHeight="1">
      <c r="A372" s="641">
        <v>9</v>
      </c>
      <c r="B372" s="179" t="s">
        <v>627</v>
      </c>
      <c r="C372" s="264" t="s">
        <v>1123</v>
      </c>
      <c r="D372" s="180" t="s">
        <v>1122</v>
      </c>
      <c r="E372" s="185" t="s">
        <v>608</v>
      </c>
      <c r="F372" s="182" t="s">
        <v>90</v>
      </c>
      <c r="G372" s="183">
        <v>5</v>
      </c>
      <c r="H372" s="183">
        <v>4</v>
      </c>
      <c r="I372" s="184">
        <v>3971.9</v>
      </c>
      <c r="J372" s="184">
        <v>3576.9</v>
      </c>
      <c r="K372" s="350">
        <v>158</v>
      </c>
      <c r="L372" s="178">
        <f>'Приложение 2.1'!G374</f>
        <v>3694344.36</v>
      </c>
      <c r="M372" s="569">
        <v>0</v>
      </c>
      <c r="N372" s="569">
        <v>0</v>
      </c>
      <c r="O372" s="569">
        <v>0</v>
      </c>
      <c r="P372" s="569">
        <f t="shared" si="51"/>
        <v>3694344.36</v>
      </c>
      <c r="Q372" s="569">
        <v>0</v>
      </c>
      <c r="R372" s="569">
        <v>0</v>
      </c>
      <c r="S372" s="105" t="s">
        <v>587</v>
      </c>
      <c r="T372" s="100"/>
      <c r="U372" s="101"/>
    </row>
    <row r="373" spans="1:21" ht="9" customHeight="1">
      <c r="A373" s="641">
        <v>10</v>
      </c>
      <c r="B373" s="179" t="s">
        <v>628</v>
      </c>
      <c r="C373" s="264" t="s">
        <v>1123</v>
      </c>
      <c r="D373" s="180" t="s">
        <v>1122</v>
      </c>
      <c r="E373" s="185" t="s">
        <v>604</v>
      </c>
      <c r="F373" s="182" t="s">
        <v>90</v>
      </c>
      <c r="G373" s="183">
        <v>5</v>
      </c>
      <c r="H373" s="183">
        <v>4</v>
      </c>
      <c r="I373" s="184">
        <v>3650.4</v>
      </c>
      <c r="J373" s="184">
        <v>3222.6</v>
      </c>
      <c r="K373" s="350">
        <v>156</v>
      </c>
      <c r="L373" s="178">
        <f>'Приложение 2.1'!G375</f>
        <v>4279796.96</v>
      </c>
      <c r="M373" s="569">
        <v>0</v>
      </c>
      <c r="N373" s="569">
        <v>0</v>
      </c>
      <c r="O373" s="569">
        <v>0</v>
      </c>
      <c r="P373" s="569">
        <f t="shared" si="51"/>
        <v>4279796.96</v>
      </c>
      <c r="Q373" s="569">
        <v>0</v>
      </c>
      <c r="R373" s="569">
        <v>0</v>
      </c>
      <c r="S373" s="105" t="s">
        <v>587</v>
      </c>
      <c r="T373" s="100"/>
      <c r="U373" s="101"/>
    </row>
    <row r="374" spans="1:21" ht="9" customHeight="1">
      <c r="A374" s="641">
        <v>11</v>
      </c>
      <c r="B374" s="179" t="s">
        <v>629</v>
      </c>
      <c r="C374" s="264" t="s">
        <v>1123</v>
      </c>
      <c r="D374" s="180" t="s">
        <v>1122</v>
      </c>
      <c r="E374" s="185" t="s">
        <v>297</v>
      </c>
      <c r="F374" s="182" t="s">
        <v>90</v>
      </c>
      <c r="G374" s="183">
        <v>5</v>
      </c>
      <c r="H374" s="183">
        <v>4</v>
      </c>
      <c r="I374" s="184">
        <v>3192.4</v>
      </c>
      <c r="J374" s="184">
        <v>2850.4</v>
      </c>
      <c r="K374" s="350">
        <v>128</v>
      </c>
      <c r="L374" s="178">
        <f>'Приложение 2.1'!G376</f>
        <v>3499572.8</v>
      </c>
      <c r="M374" s="569">
        <v>0</v>
      </c>
      <c r="N374" s="569">
        <v>0</v>
      </c>
      <c r="O374" s="569">
        <v>0</v>
      </c>
      <c r="P374" s="569">
        <f t="shared" si="51"/>
        <v>3499572.8</v>
      </c>
      <c r="Q374" s="569">
        <v>0</v>
      </c>
      <c r="R374" s="569">
        <v>0</v>
      </c>
      <c r="S374" s="105" t="s">
        <v>587</v>
      </c>
      <c r="T374" s="100"/>
      <c r="U374" s="101"/>
    </row>
    <row r="375" spans="1:21" ht="9" customHeight="1">
      <c r="A375" s="641">
        <v>12</v>
      </c>
      <c r="B375" s="179" t="s">
        <v>630</v>
      </c>
      <c r="C375" s="264" t="s">
        <v>1123</v>
      </c>
      <c r="D375" s="180" t="s">
        <v>1122</v>
      </c>
      <c r="E375" s="185" t="s">
        <v>589</v>
      </c>
      <c r="F375" s="182" t="s">
        <v>90</v>
      </c>
      <c r="G375" s="183">
        <v>5</v>
      </c>
      <c r="H375" s="183">
        <v>4</v>
      </c>
      <c r="I375" s="184">
        <v>3636.8</v>
      </c>
      <c r="J375" s="184">
        <v>3206</v>
      </c>
      <c r="K375" s="350">
        <v>152</v>
      </c>
      <c r="L375" s="178">
        <f>'Приложение 2.1'!G377</f>
        <v>4292704.96</v>
      </c>
      <c r="M375" s="569">
        <v>0</v>
      </c>
      <c r="N375" s="569">
        <v>0</v>
      </c>
      <c r="O375" s="569">
        <v>0</v>
      </c>
      <c r="P375" s="569">
        <f t="shared" si="51"/>
        <v>4292704.96</v>
      </c>
      <c r="Q375" s="569">
        <v>0</v>
      </c>
      <c r="R375" s="569">
        <v>0</v>
      </c>
      <c r="S375" s="105" t="s">
        <v>587</v>
      </c>
      <c r="T375" s="100"/>
      <c r="U375" s="101"/>
    </row>
    <row r="376" spans="1:21" ht="9" customHeight="1">
      <c r="A376" s="641">
        <v>13</v>
      </c>
      <c r="B376" s="179" t="s">
        <v>631</v>
      </c>
      <c r="C376" s="264" t="s">
        <v>1123</v>
      </c>
      <c r="D376" s="180" t="s">
        <v>1122</v>
      </c>
      <c r="E376" s="185" t="s">
        <v>615</v>
      </c>
      <c r="F376" s="182" t="s">
        <v>88</v>
      </c>
      <c r="G376" s="183">
        <v>5</v>
      </c>
      <c r="H376" s="183">
        <v>1</v>
      </c>
      <c r="I376" s="184">
        <v>2532.6</v>
      </c>
      <c r="J376" s="184">
        <v>2455.5</v>
      </c>
      <c r="K376" s="350">
        <v>145</v>
      </c>
      <c r="L376" s="178">
        <f>'Приложение 2.1'!G378</f>
        <v>2649921.0499999998</v>
      </c>
      <c r="M376" s="569">
        <v>0</v>
      </c>
      <c r="N376" s="569">
        <v>0</v>
      </c>
      <c r="O376" s="569">
        <v>0</v>
      </c>
      <c r="P376" s="569">
        <f t="shared" si="51"/>
        <v>2649921.0499999998</v>
      </c>
      <c r="Q376" s="569">
        <v>0</v>
      </c>
      <c r="R376" s="569">
        <v>0</v>
      </c>
      <c r="S376" s="105" t="s">
        <v>587</v>
      </c>
      <c r="T376" s="100"/>
      <c r="U376" s="101"/>
    </row>
    <row r="377" spans="1:21" ht="9" customHeight="1">
      <c r="A377" s="641">
        <v>14</v>
      </c>
      <c r="B377" s="179" t="s">
        <v>632</v>
      </c>
      <c r="C377" s="264" t="s">
        <v>1123</v>
      </c>
      <c r="D377" s="180" t="s">
        <v>1122</v>
      </c>
      <c r="E377" s="185" t="s">
        <v>591</v>
      </c>
      <c r="F377" s="182" t="s">
        <v>88</v>
      </c>
      <c r="G377" s="183">
        <v>5</v>
      </c>
      <c r="H377" s="183">
        <v>1</v>
      </c>
      <c r="I377" s="184">
        <v>2511.1999999999998</v>
      </c>
      <c r="J377" s="184">
        <v>2443.9</v>
      </c>
      <c r="K377" s="350">
        <v>164</v>
      </c>
      <c r="L377" s="178">
        <f>'Приложение 2.1'!G379</f>
        <v>2684110.37</v>
      </c>
      <c r="M377" s="569">
        <v>0</v>
      </c>
      <c r="N377" s="569">
        <v>0</v>
      </c>
      <c r="O377" s="569">
        <v>0</v>
      </c>
      <c r="P377" s="569">
        <f t="shared" si="51"/>
        <v>2684110.37</v>
      </c>
      <c r="Q377" s="569">
        <v>0</v>
      </c>
      <c r="R377" s="569">
        <v>0</v>
      </c>
      <c r="S377" s="105" t="s">
        <v>587</v>
      </c>
      <c r="T377" s="100"/>
      <c r="U377" s="101"/>
    </row>
    <row r="378" spans="1:21" ht="9" customHeight="1">
      <c r="A378" s="641">
        <v>15</v>
      </c>
      <c r="B378" s="179" t="s">
        <v>633</v>
      </c>
      <c r="C378" s="264" t="s">
        <v>1123</v>
      </c>
      <c r="D378" s="180" t="s">
        <v>1122</v>
      </c>
      <c r="E378" s="185" t="s">
        <v>588</v>
      </c>
      <c r="F378" s="182" t="s">
        <v>90</v>
      </c>
      <c r="G378" s="183">
        <v>5</v>
      </c>
      <c r="H378" s="183">
        <v>4</v>
      </c>
      <c r="I378" s="184">
        <v>3834.3</v>
      </c>
      <c r="J378" s="184">
        <v>3555.3</v>
      </c>
      <c r="K378" s="350">
        <v>180</v>
      </c>
      <c r="L378" s="178">
        <f>'Приложение 2.1'!G380</f>
        <v>3672200.43</v>
      </c>
      <c r="M378" s="569">
        <v>0</v>
      </c>
      <c r="N378" s="569">
        <v>0</v>
      </c>
      <c r="O378" s="569">
        <v>0</v>
      </c>
      <c r="P378" s="569">
        <f t="shared" si="51"/>
        <v>3672200.43</v>
      </c>
      <c r="Q378" s="569">
        <v>0</v>
      </c>
      <c r="R378" s="569">
        <v>0</v>
      </c>
      <c r="S378" s="105" t="s">
        <v>587</v>
      </c>
      <c r="T378" s="100"/>
      <c r="U378" s="101"/>
    </row>
    <row r="379" spans="1:21" ht="9" customHeight="1">
      <c r="A379" s="641">
        <v>16</v>
      </c>
      <c r="B379" s="179" t="s">
        <v>634</v>
      </c>
      <c r="C379" s="264" t="s">
        <v>1123</v>
      </c>
      <c r="D379" s="180" t="s">
        <v>1122</v>
      </c>
      <c r="E379" s="185" t="s">
        <v>588</v>
      </c>
      <c r="F379" s="182" t="s">
        <v>90</v>
      </c>
      <c r="G379" s="183">
        <v>5</v>
      </c>
      <c r="H379" s="183">
        <v>4</v>
      </c>
      <c r="I379" s="184">
        <v>3894</v>
      </c>
      <c r="J379" s="184">
        <v>3588</v>
      </c>
      <c r="K379" s="350">
        <v>188</v>
      </c>
      <c r="L379" s="178">
        <f>'Приложение 2.1'!G381</f>
        <v>4106313.3</v>
      </c>
      <c r="M379" s="569">
        <v>0</v>
      </c>
      <c r="N379" s="569">
        <v>0</v>
      </c>
      <c r="O379" s="569">
        <v>0</v>
      </c>
      <c r="P379" s="569">
        <f t="shared" si="51"/>
        <v>4106313.3</v>
      </c>
      <c r="Q379" s="569">
        <v>0</v>
      </c>
      <c r="R379" s="569">
        <v>0</v>
      </c>
      <c r="S379" s="105" t="s">
        <v>587</v>
      </c>
      <c r="T379" s="100"/>
      <c r="U379" s="101"/>
    </row>
    <row r="380" spans="1:21" ht="9" customHeight="1">
      <c r="A380" s="641">
        <v>17</v>
      </c>
      <c r="B380" s="179" t="s">
        <v>636</v>
      </c>
      <c r="C380" s="264" t="s">
        <v>1123</v>
      </c>
      <c r="D380" s="180" t="s">
        <v>1122</v>
      </c>
      <c r="E380" s="185" t="s">
        <v>588</v>
      </c>
      <c r="F380" s="182" t="s">
        <v>90</v>
      </c>
      <c r="G380" s="183">
        <v>5</v>
      </c>
      <c r="H380" s="183">
        <v>4</v>
      </c>
      <c r="I380" s="184">
        <v>3868.7</v>
      </c>
      <c r="J380" s="184">
        <v>3569.7</v>
      </c>
      <c r="K380" s="350">
        <v>170</v>
      </c>
      <c r="L380" s="178">
        <f>'Приложение 2.1'!G382</f>
        <v>4230520.2300000004</v>
      </c>
      <c r="M380" s="569">
        <v>0</v>
      </c>
      <c r="N380" s="569">
        <v>0</v>
      </c>
      <c r="O380" s="569">
        <v>0</v>
      </c>
      <c r="P380" s="569">
        <f t="shared" si="51"/>
        <v>4230520.2300000004</v>
      </c>
      <c r="Q380" s="569">
        <v>0</v>
      </c>
      <c r="R380" s="569">
        <v>0</v>
      </c>
      <c r="S380" s="105" t="s">
        <v>587</v>
      </c>
      <c r="T380" s="100"/>
      <c r="U380" s="101"/>
    </row>
    <row r="381" spans="1:21" ht="9" customHeight="1">
      <c r="A381" s="641">
        <v>18</v>
      </c>
      <c r="B381" s="179" t="s">
        <v>637</v>
      </c>
      <c r="C381" s="264" t="s">
        <v>1123</v>
      </c>
      <c r="D381" s="180" t="s">
        <v>1122</v>
      </c>
      <c r="E381" s="185" t="s">
        <v>588</v>
      </c>
      <c r="F381" s="182" t="s">
        <v>90</v>
      </c>
      <c r="G381" s="183">
        <v>5</v>
      </c>
      <c r="H381" s="183">
        <v>4</v>
      </c>
      <c r="I381" s="184">
        <v>3864.6</v>
      </c>
      <c r="J381" s="184">
        <v>3545.6</v>
      </c>
      <c r="K381" s="350">
        <v>164</v>
      </c>
      <c r="L381" s="178">
        <f>'Приложение 2.1'!G383</f>
        <v>4248474.1500000004</v>
      </c>
      <c r="M381" s="569">
        <v>0</v>
      </c>
      <c r="N381" s="569">
        <v>0</v>
      </c>
      <c r="O381" s="569">
        <v>0</v>
      </c>
      <c r="P381" s="569">
        <f t="shared" si="51"/>
        <v>4248474.1500000004</v>
      </c>
      <c r="Q381" s="569">
        <v>0</v>
      </c>
      <c r="R381" s="569">
        <v>0</v>
      </c>
      <c r="S381" s="105" t="s">
        <v>587</v>
      </c>
      <c r="T381" s="100"/>
      <c r="U381" s="101"/>
    </row>
    <row r="382" spans="1:21" ht="9" customHeight="1">
      <c r="A382" s="641">
        <v>19</v>
      </c>
      <c r="B382" s="179" t="s">
        <v>638</v>
      </c>
      <c r="C382" s="264" t="s">
        <v>1123</v>
      </c>
      <c r="D382" s="180" t="s">
        <v>1122</v>
      </c>
      <c r="E382" s="185" t="s">
        <v>597</v>
      </c>
      <c r="F382" s="182" t="s">
        <v>88</v>
      </c>
      <c r="G382" s="183">
        <v>9</v>
      </c>
      <c r="H382" s="183">
        <v>3</v>
      </c>
      <c r="I382" s="184">
        <v>6369.7</v>
      </c>
      <c r="J382" s="184">
        <v>5711</v>
      </c>
      <c r="K382" s="350">
        <v>188</v>
      </c>
      <c r="L382" s="178">
        <f>'Приложение 2.1'!G384</f>
        <v>7750372.7699999996</v>
      </c>
      <c r="M382" s="569">
        <v>0</v>
      </c>
      <c r="N382" s="569">
        <v>0</v>
      </c>
      <c r="O382" s="569">
        <v>0</v>
      </c>
      <c r="P382" s="569">
        <f t="shared" si="51"/>
        <v>7750372.7699999996</v>
      </c>
      <c r="Q382" s="569">
        <v>0</v>
      </c>
      <c r="R382" s="569">
        <v>0</v>
      </c>
      <c r="S382" s="105" t="s">
        <v>587</v>
      </c>
      <c r="T382" s="100"/>
      <c r="U382" s="101"/>
    </row>
    <row r="383" spans="1:21" ht="9" customHeight="1">
      <c r="A383" s="641">
        <v>20</v>
      </c>
      <c r="B383" s="179" t="s">
        <v>639</v>
      </c>
      <c r="C383" s="264" t="s">
        <v>1123</v>
      </c>
      <c r="D383" s="180" t="s">
        <v>1122</v>
      </c>
      <c r="E383" s="185" t="s">
        <v>609</v>
      </c>
      <c r="F383" s="182" t="s">
        <v>90</v>
      </c>
      <c r="G383" s="183">
        <v>5</v>
      </c>
      <c r="H383" s="183">
        <v>3</v>
      </c>
      <c r="I383" s="184">
        <v>3163.8</v>
      </c>
      <c r="J383" s="184">
        <v>1992.5</v>
      </c>
      <c r="K383" s="350">
        <v>262</v>
      </c>
      <c r="L383" s="178">
        <f>'Приложение 2.1'!G385</f>
        <v>3291597.26</v>
      </c>
      <c r="M383" s="569">
        <v>0</v>
      </c>
      <c r="N383" s="569">
        <v>0</v>
      </c>
      <c r="O383" s="569">
        <v>0</v>
      </c>
      <c r="P383" s="569">
        <f t="shared" si="51"/>
        <v>3291597.26</v>
      </c>
      <c r="Q383" s="569">
        <v>0</v>
      </c>
      <c r="R383" s="569">
        <v>0</v>
      </c>
      <c r="S383" s="105" t="s">
        <v>587</v>
      </c>
      <c r="T383" s="100"/>
      <c r="U383" s="101"/>
    </row>
    <row r="384" spans="1:21" ht="9" customHeight="1">
      <c r="A384" s="641">
        <v>21</v>
      </c>
      <c r="B384" s="179" t="s">
        <v>640</v>
      </c>
      <c r="C384" s="264" t="s">
        <v>1123</v>
      </c>
      <c r="D384" s="180" t="s">
        <v>1122</v>
      </c>
      <c r="E384" s="185" t="s">
        <v>610</v>
      </c>
      <c r="F384" s="182" t="s">
        <v>90</v>
      </c>
      <c r="G384" s="183">
        <v>5</v>
      </c>
      <c r="H384" s="183">
        <v>4</v>
      </c>
      <c r="I384" s="184">
        <v>3732.2</v>
      </c>
      <c r="J384" s="184">
        <v>3489</v>
      </c>
      <c r="K384" s="350">
        <v>188</v>
      </c>
      <c r="L384" s="178">
        <f>'Приложение 2.1'!G386</f>
        <v>3562588.02</v>
      </c>
      <c r="M384" s="569">
        <v>0</v>
      </c>
      <c r="N384" s="569">
        <v>0</v>
      </c>
      <c r="O384" s="569">
        <v>0</v>
      </c>
      <c r="P384" s="569">
        <f t="shared" si="51"/>
        <v>3562588.02</v>
      </c>
      <c r="Q384" s="569">
        <v>0</v>
      </c>
      <c r="R384" s="569">
        <v>0</v>
      </c>
      <c r="S384" s="105" t="s">
        <v>587</v>
      </c>
      <c r="T384" s="100"/>
      <c r="U384" s="101"/>
    </row>
    <row r="385" spans="1:21" ht="9" customHeight="1">
      <c r="A385" s="641">
        <v>22</v>
      </c>
      <c r="B385" s="179" t="s">
        <v>641</v>
      </c>
      <c r="C385" s="264" t="s">
        <v>1123</v>
      </c>
      <c r="D385" s="180" t="s">
        <v>1122</v>
      </c>
      <c r="E385" s="185" t="s">
        <v>601</v>
      </c>
      <c r="F385" s="182" t="s">
        <v>90</v>
      </c>
      <c r="G385" s="183">
        <v>5</v>
      </c>
      <c r="H385" s="183">
        <v>6</v>
      </c>
      <c r="I385" s="184">
        <v>4641.3999999999996</v>
      </c>
      <c r="J385" s="184">
        <v>4272.3999999999996</v>
      </c>
      <c r="K385" s="350">
        <v>206</v>
      </c>
      <c r="L385" s="178">
        <f>'Приложение 2.1'!G387</f>
        <v>4578976.58</v>
      </c>
      <c r="M385" s="569">
        <v>0</v>
      </c>
      <c r="N385" s="569">
        <v>0</v>
      </c>
      <c r="O385" s="569">
        <v>0</v>
      </c>
      <c r="P385" s="569">
        <f t="shared" si="51"/>
        <v>4578976.58</v>
      </c>
      <c r="Q385" s="569">
        <v>0</v>
      </c>
      <c r="R385" s="569">
        <v>0</v>
      </c>
      <c r="S385" s="105" t="s">
        <v>587</v>
      </c>
      <c r="T385" s="100"/>
      <c r="U385" s="101"/>
    </row>
    <row r="386" spans="1:21" ht="9" customHeight="1">
      <c r="A386" s="641">
        <v>23</v>
      </c>
      <c r="B386" s="179" t="s">
        <v>642</v>
      </c>
      <c r="C386" s="264" t="s">
        <v>1123</v>
      </c>
      <c r="D386" s="180" t="s">
        <v>1122</v>
      </c>
      <c r="E386" s="185" t="s">
        <v>615</v>
      </c>
      <c r="F386" s="182" t="s">
        <v>90</v>
      </c>
      <c r="G386" s="183">
        <v>5</v>
      </c>
      <c r="H386" s="183">
        <v>10</v>
      </c>
      <c r="I386" s="184">
        <v>7313</v>
      </c>
      <c r="J386" s="184">
        <v>6688</v>
      </c>
      <c r="K386" s="350">
        <v>378</v>
      </c>
      <c r="L386" s="178">
        <f>'Приложение 2.1'!G388</f>
        <v>6927760.5899999999</v>
      </c>
      <c r="M386" s="569">
        <v>0</v>
      </c>
      <c r="N386" s="569">
        <v>0</v>
      </c>
      <c r="O386" s="569">
        <v>0</v>
      </c>
      <c r="P386" s="569">
        <f t="shared" si="51"/>
        <v>6927760.5899999999</v>
      </c>
      <c r="Q386" s="569">
        <v>0</v>
      </c>
      <c r="R386" s="569">
        <v>0</v>
      </c>
      <c r="S386" s="105" t="s">
        <v>587</v>
      </c>
      <c r="T386" s="100"/>
      <c r="U386" s="101"/>
    </row>
    <row r="387" spans="1:21" ht="9" customHeight="1">
      <c r="A387" s="641">
        <v>24</v>
      </c>
      <c r="B387" s="179" t="s">
        <v>643</v>
      </c>
      <c r="C387" s="264" t="s">
        <v>1123</v>
      </c>
      <c r="D387" s="180" t="s">
        <v>1122</v>
      </c>
      <c r="E387" s="185" t="s">
        <v>594</v>
      </c>
      <c r="F387" s="182" t="s">
        <v>88</v>
      </c>
      <c r="G387" s="183">
        <v>5</v>
      </c>
      <c r="H387" s="183">
        <v>1</v>
      </c>
      <c r="I387" s="184">
        <v>4081.3</v>
      </c>
      <c r="J387" s="184">
        <v>2691.4</v>
      </c>
      <c r="K387" s="350">
        <v>225</v>
      </c>
      <c r="L387" s="178">
        <f>'Приложение 2.1'!G389</f>
        <v>4562188.55</v>
      </c>
      <c r="M387" s="569">
        <v>0</v>
      </c>
      <c r="N387" s="569">
        <v>0</v>
      </c>
      <c r="O387" s="569">
        <v>0</v>
      </c>
      <c r="P387" s="569">
        <f t="shared" si="51"/>
        <v>4562188.55</v>
      </c>
      <c r="Q387" s="569">
        <v>0</v>
      </c>
      <c r="R387" s="569">
        <v>0</v>
      </c>
      <c r="S387" s="105" t="s">
        <v>587</v>
      </c>
      <c r="T387" s="100"/>
      <c r="U387" s="101"/>
    </row>
    <row r="388" spans="1:21" ht="9" customHeight="1">
      <c r="A388" s="641">
        <v>25</v>
      </c>
      <c r="B388" s="179" t="s">
        <v>644</v>
      </c>
      <c r="C388" s="264" t="s">
        <v>1123</v>
      </c>
      <c r="D388" s="180" t="s">
        <v>1122</v>
      </c>
      <c r="E388" s="185" t="s">
        <v>297</v>
      </c>
      <c r="F388" s="182" t="s">
        <v>88</v>
      </c>
      <c r="G388" s="183">
        <v>5</v>
      </c>
      <c r="H388" s="183">
        <v>1</v>
      </c>
      <c r="I388" s="184">
        <v>2731.4</v>
      </c>
      <c r="J388" s="184">
        <v>2434.4</v>
      </c>
      <c r="K388" s="350">
        <v>134</v>
      </c>
      <c r="L388" s="178">
        <f>'Приложение 2.1'!G390</f>
        <v>2610790.66</v>
      </c>
      <c r="M388" s="569">
        <v>0</v>
      </c>
      <c r="N388" s="569">
        <v>0</v>
      </c>
      <c r="O388" s="569">
        <v>0</v>
      </c>
      <c r="P388" s="569">
        <f t="shared" si="51"/>
        <v>2610790.66</v>
      </c>
      <c r="Q388" s="569">
        <v>0</v>
      </c>
      <c r="R388" s="569">
        <v>0</v>
      </c>
      <c r="S388" s="105" t="s">
        <v>587</v>
      </c>
      <c r="T388" s="100"/>
      <c r="U388" s="101"/>
    </row>
    <row r="389" spans="1:21" ht="9" customHeight="1">
      <c r="A389" s="641">
        <v>26</v>
      </c>
      <c r="B389" s="179" t="s">
        <v>645</v>
      </c>
      <c r="C389" s="264" t="s">
        <v>1123</v>
      </c>
      <c r="D389" s="180" t="s">
        <v>1122</v>
      </c>
      <c r="E389" s="185" t="s">
        <v>608</v>
      </c>
      <c r="F389" s="182" t="s">
        <v>90</v>
      </c>
      <c r="G389" s="183">
        <v>5</v>
      </c>
      <c r="H389" s="183">
        <v>4</v>
      </c>
      <c r="I389" s="184">
        <v>3816.8</v>
      </c>
      <c r="J389" s="184">
        <v>3524.8</v>
      </c>
      <c r="K389" s="350">
        <v>181</v>
      </c>
      <c r="L389" s="178">
        <f>'Приложение 2.1'!G391</f>
        <v>2867153.39</v>
      </c>
      <c r="M389" s="569">
        <v>0</v>
      </c>
      <c r="N389" s="569">
        <v>0</v>
      </c>
      <c r="O389" s="569">
        <v>0</v>
      </c>
      <c r="P389" s="569">
        <f t="shared" si="51"/>
        <v>2867153.39</v>
      </c>
      <c r="Q389" s="569">
        <v>0</v>
      </c>
      <c r="R389" s="569">
        <v>0</v>
      </c>
      <c r="S389" s="105" t="s">
        <v>587</v>
      </c>
      <c r="T389" s="100"/>
      <c r="U389" s="101"/>
    </row>
    <row r="390" spans="1:21" ht="9" customHeight="1">
      <c r="A390" s="641">
        <v>27</v>
      </c>
      <c r="B390" s="179" t="s">
        <v>646</v>
      </c>
      <c r="C390" s="264" t="s">
        <v>1123</v>
      </c>
      <c r="D390" s="180" t="s">
        <v>1122</v>
      </c>
      <c r="E390" s="185" t="s">
        <v>610</v>
      </c>
      <c r="F390" s="182" t="s">
        <v>90</v>
      </c>
      <c r="G390" s="183">
        <v>5</v>
      </c>
      <c r="H390" s="183">
        <v>4</v>
      </c>
      <c r="I390" s="184">
        <v>3781</v>
      </c>
      <c r="J390" s="184">
        <v>3483</v>
      </c>
      <c r="K390" s="350">
        <v>188</v>
      </c>
      <c r="L390" s="178">
        <f>'Приложение 2.1'!G392</f>
        <v>3961149.68</v>
      </c>
      <c r="M390" s="569">
        <v>0</v>
      </c>
      <c r="N390" s="569">
        <v>0</v>
      </c>
      <c r="O390" s="569">
        <v>0</v>
      </c>
      <c r="P390" s="569">
        <f t="shared" si="51"/>
        <v>3961149.68</v>
      </c>
      <c r="Q390" s="569">
        <v>0</v>
      </c>
      <c r="R390" s="569">
        <v>0</v>
      </c>
      <c r="S390" s="105" t="s">
        <v>587</v>
      </c>
      <c r="T390" s="100"/>
      <c r="U390" s="101"/>
    </row>
    <row r="391" spans="1:21" ht="9" customHeight="1">
      <c r="A391" s="641">
        <v>28</v>
      </c>
      <c r="B391" s="179" t="s">
        <v>647</v>
      </c>
      <c r="C391" s="264" t="s">
        <v>1123</v>
      </c>
      <c r="D391" s="180" t="s">
        <v>1122</v>
      </c>
      <c r="E391" s="185" t="s">
        <v>742</v>
      </c>
      <c r="F391" s="182" t="s">
        <v>88</v>
      </c>
      <c r="G391" s="183">
        <v>5</v>
      </c>
      <c r="H391" s="183">
        <v>2</v>
      </c>
      <c r="I391" s="184">
        <v>1877.2</v>
      </c>
      <c r="J391" s="184">
        <v>1660.4</v>
      </c>
      <c r="K391" s="350">
        <v>95</v>
      </c>
      <c r="L391" s="178">
        <f>'Приложение 2.1'!G393</f>
        <v>2240038.29</v>
      </c>
      <c r="M391" s="569">
        <v>0</v>
      </c>
      <c r="N391" s="569">
        <v>0</v>
      </c>
      <c r="O391" s="569">
        <v>0</v>
      </c>
      <c r="P391" s="569">
        <f t="shared" si="51"/>
        <v>2240038.29</v>
      </c>
      <c r="Q391" s="569">
        <v>0</v>
      </c>
      <c r="R391" s="569">
        <v>0</v>
      </c>
      <c r="S391" s="105" t="s">
        <v>587</v>
      </c>
      <c r="T391" s="100"/>
      <c r="U391" s="101"/>
    </row>
    <row r="392" spans="1:21" ht="9" customHeight="1">
      <c r="A392" s="641">
        <v>29</v>
      </c>
      <c r="B392" s="179" t="s">
        <v>648</v>
      </c>
      <c r="C392" s="264" t="s">
        <v>1123</v>
      </c>
      <c r="D392" s="180" t="s">
        <v>1122</v>
      </c>
      <c r="E392" s="185" t="s">
        <v>592</v>
      </c>
      <c r="F392" s="182" t="s">
        <v>90</v>
      </c>
      <c r="G392" s="183">
        <v>5</v>
      </c>
      <c r="H392" s="183">
        <v>4</v>
      </c>
      <c r="I392" s="184">
        <v>3829.9</v>
      </c>
      <c r="J392" s="184">
        <v>3517.9</v>
      </c>
      <c r="K392" s="350">
        <v>184</v>
      </c>
      <c r="L392" s="178">
        <f>'Приложение 2.1'!G394</f>
        <v>4365733.5199999996</v>
      </c>
      <c r="M392" s="569">
        <v>0</v>
      </c>
      <c r="N392" s="569">
        <v>0</v>
      </c>
      <c r="O392" s="569">
        <v>0</v>
      </c>
      <c r="P392" s="569">
        <f t="shared" si="51"/>
        <v>4365733.5199999996</v>
      </c>
      <c r="Q392" s="569">
        <v>0</v>
      </c>
      <c r="R392" s="569">
        <v>0</v>
      </c>
      <c r="S392" s="105" t="s">
        <v>587</v>
      </c>
      <c r="T392" s="100"/>
      <c r="U392" s="101"/>
    </row>
    <row r="393" spans="1:21" ht="9" customHeight="1">
      <c r="A393" s="641">
        <v>30</v>
      </c>
      <c r="B393" s="179" t="s">
        <v>649</v>
      </c>
      <c r="C393" s="264" t="s">
        <v>1123</v>
      </c>
      <c r="D393" s="180" t="s">
        <v>1122</v>
      </c>
      <c r="E393" s="185" t="s">
        <v>593</v>
      </c>
      <c r="F393" s="182" t="s">
        <v>90</v>
      </c>
      <c r="G393" s="183">
        <v>5</v>
      </c>
      <c r="H393" s="183">
        <v>4</v>
      </c>
      <c r="I393" s="184">
        <v>3854</v>
      </c>
      <c r="J393" s="184">
        <v>3543</v>
      </c>
      <c r="K393" s="350">
        <v>184</v>
      </c>
      <c r="L393" s="178">
        <f>'Приложение 2.1'!G395</f>
        <v>4228537.38</v>
      </c>
      <c r="M393" s="569">
        <v>0</v>
      </c>
      <c r="N393" s="569">
        <v>0</v>
      </c>
      <c r="O393" s="569">
        <v>0</v>
      </c>
      <c r="P393" s="569">
        <f t="shared" si="51"/>
        <v>4228537.38</v>
      </c>
      <c r="Q393" s="569">
        <v>0</v>
      </c>
      <c r="R393" s="569">
        <v>0</v>
      </c>
      <c r="S393" s="105" t="s">
        <v>587</v>
      </c>
      <c r="T393" s="100"/>
      <c r="U393" s="101"/>
    </row>
    <row r="394" spans="1:21" ht="9" customHeight="1">
      <c r="A394" s="641">
        <v>31</v>
      </c>
      <c r="B394" s="179" t="s">
        <v>650</v>
      </c>
      <c r="C394" s="264" t="s">
        <v>1123</v>
      </c>
      <c r="D394" s="180" t="s">
        <v>1122</v>
      </c>
      <c r="E394" s="185" t="s">
        <v>593</v>
      </c>
      <c r="F394" s="182" t="s">
        <v>90</v>
      </c>
      <c r="G394" s="183">
        <v>5</v>
      </c>
      <c r="H394" s="183">
        <v>4</v>
      </c>
      <c r="I394" s="184">
        <v>3847.5</v>
      </c>
      <c r="J394" s="184">
        <v>3546.1</v>
      </c>
      <c r="K394" s="350">
        <v>180</v>
      </c>
      <c r="L394" s="178">
        <f>'Приложение 2.1'!G396</f>
        <v>3591006.05</v>
      </c>
      <c r="M394" s="569">
        <v>0</v>
      </c>
      <c r="N394" s="569">
        <v>0</v>
      </c>
      <c r="O394" s="569">
        <v>0</v>
      </c>
      <c r="P394" s="569">
        <f t="shared" si="51"/>
        <v>3591006.05</v>
      </c>
      <c r="Q394" s="569">
        <v>0</v>
      </c>
      <c r="R394" s="569">
        <v>0</v>
      </c>
      <c r="S394" s="105" t="s">
        <v>587</v>
      </c>
      <c r="T394" s="100"/>
      <c r="U394" s="101"/>
    </row>
    <row r="395" spans="1:21" ht="9" customHeight="1">
      <c r="A395" s="641">
        <v>32</v>
      </c>
      <c r="B395" s="179" t="s">
        <v>651</v>
      </c>
      <c r="C395" s="264" t="s">
        <v>1123</v>
      </c>
      <c r="D395" s="180" t="s">
        <v>1122</v>
      </c>
      <c r="E395" s="185" t="s">
        <v>604</v>
      </c>
      <c r="F395" s="182" t="s">
        <v>88</v>
      </c>
      <c r="G395" s="183">
        <v>5</v>
      </c>
      <c r="H395" s="183">
        <v>2</v>
      </c>
      <c r="I395" s="184">
        <v>4825.3999999999996</v>
      </c>
      <c r="J395" s="184">
        <v>2552.8000000000002</v>
      </c>
      <c r="K395" s="350">
        <v>268</v>
      </c>
      <c r="L395" s="178">
        <f>'Приложение 2.1'!G397</f>
        <v>3531097.81</v>
      </c>
      <c r="M395" s="569">
        <v>0</v>
      </c>
      <c r="N395" s="569">
        <v>0</v>
      </c>
      <c r="O395" s="569">
        <v>0</v>
      </c>
      <c r="P395" s="569">
        <f t="shared" si="51"/>
        <v>3531097.81</v>
      </c>
      <c r="Q395" s="569">
        <v>0</v>
      </c>
      <c r="R395" s="569">
        <v>0</v>
      </c>
      <c r="S395" s="105" t="s">
        <v>587</v>
      </c>
      <c r="T395" s="100"/>
      <c r="U395" s="101"/>
    </row>
    <row r="396" spans="1:21" ht="9" customHeight="1">
      <c r="A396" s="641">
        <v>33</v>
      </c>
      <c r="B396" s="179" t="s">
        <v>652</v>
      </c>
      <c r="C396" s="264" t="s">
        <v>1123</v>
      </c>
      <c r="D396" s="180" t="s">
        <v>1122</v>
      </c>
      <c r="E396" s="185" t="s">
        <v>604</v>
      </c>
      <c r="F396" s="182" t="s">
        <v>88</v>
      </c>
      <c r="G396" s="183">
        <v>5</v>
      </c>
      <c r="H396" s="183">
        <v>1</v>
      </c>
      <c r="I396" s="184">
        <v>3991.3</v>
      </c>
      <c r="J396" s="184">
        <v>2652.1</v>
      </c>
      <c r="K396" s="350">
        <v>222</v>
      </c>
      <c r="L396" s="178">
        <f>'Приложение 2.1'!G398</f>
        <v>3430952.35</v>
      </c>
      <c r="M396" s="569">
        <v>0</v>
      </c>
      <c r="N396" s="569">
        <v>0</v>
      </c>
      <c r="O396" s="569">
        <v>0</v>
      </c>
      <c r="P396" s="569">
        <f t="shared" si="51"/>
        <v>3430952.35</v>
      </c>
      <c r="Q396" s="569">
        <v>0</v>
      </c>
      <c r="R396" s="569">
        <v>0</v>
      </c>
      <c r="S396" s="105" t="s">
        <v>587</v>
      </c>
      <c r="T396" s="100"/>
      <c r="U396" s="101"/>
    </row>
    <row r="397" spans="1:21" ht="9" customHeight="1">
      <c r="A397" s="641">
        <v>34</v>
      </c>
      <c r="B397" s="179" t="s">
        <v>653</v>
      </c>
      <c r="C397" s="264" t="s">
        <v>1123</v>
      </c>
      <c r="D397" s="180" t="s">
        <v>1122</v>
      </c>
      <c r="E397" s="185" t="s">
        <v>589</v>
      </c>
      <c r="F397" s="182" t="s">
        <v>88</v>
      </c>
      <c r="G397" s="183">
        <v>9</v>
      </c>
      <c r="H397" s="183">
        <v>1</v>
      </c>
      <c r="I397" s="184">
        <v>6731.6</v>
      </c>
      <c r="J397" s="184">
        <v>3633.5</v>
      </c>
      <c r="K397" s="350">
        <v>349</v>
      </c>
      <c r="L397" s="178">
        <f>'Приложение 2.1'!G399</f>
        <v>2609954.69</v>
      </c>
      <c r="M397" s="569">
        <v>0</v>
      </c>
      <c r="N397" s="569">
        <v>0</v>
      </c>
      <c r="O397" s="569">
        <v>0</v>
      </c>
      <c r="P397" s="569">
        <f t="shared" si="51"/>
        <v>2609954.69</v>
      </c>
      <c r="Q397" s="569">
        <v>0</v>
      </c>
      <c r="R397" s="569">
        <v>0</v>
      </c>
      <c r="S397" s="105" t="s">
        <v>587</v>
      </c>
      <c r="T397" s="100"/>
      <c r="U397" s="101"/>
    </row>
    <row r="398" spans="1:21" ht="9" customHeight="1">
      <c r="A398" s="641">
        <v>35</v>
      </c>
      <c r="B398" s="179" t="s">
        <v>654</v>
      </c>
      <c r="C398" s="264" t="s">
        <v>1123</v>
      </c>
      <c r="D398" s="180" t="s">
        <v>1122</v>
      </c>
      <c r="E398" s="185" t="s">
        <v>605</v>
      </c>
      <c r="F398" s="182" t="s">
        <v>88</v>
      </c>
      <c r="G398" s="183">
        <v>6</v>
      </c>
      <c r="H398" s="183">
        <v>1</v>
      </c>
      <c r="I398" s="184">
        <v>1214.25</v>
      </c>
      <c r="J398" s="184">
        <v>1072.0999999999999</v>
      </c>
      <c r="K398" s="350">
        <v>37</v>
      </c>
      <c r="L398" s="178">
        <f>'Приложение 2.1'!G400</f>
        <v>224904.8</v>
      </c>
      <c r="M398" s="569">
        <v>0</v>
      </c>
      <c r="N398" s="569">
        <v>0</v>
      </c>
      <c r="O398" s="569">
        <v>0</v>
      </c>
      <c r="P398" s="569">
        <f t="shared" si="51"/>
        <v>224904.8</v>
      </c>
      <c r="Q398" s="569">
        <v>0</v>
      </c>
      <c r="R398" s="569">
        <v>0</v>
      </c>
      <c r="S398" s="105" t="s">
        <v>587</v>
      </c>
      <c r="T398" s="100"/>
      <c r="U398" s="101"/>
    </row>
    <row r="399" spans="1:21" ht="9" customHeight="1">
      <c r="A399" s="641">
        <v>36</v>
      </c>
      <c r="B399" s="179" t="s">
        <v>655</v>
      </c>
      <c r="C399" s="264" t="s">
        <v>1123</v>
      </c>
      <c r="D399" s="180" t="s">
        <v>1122</v>
      </c>
      <c r="E399" s="185" t="s">
        <v>592</v>
      </c>
      <c r="F399" s="182" t="s">
        <v>88</v>
      </c>
      <c r="G399" s="183">
        <v>5</v>
      </c>
      <c r="H399" s="183">
        <v>3</v>
      </c>
      <c r="I399" s="184">
        <v>2702.8</v>
      </c>
      <c r="J399" s="184">
        <v>2518.3000000000002</v>
      </c>
      <c r="K399" s="350">
        <v>122</v>
      </c>
      <c r="L399" s="178">
        <f>'Приложение 2.1'!G401</f>
        <v>4228538.4800000004</v>
      </c>
      <c r="M399" s="569">
        <v>0</v>
      </c>
      <c r="N399" s="569">
        <v>0</v>
      </c>
      <c r="O399" s="569">
        <v>0</v>
      </c>
      <c r="P399" s="569">
        <f t="shared" si="51"/>
        <v>4228538.4800000004</v>
      </c>
      <c r="Q399" s="569">
        <v>0</v>
      </c>
      <c r="R399" s="569">
        <v>0</v>
      </c>
      <c r="S399" s="105" t="s">
        <v>587</v>
      </c>
      <c r="T399" s="100"/>
      <c r="U399" s="101"/>
    </row>
    <row r="400" spans="1:21" ht="9" customHeight="1">
      <c r="A400" s="641">
        <v>37</v>
      </c>
      <c r="B400" s="179" t="s">
        <v>656</v>
      </c>
      <c r="C400" s="264" t="s">
        <v>1123</v>
      </c>
      <c r="D400" s="180" t="s">
        <v>1122</v>
      </c>
      <c r="E400" s="185" t="s">
        <v>607</v>
      </c>
      <c r="F400" s="182" t="s">
        <v>88</v>
      </c>
      <c r="G400" s="183">
        <v>5</v>
      </c>
      <c r="H400" s="183">
        <v>4</v>
      </c>
      <c r="I400" s="184">
        <v>3634.1</v>
      </c>
      <c r="J400" s="184">
        <v>3239.1</v>
      </c>
      <c r="K400" s="350">
        <v>150</v>
      </c>
      <c r="L400" s="178">
        <f>'Приложение 2.1'!G402</f>
        <v>4657130.16</v>
      </c>
      <c r="M400" s="569">
        <v>0</v>
      </c>
      <c r="N400" s="569">
        <v>0</v>
      </c>
      <c r="O400" s="569">
        <v>0</v>
      </c>
      <c r="P400" s="569">
        <f t="shared" si="51"/>
        <v>4657130.16</v>
      </c>
      <c r="Q400" s="569">
        <v>0</v>
      </c>
      <c r="R400" s="569">
        <v>0</v>
      </c>
      <c r="S400" s="105" t="s">
        <v>587</v>
      </c>
      <c r="T400" s="100"/>
      <c r="U400" s="101"/>
    </row>
    <row r="401" spans="1:21" ht="9" customHeight="1">
      <c r="A401" s="641">
        <v>38</v>
      </c>
      <c r="B401" s="179" t="s">
        <v>657</v>
      </c>
      <c r="C401" s="264" t="s">
        <v>1123</v>
      </c>
      <c r="D401" s="180" t="s">
        <v>1122</v>
      </c>
      <c r="E401" s="185" t="s">
        <v>588</v>
      </c>
      <c r="F401" s="182" t="s">
        <v>88</v>
      </c>
      <c r="G401" s="183">
        <v>5</v>
      </c>
      <c r="H401" s="183">
        <v>4</v>
      </c>
      <c r="I401" s="184">
        <v>3711.1</v>
      </c>
      <c r="J401" s="184">
        <v>3151.3</v>
      </c>
      <c r="K401" s="350">
        <v>147</v>
      </c>
      <c r="L401" s="178">
        <f>'Приложение 2.1'!G403</f>
        <v>4759374.88</v>
      </c>
      <c r="M401" s="569">
        <v>0</v>
      </c>
      <c r="N401" s="569">
        <v>0</v>
      </c>
      <c r="O401" s="569">
        <v>0</v>
      </c>
      <c r="P401" s="569">
        <f t="shared" si="51"/>
        <v>4759374.88</v>
      </c>
      <c r="Q401" s="569">
        <v>0</v>
      </c>
      <c r="R401" s="569">
        <v>0</v>
      </c>
      <c r="S401" s="105" t="s">
        <v>587</v>
      </c>
      <c r="T401" s="100"/>
      <c r="U401" s="101"/>
    </row>
    <row r="402" spans="1:21" ht="9" customHeight="1">
      <c r="A402" s="641">
        <v>39</v>
      </c>
      <c r="B402" s="179" t="s">
        <v>658</v>
      </c>
      <c r="C402" s="264" t="s">
        <v>1123</v>
      </c>
      <c r="D402" s="180" t="s">
        <v>1122</v>
      </c>
      <c r="E402" s="185" t="s">
        <v>742</v>
      </c>
      <c r="F402" s="182" t="s">
        <v>88</v>
      </c>
      <c r="G402" s="183">
        <v>5</v>
      </c>
      <c r="H402" s="183">
        <v>3</v>
      </c>
      <c r="I402" s="184">
        <v>2830.5</v>
      </c>
      <c r="J402" s="184">
        <v>2529.1999999999998</v>
      </c>
      <c r="K402" s="350">
        <v>128</v>
      </c>
      <c r="L402" s="178">
        <f>'Приложение 2.1'!G404</f>
        <v>3189606.78</v>
      </c>
      <c r="M402" s="569">
        <v>0</v>
      </c>
      <c r="N402" s="569">
        <v>0</v>
      </c>
      <c r="O402" s="569">
        <v>0</v>
      </c>
      <c r="P402" s="569">
        <f t="shared" si="51"/>
        <v>3189606.78</v>
      </c>
      <c r="Q402" s="569">
        <v>0</v>
      </c>
      <c r="R402" s="569">
        <v>0</v>
      </c>
      <c r="S402" s="105" t="s">
        <v>587</v>
      </c>
      <c r="T402" s="100"/>
      <c r="U402" s="101"/>
    </row>
    <row r="403" spans="1:21" ht="9" customHeight="1">
      <c r="A403" s="641">
        <v>40</v>
      </c>
      <c r="B403" s="179" t="s">
        <v>659</v>
      </c>
      <c r="C403" s="264" t="s">
        <v>1123</v>
      </c>
      <c r="D403" s="180" t="s">
        <v>1122</v>
      </c>
      <c r="E403" s="185" t="s">
        <v>603</v>
      </c>
      <c r="F403" s="182" t="s">
        <v>88</v>
      </c>
      <c r="G403" s="183">
        <v>5</v>
      </c>
      <c r="H403" s="183">
        <v>3</v>
      </c>
      <c r="I403" s="184">
        <v>3061.1</v>
      </c>
      <c r="J403" s="184">
        <v>2706.6</v>
      </c>
      <c r="K403" s="350">
        <v>103</v>
      </c>
      <c r="L403" s="178">
        <f>'Приложение 2.1'!G405</f>
        <v>2861495.09</v>
      </c>
      <c r="M403" s="569">
        <v>0</v>
      </c>
      <c r="N403" s="569">
        <v>0</v>
      </c>
      <c r="O403" s="569">
        <v>0</v>
      </c>
      <c r="P403" s="569">
        <f t="shared" si="51"/>
        <v>2861495.09</v>
      </c>
      <c r="Q403" s="569">
        <v>0</v>
      </c>
      <c r="R403" s="569">
        <v>0</v>
      </c>
      <c r="S403" s="105" t="s">
        <v>587</v>
      </c>
      <c r="T403" s="100"/>
      <c r="U403" s="101"/>
    </row>
    <row r="404" spans="1:21" ht="9" customHeight="1">
      <c r="A404" s="641">
        <v>41</v>
      </c>
      <c r="B404" s="179" t="s">
        <v>660</v>
      </c>
      <c r="C404" s="264" t="s">
        <v>1123</v>
      </c>
      <c r="D404" s="180" t="s">
        <v>1122</v>
      </c>
      <c r="E404" s="185" t="s">
        <v>608</v>
      </c>
      <c r="F404" s="182" t="s">
        <v>90</v>
      </c>
      <c r="G404" s="183">
        <v>5</v>
      </c>
      <c r="H404" s="183">
        <v>4</v>
      </c>
      <c r="I404" s="184">
        <v>3983.8</v>
      </c>
      <c r="J404" s="184">
        <v>3586.8</v>
      </c>
      <c r="K404" s="350">
        <v>134</v>
      </c>
      <c r="L404" s="178">
        <f>'Приложение 2.1'!G406</f>
        <v>4332360.3</v>
      </c>
      <c r="M404" s="569">
        <v>0</v>
      </c>
      <c r="N404" s="569">
        <v>0</v>
      </c>
      <c r="O404" s="569">
        <v>0</v>
      </c>
      <c r="P404" s="569">
        <f t="shared" si="51"/>
        <v>4332360.3</v>
      </c>
      <c r="Q404" s="569">
        <v>0</v>
      </c>
      <c r="R404" s="569">
        <v>0</v>
      </c>
      <c r="S404" s="105" t="s">
        <v>587</v>
      </c>
      <c r="T404" s="100"/>
      <c r="U404" s="101"/>
    </row>
    <row r="405" spans="1:21" ht="9" customHeight="1">
      <c r="A405" s="641">
        <v>42</v>
      </c>
      <c r="B405" s="179" t="s">
        <v>661</v>
      </c>
      <c r="C405" s="264" t="s">
        <v>1123</v>
      </c>
      <c r="D405" s="180" t="s">
        <v>1122</v>
      </c>
      <c r="E405" s="185" t="s">
        <v>326</v>
      </c>
      <c r="F405" s="182" t="s">
        <v>88</v>
      </c>
      <c r="G405" s="183">
        <v>5</v>
      </c>
      <c r="H405" s="183">
        <v>8</v>
      </c>
      <c r="I405" s="184">
        <v>9035.6</v>
      </c>
      <c r="J405" s="184">
        <f>5705.4+2326.2</f>
        <v>8031.5999999999995</v>
      </c>
      <c r="K405" s="350">
        <v>235</v>
      </c>
      <c r="L405" s="178">
        <f>'Приложение 2.1'!G407</f>
        <v>9226634.25</v>
      </c>
      <c r="M405" s="569">
        <v>0</v>
      </c>
      <c r="N405" s="569">
        <v>0</v>
      </c>
      <c r="O405" s="569">
        <v>0</v>
      </c>
      <c r="P405" s="569">
        <f t="shared" si="51"/>
        <v>9226634.25</v>
      </c>
      <c r="Q405" s="569">
        <v>0</v>
      </c>
      <c r="R405" s="569">
        <v>0</v>
      </c>
      <c r="S405" s="105" t="s">
        <v>587</v>
      </c>
      <c r="T405" s="100"/>
      <c r="U405" s="101"/>
    </row>
    <row r="406" spans="1:21" ht="9" customHeight="1">
      <c r="A406" s="641">
        <v>43</v>
      </c>
      <c r="B406" s="179" t="s">
        <v>662</v>
      </c>
      <c r="C406" s="264" t="s">
        <v>1123</v>
      </c>
      <c r="D406" s="180" t="s">
        <v>1122</v>
      </c>
      <c r="E406" s="185" t="s">
        <v>610</v>
      </c>
      <c r="F406" s="182" t="s">
        <v>88</v>
      </c>
      <c r="G406" s="183">
        <v>5</v>
      </c>
      <c r="H406" s="183">
        <v>6</v>
      </c>
      <c r="I406" s="184">
        <v>6465.15</v>
      </c>
      <c r="J406" s="184">
        <v>3841.74</v>
      </c>
      <c r="K406" s="350">
        <v>180</v>
      </c>
      <c r="L406" s="178">
        <f>'Приложение 2.1'!G408</f>
        <v>7142470.3799999999</v>
      </c>
      <c r="M406" s="569">
        <v>0</v>
      </c>
      <c r="N406" s="569">
        <v>0</v>
      </c>
      <c r="O406" s="569">
        <v>0</v>
      </c>
      <c r="P406" s="569">
        <f t="shared" si="51"/>
        <v>7142470.3799999999</v>
      </c>
      <c r="Q406" s="569">
        <v>0</v>
      </c>
      <c r="R406" s="569">
        <v>0</v>
      </c>
      <c r="S406" s="105" t="s">
        <v>587</v>
      </c>
      <c r="T406" s="100"/>
      <c r="U406" s="101"/>
    </row>
    <row r="407" spans="1:21" ht="9" customHeight="1">
      <c r="A407" s="641">
        <v>44</v>
      </c>
      <c r="B407" s="179" t="s">
        <v>663</v>
      </c>
      <c r="C407" s="264" t="s">
        <v>1123</v>
      </c>
      <c r="D407" s="180" t="s">
        <v>1122</v>
      </c>
      <c r="E407" s="185" t="s">
        <v>615</v>
      </c>
      <c r="F407" s="182" t="s">
        <v>88</v>
      </c>
      <c r="G407" s="183">
        <v>12</v>
      </c>
      <c r="H407" s="183">
        <v>1</v>
      </c>
      <c r="I407" s="184">
        <f>4783.5</f>
        <v>4783.5</v>
      </c>
      <c r="J407" s="184">
        <f>3925.3</f>
        <v>3925.3</v>
      </c>
      <c r="K407" s="350">
        <v>167</v>
      </c>
      <c r="L407" s="178">
        <f>'Приложение 2.1'!G409</f>
        <v>1446197.96</v>
      </c>
      <c r="M407" s="569">
        <v>0</v>
      </c>
      <c r="N407" s="569">
        <v>0</v>
      </c>
      <c r="O407" s="569">
        <v>0</v>
      </c>
      <c r="P407" s="569">
        <f t="shared" si="51"/>
        <v>1446197.96</v>
      </c>
      <c r="Q407" s="569">
        <v>0</v>
      </c>
      <c r="R407" s="569">
        <v>0</v>
      </c>
      <c r="S407" s="105" t="s">
        <v>587</v>
      </c>
      <c r="T407" s="100"/>
      <c r="U407" s="101"/>
    </row>
    <row r="408" spans="1:21" ht="9" customHeight="1">
      <c r="A408" s="641">
        <v>45</v>
      </c>
      <c r="B408" s="179" t="s">
        <v>664</v>
      </c>
      <c r="C408" s="264" t="s">
        <v>1123</v>
      </c>
      <c r="D408" s="180" t="s">
        <v>1122</v>
      </c>
      <c r="E408" s="185" t="s">
        <v>607</v>
      </c>
      <c r="F408" s="182" t="s">
        <v>88</v>
      </c>
      <c r="G408" s="183">
        <v>5</v>
      </c>
      <c r="H408" s="183">
        <v>3</v>
      </c>
      <c r="I408" s="184">
        <v>2657.1</v>
      </c>
      <c r="J408" s="184">
        <v>2034.9</v>
      </c>
      <c r="K408" s="350">
        <v>88</v>
      </c>
      <c r="L408" s="178">
        <f>'Приложение 2.1'!G410</f>
        <v>3901889.8</v>
      </c>
      <c r="M408" s="569">
        <v>0</v>
      </c>
      <c r="N408" s="569">
        <v>0</v>
      </c>
      <c r="O408" s="569">
        <v>0</v>
      </c>
      <c r="P408" s="569">
        <f t="shared" si="51"/>
        <v>3901889.8</v>
      </c>
      <c r="Q408" s="569">
        <v>0</v>
      </c>
      <c r="R408" s="569">
        <v>0</v>
      </c>
      <c r="S408" s="105" t="s">
        <v>587</v>
      </c>
      <c r="T408" s="100"/>
      <c r="U408" s="101"/>
    </row>
    <row r="409" spans="1:21" ht="9" customHeight="1">
      <c r="A409" s="641">
        <v>46</v>
      </c>
      <c r="B409" s="179" t="s">
        <v>665</v>
      </c>
      <c r="C409" s="264" t="s">
        <v>1123</v>
      </c>
      <c r="D409" s="180" t="s">
        <v>1122</v>
      </c>
      <c r="E409" s="185" t="s">
        <v>607</v>
      </c>
      <c r="F409" s="182" t="s">
        <v>90</v>
      </c>
      <c r="G409" s="183">
        <v>5</v>
      </c>
      <c r="H409" s="183">
        <v>4</v>
      </c>
      <c r="I409" s="184">
        <v>3781.8</v>
      </c>
      <c r="J409" s="184">
        <v>3477.8</v>
      </c>
      <c r="K409" s="350">
        <v>162</v>
      </c>
      <c r="L409" s="178">
        <f>'Приложение 2.1'!G411</f>
        <v>4953977.68</v>
      </c>
      <c r="M409" s="569">
        <v>0</v>
      </c>
      <c r="N409" s="569">
        <v>0</v>
      </c>
      <c r="O409" s="569">
        <v>0</v>
      </c>
      <c r="P409" s="569">
        <f t="shared" si="51"/>
        <v>4953977.68</v>
      </c>
      <c r="Q409" s="569">
        <v>0</v>
      </c>
      <c r="R409" s="569">
        <v>0</v>
      </c>
      <c r="S409" s="105" t="s">
        <v>587</v>
      </c>
      <c r="T409" s="100"/>
      <c r="U409" s="101"/>
    </row>
    <row r="410" spans="1:21" ht="9" customHeight="1">
      <c r="A410" s="641">
        <v>47</v>
      </c>
      <c r="B410" s="179" t="s">
        <v>666</v>
      </c>
      <c r="C410" s="264" t="s">
        <v>1123</v>
      </c>
      <c r="D410" s="180" t="s">
        <v>1122</v>
      </c>
      <c r="E410" s="185" t="s">
        <v>592</v>
      </c>
      <c r="F410" s="182" t="s">
        <v>88</v>
      </c>
      <c r="G410" s="183">
        <v>5</v>
      </c>
      <c r="H410" s="183">
        <v>3</v>
      </c>
      <c r="I410" s="184">
        <v>2633.8</v>
      </c>
      <c r="J410" s="184">
        <v>2399.8000000000002</v>
      </c>
      <c r="K410" s="350">
        <v>102</v>
      </c>
      <c r="L410" s="178">
        <f>'Приложение 2.1'!G412</f>
        <v>3400628.68</v>
      </c>
      <c r="M410" s="569">
        <v>0</v>
      </c>
      <c r="N410" s="569">
        <v>0</v>
      </c>
      <c r="O410" s="569">
        <v>0</v>
      </c>
      <c r="P410" s="569">
        <f t="shared" si="51"/>
        <v>3400628.68</v>
      </c>
      <c r="Q410" s="569">
        <v>0</v>
      </c>
      <c r="R410" s="569">
        <v>0</v>
      </c>
      <c r="S410" s="105" t="s">
        <v>587</v>
      </c>
      <c r="T410" s="100"/>
      <c r="U410" s="101"/>
    </row>
    <row r="411" spans="1:21" ht="9" customHeight="1">
      <c r="A411" s="641">
        <v>48</v>
      </c>
      <c r="B411" s="179" t="s">
        <v>667</v>
      </c>
      <c r="C411" s="264" t="s">
        <v>1123</v>
      </c>
      <c r="D411" s="180" t="s">
        <v>1122</v>
      </c>
      <c r="E411" s="185" t="s">
        <v>592</v>
      </c>
      <c r="F411" s="182" t="s">
        <v>88</v>
      </c>
      <c r="G411" s="183">
        <v>5</v>
      </c>
      <c r="H411" s="183">
        <v>2</v>
      </c>
      <c r="I411" s="184">
        <v>2058.4</v>
      </c>
      <c r="J411" s="184">
        <v>1601</v>
      </c>
      <c r="K411" s="350">
        <v>72</v>
      </c>
      <c r="L411" s="178">
        <f>'Приложение 2.1'!G413</f>
        <v>2227469.29</v>
      </c>
      <c r="M411" s="569">
        <v>0</v>
      </c>
      <c r="N411" s="569">
        <v>0</v>
      </c>
      <c r="O411" s="569">
        <v>0</v>
      </c>
      <c r="P411" s="569">
        <f t="shared" si="51"/>
        <v>2227469.29</v>
      </c>
      <c r="Q411" s="569">
        <v>0</v>
      </c>
      <c r="R411" s="569">
        <v>0</v>
      </c>
      <c r="S411" s="105" t="s">
        <v>587</v>
      </c>
      <c r="T411" s="100"/>
      <c r="U411" s="101"/>
    </row>
    <row r="412" spans="1:21" ht="9" customHeight="1">
      <c r="A412" s="641">
        <v>49</v>
      </c>
      <c r="B412" s="179" t="s">
        <v>668</v>
      </c>
      <c r="C412" s="264" t="s">
        <v>1123</v>
      </c>
      <c r="D412" s="180" t="s">
        <v>1122</v>
      </c>
      <c r="E412" s="185" t="s">
        <v>596</v>
      </c>
      <c r="F412" s="182" t="s">
        <v>88</v>
      </c>
      <c r="G412" s="183">
        <v>5</v>
      </c>
      <c r="H412" s="183">
        <v>3</v>
      </c>
      <c r="I412" s="184">
        <v>2093.8000000000002</v>
      </c>
      <c r="J412" s="184">
        <v>1855.1</v>
      </c>
      <c r="K412" s="350">
        <v>73</v>
      </c>
      <c r="L412" s="178">
        <f>'Приложение 2.1'!G414</f>
        <v>1527930.63</v>
      </c>
      <c r="M412" s="569">
        <v>0</v>
      </c>
      <c r="N412" s="569">
        <v>0</v>
      </c>
      <c r="O412" s="569">
        <v>0</v>
      </c>
      <c r="P412" s="569">
        <f t="shared" si="51"/>
        <v>1527930.63</v>
      </c>
      <c r="Q412" s="569">
        <v>0</v>
      </c>
      <c r="R412" s="569">
        <v>0</v>
      </c>
      <c r="S412" s="105" t="s">
        <v>587</v>
      </c>
      <c r="T412" s="100"/>
      <c r="U412" s="101"/>
    </row>
    <row r="413" spans="1:21" ht="9" customHeight="1">
      <c r="A413" s="641">
        <v>50</v>
      </c>
      <c r="B413" s="179" t="s">
        <v>669</v>
      </c>
      <c r="C413" s="264" t="s">
        <v>1123</v>
      </c>
      <c r="D413" s="180" t="s">
        <v>1122</v>
      </c>
      <c r="E413" s="185" t="s">
        <v>593</v>
      </c>
      <c r="F413" s="182" t="s">
        <v>88</v>
      </c>
      <c r="G413" s="183">
        <v>5</v>
      </c>
      <c r="H413" s="183">
        <v>3</v>
      </c>
      <c r="I413" s="184">
        <v>2802.1</v>
      </c>
      <c r="J413" s="184">
        <v>2568.1</v>
      </c>
      <c r="K413" s="350">
        <v>123</v>
      </c>
      <c r="L413" s="178">
        <f>'Приложение 2.1'!G415</f>
        <v>3469638.05</v>
      </c>
      <c r="M413" s="569">
        <v>0</v>
      </c>
      <c r="N413" s="569">
        <v>0</v>
      </c>
      <c r="O413" s="569">
        <v>0</v>
      </c>
      <c r="P413" s="569">
        <f t="shared" si="51"/>
        <v>3469638.05</v>
      </c>
      <c r="Q413" s="569">
        <v>0</v>
      </c>
      <c r="R413" s="569">
        <v>0</v>
      </c>
      <c r="S413" s="105" t="s">
        <v>587</v>
      </c>
      <c r="T413" s="100"/>
      <c r="U413" s="101"/>
    </row>
    <row r="414" spans="1:21" ht="9" customHeight="1">
      <c r="A414" s="641">
        <v>51</v>
      </c>
      <c r="B414" s="179" t="s">
        <v>670</v>
      </c>
      <c r="C414" s="264" t="s">
        <v>1123</v>
      </c>
      <c r="D414" s="180" t="s">
        <v>1122</v>
      </c>
      <c r="E414" s="185" t="s">
        <v>592</v>
      </c>
      <c r="F414" s="182" t="s">
        <v>88</v>
      </c>
      <c r="G414" s="183">
        <v>5</v>
      </c>
      <c r="H414" s="183">
        <v>5</v>
      </c>
      <c r="I414" s="184">
        <v>4569.6000000000004</v>
      </c>
      <c r="J414" s="184">
        <v>3770.3</v>
      </c>
      <c r="K414" s="350">
        <v>149</v>
      </c>
      <c r="L414" s="178">
        <f>'Приложение 2.1'!G416</f>
        <v>1572218.47</v>
      </c>
      <c r="M414" s="569">
        <v>0</v>
      </c>
      <c r="N414" s="569">
        <v>0</v>
      </c>
      <c r="O414" s="569">
        <v>0</v>
      </c>
      <c r="P414" s="569">
        <f t="shared" si="51"/>
        <v>1572218.47</v>
      </c>
      <c r="Q414" s="569">
        <v>0</v>
      </c>
      <c r="R414" s="569">
        <v>0</v>
      </c>
      <c r="S414" s="105" t="s">
        <v>587</v>
      </c>
      <c r="T414" s="100"/>
      <c r="U414" s="101"/>
    </row>
    <row r="415" spans="1:21" ht="9" customHeight="1">
      <c r="A415" s="641">
        <v>52</v>
      </c>
      <c r="B415" s="179" t="s">
        <v>671</v>
      </c>
      <c r="C415" s="264" t="s">
        <v>1123</v>
      </c>
      <c r="D415" s="180" t="s">
        <v>1122</v>
      </c>
      <c r="E415" s="185" t="s">
        <v>592</v>
      </c>
      <c r="F415" s="182" t="s">
        <v>88</v>
      </c>
      <c r="G415" s="183">
        <v>5</v>
      </c>
      <c r="H415" s="183">
        <v>3</v>
      </c>
      <c r="I415" s="184">
        <v>2746.3</v>
      </c>
      <c r="J415" s="184">
        <v>2512.3000000000002</v>
      </c>
      <c r="K415" s="350">
        <v>114</v>
      </c>
      <c r="L415" s="178">
        <f>'Приложение 2.1'!G417</f>
        <v>3580819.82</v>
      </c>
      <c r="M415" s="569">
        <v>0</v>
      </c>
      <c r="N415" s="569">
        <v>0</v>
      </c>
      <c r="O415" s="569">
        <v>0</v>
      </c>
      <c r="P415" s="569">
        <f t="shared" si="51"/>
        <v>3580819.82</v>
      </c>
      <c r="Q415" s="569">
        <v>0</v>
      </c>
      <c r="R415" s="569">
        <v>0</v>
      </c>
      <c r="S415" s="105" t="s">
        <v>587</v>
      </c>
      <c r="T415" s="100"/>
      <c r="U415" s="101"/>
    </row>
    <row r="416" spans="1:21" ht="9" customHeight="1">
      <c r="A416" s="641">
        <v>53</v>
      </c>
      <c r="B416" s="179" t="s">
        <v>672</v>
      </c>
      <c r="C416" s="264" t="s">
        <v>1123</v>
      </c>
      <c r="D416" s="180" t="s">
        <v>1122</v>
      </c>
      <c r="E416" s="185" t="s">
        <v>592</v>
      </c>
      <c r="F416" s="182" t="s">
        <v>88</v>
      </c>
      <c r="G416" s="183">
        <v>5</v>
      </c>
      <c r="H416" s="183">
        <v>3</v>
      </c>
      <c r="I416" s="184">
        <v>2564.6999999999998</v>
      </c>
      <c r="J416" s="184">
        <v>2126.6</v>
      </c>
      <c r="K416" s="350">
        <v>83</v>
      </c>
      <c r="L416" s="178">
        <f>'Приложение 2.1'!G418</f>
        <v>3427465.65</v>
      </c>
      <c r="M416" s="569">
        <v>0</v>
      </c>
      <c r="N416" s="569">
        <v>0</v>
      </c>
      <c r="O416" s="569">
        <v>0</v>
      </c>
      <c r="P416" s="569">
        <f t="shared" si="51"/>
        <v>3427465.65</v>
      </c>
      <c r="Q416" s="569">
        <v>0</v>
      </c>
      <c r="R416" s="569">
        <v>0</v>
      </c>
      <c r="S416" s="105" t="s">
        <v>587</v>
      </c>
      <c r="T416" s="100"/>
      <c r="U416" s="101"/>
    </row>
    <row r="417" spans="1:21" ht="9" customHeight="1">
      <c r="A417" s="641">
        <v>54</v>
      </c>
      <c r="B417" s="179" t="s">
        <v>673</v>
      </c>
      <c r="C417" s="264" t="s">
        <v>1123</v>
      </c>
      <c r="D417" s="180" t="s">
        <v>1122</v>
      </c>
      <c r="E417" s="185" t="s">
        <v>592</v>
      </c>
      <c r="F417" s="182" t="s">
        <v>88</v>
      </c>
      <c r="G417" s="183">
        <v>5</v>
      </c>
      <c r="H417" s="183">
        <v>3</v>
      </c>
      <c r="I417" s="184">
        <v>2723.1</v>
      </c>
      <c r="J417" s="184">
        <v>2489.1</v>
      </c>
      <c r="K417" s="350">
        <v>107</v>
      </c>
      <c r="L417" s="178">
        <f>'Приложение 2.1'!G419</f>
        <v>3400628.68</v>
      </c>
      <c r="M417" s="569">
        <v>0</v>
      </c>
      <c r="N417" s="569">
        <v>0</v>
      </c>
      <c r="O417" s="569">
        <v>0</v>
      </c>
      <c r="P417" s="569">
        <f t="shared" si="51"/>
        <v>3400628.68</v>
      </c>
      <c r="Q417" s="569">
        <v>0</v>
      </c>
      <c r="R417" s="569">
        <v>0</v>
      </c>
      <c r="S417" s="105" t="s">
        <v>587</v>
      </c>
      <c r="T417" s="100"/>
      <c r="U417" s="101"/>
    </row>
    <row r="418" spans="1:21" ht="9" customHeight="1">
      <c r="A418" s="641">
        <v>55</v>
      </c>
      <c r="B418" s="179" t="s">
        <v>674</v>
      </c>
      <c r="C418" s="264" t="s">
        <v>1123</v>
      </c>
      <c r="D418" s="180" t="s">
        <v>1122</v>
      </c>
      <c r="E418" s="185" t="s">
        <v>596</v>
      </c>
      <c r="F418" s="182" t="s">
        <v>88</v>
      </c>
      <c r="G418" s="183">
        <v>5</v>
      </c>
      <c r="H418" s="183">
        <v>2</v>
      </c>
      <c r="I418" s="184">
        <v>1527.8</v>
      </c>
      <c r="J418" s="184">
        <v>1360.9</v>
      </c>
      <c r="K418" s="350">
        <v>73</v>
      </c>
      <c r="L418" s="178">
        <f>'Приложение 2.1'!G420</f>
        <v>2208300.02</v>
      </c>
      <c r="M418" s="569">
        <v>0</v>
      </c>
      <c r="N418" s="569">
        <v>0</v>
      </c>
      <c r="O418" s="569">
        <v>0</v>
      </c>
      <c r="P418" s="569">
        <f t="shared" si="51"/>
        <v>2208300.02</v>
      </c>
      <c r="Q418" s="569">
        <v>0</v>
      </c>
      <c r="R418" s="569">
        <v>0</v>
      </c>
      <c r="S418" s="105" t="s">
        <v>587</v>
      </c>
      <c r="T418" s="100"/>
      <c r="U418" s="101"/>
    </row>
    <row r="419" spans="1:21" ht="9" customHeight="1">
      <c r="A419" s="641">
        <v>56</v>
      </c>
      <c r="B419" s="179" t="s">
        <v>675</v>
      </c>
      <c r="C419" s="264" t="s">
        <v>1123</v>
      </c>
      <c r="D419" s="180" t="s">
        <v>1122</v>
      </c>
      <c r="E419" s="185" t="s">
        <v>604</v>
      </c>
      <c r="F419" s="182" t="s">
        <v>88</v>
      </c>
      <c r="G419" s="183">
        <v>9</v>
      </c>
      <c r="H419" s="183">
        <v>1</v>
      </c>
      <c r="I419" s="184">
        <v>2551.5</v>
      </c>
      <c r="J419" s="184">
        <v>2273.4</v>
      </c>
      <c r="K419" s="350">
        <v>102</v>
      </c>
      <c r="L419" s="178">
        <f>'Приложение 2.1'!G421</f>
        <v>1365541.87</v>
      </c>
      <c r="M419" s="569">
        <v>0</v>
      </c>
      <c r="N419" s="569">
        <v>0</v>
      </c>
      <c r="O419" s="569">
        <v>0</v>
      </c>
      <c r="P419" s="569">
        <f t="shared" si="51"/>
        <v>1365541.87</v>
      </c>
      <c r="Q419" s="569">
        <v>0</v>
      </c>
      <c r="R419" s="569">
        <v>0</v>
      </c>
      <c r="S419" s="105" t="s">
        <v>587</v>
      </c>
      <c r="T419" s="100"/>
      <c r="U419" s="101"/>
    </row>
    <row r="420" spans="1:21" ht="9" customHeight="1">
      <c r="A420" s="641">
        <v>57</v>
      </c>
      <c r="B420" s="179" t="s">
        <v>676</v>
      </c>
      <c r="C420" s="264" t="s">
        <v>1123</v>
      </c>
      <c r="D420" s="180" t="s">
        <v>1122</v>
      </c>
      <c r="E420" s="185" t="s">
        <v>607</v>
      </c>
      <c r="F420" s="182" t="s">
        <v>88</v>
      </c>
      <c r="G420" s="183">
        <v>5</v>
      </c>
      <c r="H420" s="183">
        <v>4</v>
      </c>
      <c r="I420" s="184">
        <v>3496.65</v>
      </c>
      <c r="J420" s="184">
        <v>3184.65</v>
      </c>
      <c r="K420" s="350">
        <v>148</v>
      </c>
      <c r="L420" s="178">
        <f>'Приложение 2.1'!G422</f>
        <v>4831207.33</v>
      </c>
      <c r="M420" s="569">
        <v>0</v>
      </c>
      <c r="N420" s="569">
        <v>0</v>
      </c>
      <c r="O420" s="569">
        <v>0</v>
      </c>
      <c r="P420" s="569">
        <f t="shared" si="51"/>
        <v>4831207.33</v>
      </c>
      <c r="Q420" s="569">
        <v>0</v>
      </c>
      <c r="R420" s="569">
        <v>0</v>
      </c>
      <c r="S420" s="105" t="s">
        <v>587</v>
      </c>
      <c r="T420" s="100"/>
      <c r="U420" s="101"/>
    </row>
    <row r="421" spans="1:21" ht="9" customHeight="1">
      <c r="A421" s="641">
        <v>58</v>
      </c>
      <c r="B421" s="179" t="s">
        <v>677</v>
      </c>
      <c r="C421" s="264" t="s">
        <v>1123</v>
      </c>
      <c r="D421" s="180" t="s">
        <v>1122</v>
      </c>
      <c r="E421" s="185" t="s">
        <v>608</v>
      </c>
      <c r="F421" s="182" t="s">
        <v>90</v>
      </c>
      <c r="G421" s="183">
        <v>5</v>
      </c>
      <c r="H421" s="183">
        <v>4</v>
      </c>
      <c r="I421" s="184">
        <v>3898.8</v>
      </c>
      <c r="J421" s="184">
        <v>3514.8</v>
      </c>
      <c r="K421" s="350">
        <v>179</v>
      </c>
      <c r="L421" s="178">
        <f>'Приложение 2.1'!G423</f>
        <v>3233012.64</v>
      </c>
      <c r="M421" s="569">
        <v>0</v>
      </c>
      <c r="N421" s="569">
        <v>0</v>
      </c>
      <c r="O421" s="569">
        <v>0</v>
      </c>
      <c r="P421" s="569">
        <f t="shared" si="51"/>
        <v>3233012.64</v>
      </c>
      <c r="Q421" s="569">
        <v>0</v>
      </c>
      <c r="R421" s="569">
        <v>0</v>
      </c>
      <c r="S421" s="105" t="s">
        <v>587</v>
      </c>
      <c r="T421" s="100"/>
      <c r="U421" s="101"/>
    </row>
    <row r="422" spans="1:21" ht="9" customHeight="1">
      <c r="A422" s="641">
        <v>59</v>
      </c>
      <c r="B422" s="179" t="s">
        <v>678</v>
      </c>
      <c r="C422" s="264" t="s">
        <v>1123</v>
      </c>
      <c r="D422" s="180" t="s">
        <v>1122</v>
      </c>
      <c r="E422" s="185" t="s">
        <v>610</v>
      </c>
      <c r="F422" s="182" t="s">
        <v>90</v>
      </c>
      <c r="G422" s="183">
        <v>5</v>
      </c>
      <c r="H422" s="183">
        <v>4</v>
      </c>
      <c r="I422" s="184">
        <v>3781</v>
      </c>
      <c r="J422" s="184">
        <v>3479</v>
      </c>
      <c r="K422" s="350">
        <v>153</v>
      </c>
      <c r="L422" s="178">
        <f>'Приложение 2.1'!G424</f>
        <v>4000668.61</v>
      </c>
      <c r="M422" s="569">
        <v>0</v>
      </c>
      <c r="N422" s="569">
        <v>0</v>
      </c>
      <c r="O422" s="569">
        <v>0</v>
      </c>
      <c r="P422" s="569">
        <f t="shared" si="51"/>
        <v>4000668.61</v>
      </c>
      <c r="Q422" s="569">
        <v>0</v>
      </c>
      <c r="R422" s="569">
        <v>0</v>
      </c>
      <c r="S422" s="105" t="s">
        <v>587</v>
      </c>
      <c r="T422" s="100"/>
      <c r="U422" s="101"/>
    </row>
    <row r="423" spans="1:21" ht="9" customHeight="1">
      <c r="A423" s="641">
        <v>60</v>
      </c>
      <c r="B423" s="179" t="s">
        <v>679</v>
      </c>
      <c r="C423" s="264" t="s">
        <v>1123</v>
      </c>
      <c r="D423" s="180" t="s">
        <v>1122</v>
      </c>
      <c r="E423" s="185" t="s">
        <v>608</v>
      </c>
      <c r="F423" s="182" t="s">
        <v>90</v>
      </c>
      <c r="G423" s="183">
        <v>5</v>
      </c>
      <c r="H423" s="183">
        <v>4</v>
      </c>
      <c r="I423" s="184">
        <v>3787</v>
      </c>
      <c r="J423" s="184">
        <v>3489</v>
      </c>
      <c r="K423" s="350">
        <v>146</v>
      </c>
      <c r="L423" s="178">
        <f>'Приложение 2.1'!G425</f>
        <v>3814719.58</v>
      </c>
      <c r="M423" s="569">
        <v>0</v>
      </c>
      <c r="N423" s="569">
        <v>0</v>
      </c>
      <c r="O423" s="569">
        <v>0</v>
      </c>
      <c r="P423" s="569">
        <f t="shared" si="51"/>
        <v>3814719.58</v>
      </c>
      <c r="Q423" s="569">
        <v>0</v>
      </c>
      <c r="R423" s="569">
        <v>0</v>
      </c>
      <c r="S423" s="105" t="s">
        <v>587</v>
      </c>
      <c r="T423" s="100"/>
      <c r="U423" s="101"/>
    </row>
    <row r="424" spans="1:21" ht="9" customHeight="1">
      <c r="A424" s="641">
        <v>61</v>
      </c>
      <c r="B424" s="179" t="s">
        <v>680</v>
      </c>
      <c r="C424" s="264" t="s">
        <v>1123</v>
      </c>
      <c r="D424" s="180" t="s">
        <v>1122</v>
      </c>
      <c r="E424" s="185" t="s">
        <v>610</v>
      </c>
      <c r="F424" s="182" t="s">
        <v>618</v>
      </c>
      <c r="G424" s="183">
        <v>5</v>
      </c>
      <c r="H424" s="183">
        <v>4</v>
      </c>
      <c r="I424" s="184">
        <v>3796.1</v>
      </c>
      <c r="J424" s="184">
        <v>3498.1</v>
      </c>
      <c r="K424" s="350">
        <v>80</v>
      </c>
      <c r="L424" s="178">
        <f>'Приложение 2.1'!G426</f>
        <v>3815712.74</v>
      </c>
      <c r="M424" s="569">
        <v>0</v>
      </c>
      <c r="N424" s="569">
        <v>0</v>
      </c>
      <c r="O424" s="569">
        <v>0</v>
      </c>
      <c r="P424" s="569">
        <f t="shared" si="51"/>
        <v>3815712.74</v>
      </c>
      <c r="Q424" s="569">
        <v>0</v>
      </c>
      <c r="R424" s="569">
        <v>0</v>
      </c>
      <c r="S424" s="105" t="s">
        <v>587</v>
      </c>
      <c r="T424" s="100"/>
      <c r="U424" s="101"/>
    </row>
    <row r="425" spans="1:21" ht="9" customHeight="1">
      <c r="A425" s="641">
        <v>62</v>
      </c>
      <c r="B425" s="179" t="s">
        <v>681</v>
      </c>
      <c r="C425" s="264" t="s">
        <v>1123</v>
      </c>
      <c r="D425" s="180" t="s">
        <v>1122</v>
      </c>
      <c r="E425" s="185" t="s">
        <v>0</v>
      </c>
      <c r="F425" s="182" t="s">
        <v>90</v>
      </c>
      <c r="G425" s="183">
        <v>5</v>
      </c>
      <c r="H425" s="183">
        <v>4</v>
      </c>
      <c r="I425" s="184">
        <v>2682</v>
      </c>
      <c r="J425" s="184">
        <v>2384</v>
      </c>
      <c r="K425" s="350">
        <v>154</v>
      </c>
      <c r="L425" s="178">
        <f>'Приложение 2.1'!G427</f>
        <v>4008049.92</v>
      </c>
      <c r="M425" s="569">
        <v>0</v>
      </c>
      <c r="N425" s="569">
        <v>0</v>
      </c>
      <c r="O425" s="569">
        <v>0</v>
      </c>
      <c r="P425" s="569">
        <f t="shared" si="51"/>
        <v>4008049.92</v>
      </c>
      <c r="Q425" s="569">
        <v>0</v>
      </c>
      <c r="R425" s="569">
        <v>0</v>
      </c>
      <c r="S425" s="105" t="s">
        <v>587</v>
      </c>
      <c r="T425" s="100"/>
      <c r="U425" s="101"/>
    </row>
    <row r="426" spans="1:21" ht="9" customHeight="1">
      <c r="A426" s="641">
        <v>63</v>
      </c>
      <c r="B426" s="179" t="s">
        <v>682</v>
      </c>
      <c r="C426" s="264" t="s">
        <v>1123</v>
      </c>
      <c r="D426" s="180" t="s">
        <v>1122</v>
      </c>
      <c r="E426" s="185" t="s">
        <v>613</v>
      </c>
      <c r="F426" s="182" t="s">
        <v>90</v>
      </c>
      <c r="G426" s="183">
        <v>5</v>
      </c>
      <c r="H426" s="183">
        <v>4</v>
      </c>
      <c r="I426" s="184">
        <v>3689.77</v>
      </c>
      <c r="J426" s="184">
        <v>3305.77</v>
      </c>
      <c r="K426" s="350">
        <v>157</v>
      </c>
      <c r="L426" s="178">
        <f>'Приложение 2.1'!G428</f>
        <v>3993287.3</v>
      </c>
      <c r="M426" s="569">
        <v>0</v>
      </c>
      <c r="N426" s="569">
        <v>0</v>
      </c>
      <c r="O426" s="569">
        <v>0</v>
      </c>
      <c r="P426" s="569">
        <f t="shared" si="51"/>
        <v>3993287.3</v>
      </c>
      <c r="Q426" s="569">
        <v>0</v>
      </c>
      <c r="R426" s="569">
        <v>0</v>
      </c>
      <c r="S426" s="105" t="s">
        <v>587</v>
      </c>
      <c r="T426" s="100"/>
      <c r="U426" s="101"/>
    </row>
    <row r="427" spans="1:21" ht="9" customHeight="1">
      <c r="A427" s="641">
        <v>64</v>
      </c>
      <c r="B427" s="179" t="s">
        <v>683</v>
      </c>
      <c r="C427" s="264" t="s">
        <v>1123</v>
      </c>
      <c r="D427" s="180" t="s">
        <v>1122</v>
      </c>
      <c r="E427" s="185" t="s">
        <v>742</v>
      </c>
      <c r="F427" s="182" t="s">
        <v>618</v>
      </c>
      <c r="G427" s="183">
        <v>5</v>
      </c>
      <c r="H427" s="183">
        <v>4</v>
      </c>
      <c r="I427" s="184">
        <v>3878.9</v>
      </c>
      <c r="J427" s="184">
        <v>3494.9</v>
      </c>
      <c r="K427" s="350">
        <v>152</v>
      </c>
      <c r="L427" s="178">
        <f>'Приложение 2.1'!G429</f>
        <v>4347590.0599999996</v>
      </c>
      <c r="M427" s="569">
        <v>0</v>
      </c>
      <c r="N427" s="569">
        <v>0</v>
      </c>
      <c r="O427" s="569">
        <v>0</v>
      </c>
      <c r="P427" s="569">
        <f t="shared" si="51"/>
        <v>4347590.0599999996</v>
      </c>
      <c r="Q427" s="569">
        <v>0</v>
      </c>
      <c r="R427" s="569">
        <v>0</v>
      </c>
      <c r="S427" s="105" t="s">
        <v>587</v>
      </c>
      <c r="T427" s="100"/>
      <c r="U427" s="101"/>
    </row>
    <row r="428" spans="1:21" ht="9" customHeight="1">
      <c r="A428" s="641">
        <v>65</v>
      </c>
      <c r="B428" s="179" t="s">
        <v>684</v>
      </c>
      <c r="C428" s="264" t="s">
        <v>1123</v>
      </c>
      <c r="D428" s="180" t="s">
        <v>1122</v>
      </c>
      <c r="E428" s="185" t="s">
        <v>598</v>
      </c>
      <c r="F428" s="182" t="s">
        <v>90</v>
      </c>
      <c r="G428" s="183">
        <v>5</v>
      </c>
      <c r="H428" s="183">
        <v>4</v>
      </c>
      <c r="I428" s="184">
        <v>4180.3999999999996</v>
      </c>
      <c r="J428" s="184">
        <v>3197.9</v>
      </c>
      <c r="K428" s="350">
        <v>159</v>
      </c>
      <c r="L428" s="178">
        <f>'Приложение 2.1'!G430</f>
        <v>3684289.7</v>
      </c>
      <c r="M428" s="569">
        <v>0</v>
      </c>
      <c r="N428" s="569">
        <v>0</v>
      </c>
      <c r="O428" s="569">
        <v>0</v>
      </c>
      <c r="P428" s="569">
        <f t="shared" si="51"/>
        <v>3684289.7</v>
      </c>
      <c r="Q428" s="569">
        <v>0</v>
      </c>
      <c r="R428" s="569">
        <v>0</v>
      </c>
      <c r="S428" s="105" t="s">
        <v>587</v>
      </c>
      <c r="T428" s="100"/>
      <c r="U428" s="101"/>
    </row>
    <row r="429" spans="1:21" ht="9" customHeight="1">
      <c r="A429" s="641">
        <v>66</v>
      </c>
      <c r="B429" s="179" t="s">
        <v>685</v>
      </c>
      <c r="C429" s="264" t="s">
        <v>1123</v>
      </c>
      <c r="D429" s="180" t="s">
        <v>1122</v>
      </c>
      <c r="E429" s="185" t="s">
        <v>598</v>
      </c>
      <c r="F429" s="182" t="s">
        <v>90</v>
      </c>
      <c r="G429" s="183">
        <v>5</v>
      </c>
      <c r="H429" s="183">
        <v>8</v>
      </c>
      <c r="I429" s="184">
        <v>4728.7</v>
      </c>
      <c r="J429" s="184">
        <v>4490</v>
      </c>
      <c r="K429" s="350">
        <v>321</v>
      </c>
      <c r="L429" s="178">
        <f>'Приложение 2.1'!G431</f>
        <v>7478491.7800000003</v>
      </c>
      <c r="M429" s="569">
        <v>0</v>
      </c>
      <c r="N429" s="569">
        <v>0</v>
      </c>
      <c r="O429" s="569">
        <v>0</v>
      </c>
      <c r="P429" s="569">
        <f t="shared" ref="P429:P492" si="52">L429</f>
        <v>7478491.7800000003</v>
      </c>
      <c r="Q429" s="569">
        <v>0</v>
      </c>
      <c r="R429" s="569">
        <v>0</v>
      </c>
      <c r="S429" s="105" t="s">
        <v>587</v>
      </c>
      <c r="T429" s="100"/>
      <c r="U429" s="101"/>
    </row>
    <row r="430" spans="1:21" ht="9" customHeight="1">
      <c r="A430" s="641">
        <v>67</v>
      </c>
      <c r="B430" s="179" t="s">
        <v>686</v>
      </c>
      <c r="C430" s="264" t="s">
        <v>1123</v>
      </c>
      <c r="D430" s="180" t="s">
        <v>1122</v>
      </c>
      <c r="E430" s="185" t="s">
        <v>598</v>
      </c>
      <c r="F430" s="182" t="s">
        <v>90</v>
      </c>
      <c r="G430" s="183">
        <v>5</v>
      </c>
      <c r="H430" s="183">
        <v>15</v>
      </c>
      <c r="I430" s="184">
        <v>7267.9</v>
      </c>
      <c r="J430" s="184">
        <v>7044</v>
      </c>
      <c r="K430" s="350">
        <v>547</v>
      </c>
      <c r="L430" s="178">
        <f>'Приложение 2.1'!G432</f>
        <v>11743660.07</v>
      </c>
      <c r="M430" s="569">
        <v>0</v>
      </c>
      <c r="N430" s="569">
        <v>0</v>
      </c>
      <c r="O430" s="569">
        <v>0</v>
      </c>
      <c r="P430" s="569">
        <f t="shared" si="52"/>
        <v>11743660.07</v>
      </c>
      <c r="Q430" s="569">
        <v>0</v>
      </c>
      <c r="R430" s="569">
        <v>0</v>
      </c>
      <c r="S430" s="105" t="s">
        <v>587</v>
      </c>
      <c r="T430" s="100"/>
      <c r="U430" s="101"/>
    </row>
    <row r="431" spans="1:21" ht="9" customHeight="1">
      <c r="A431" s="641">
        <v>68</v>
      </c>
      <c r="B431" s="179" t="s">
        <v>687</v>
      </c>
      <c r="C431" s="264" t="s">
        <v>1123</v>
      </c>
      <c r="D431" s="180" t="s">
        <v>1122</v>
      </c>
      <c r="E431" s="185" t="s">
        <v>605</v>
      </c>
      <c r="F431" s="182" t="s">
        <v>90</v>
      </c>
      <c r="G431" s="183">
        <v>5</v>
      </c>
      <c r="H431" s="183">
        <v>6</v>
      </c>
      <c r="I431" s="184">
        <v>6473.5</v>
      </c>
      <c r="J431" s="184">
        <v>4642.5</v>
      </c>
      <c r="K431" s="350">
        <v>225</v>
      </c>
      <c r="L431" s="178">
        <f>'Приложение 2.1'!G433</f>
        <v>4812612.43</v>
      </c>
      <c r="M431" s="569">
        <v>0</v>
      </c>
      <c r="N431" s="569">
        <v>0</v>
      </c>
      <c r="O431" s="569">
        <v>0</v>
      </c>
      <c r="P431" s="569">
        <f t="shared" si="52"/>
        <v>4812612.43</v>
      </c>
      <c r="Q431" s="569">
        <v>0</v>
      </c>
      <c r="R431" s="569">
        <v>0</v>
      </c>
      <c r="S431" s="105" t="s">
        <v>587</v>
      </c>
      <c r="T431" s="100"/>
      <c r="U431" s="101"/>
    </row>
    <row r="432" spans="1:21" ht="9" customHeight="1">
      <c r="A432" s="641">
        <v>69</v>
      </c>
      <c r="B432" s="179" t="s">
        <v>688</v>
      </c>
      <c r="C432" s="264" t="s">
        <v>1123</v>
      </c>
      <c r="D432" s="180" t="s">
        <v>1122</v>
      </c>
      <c r="E432" s="185" t="s">
        <v>605</v>
      </c>
      <c r="F432" s="182" t="s">
        <v>88</v>
      </c>
      <c r="G432" s="183">
        <v>5</v>
      </c>
      <c r="H432" s="183">
        <v>6</v>
      </c>
      <c r="I432" s="184">
        <v>6501.1</v>
      </c>
      <c r="J432" s="184">
        <v>4599.1000000000004</v>
      </c>
      <c r="K432" s="350">
        <v>223</v>
      </c>
      <c r="L432" s="178">
        <f>'Приложение 2.1'!G434</f>
        <v>4406640.5199999996</v>
      </c>
      <c r="M432" s="569">
        <v>0</v>
      </c>
      <c r="N432" s="569">
        <v>0</v>
      </c>
      <c r="O432" s="569">
        <v>0</v>
      </c>
      <c r="P432" s="569">
        <f t="shared" si="52"/>
        <v>4406640.5199999996</v>
      </c>
      <c r="Q432" s="569">
        <v>0</v>
      </c>
      <c r="R432" s="569">
        <v>0</v>
      </c>
      <c r="S432" s="105" t="s">
        <v>587</v>
      </c>
      <c r="T432" s="100"/>
      <c r="U432" s="101"/>
    </row>
    <row r="433" spans="1:21" ht="9" customHeight="1">
      <c r="A433" s="641">
        <v>70</v>
      </c>
      <c r="B433" s="179" t="s">
        <v>689</v>
      </c>
      <c r="C433" s="264" t="s">
        <v>1123</v>
      </c>
      <c r="D433" s="180" t="s">
        <v>1122</v>
      </c>
      <c r="E433" s="185" t="s">
        <v>615</v>
      </c>
      <c r="F433" s="182" t="s">
        <v>88</v>
      </c>
      <c r="G433" s="183">
        <v>5</v>
      </c>
      <c r="H433" s="183">
        <v>2</v>
      </c>
      <c r="I433" s="184">
        <v>2147.6999999999998</v>
      </c>
      <c r="J433" s="184">
        <v>1900.6</v>
      </c>
      <c r="K433" s="350">
        <v>79</v>
      </c>
      <c r="L433" s="178">
        <f>'Приложение 2.1'!G435</f>
        <v>2843088.39</v>
      </c>
      <c r="M433" s="569">
        <v>0</v>
      </c>
      <c r="N433" s="569">
        <v>0</v>
      </c>
      <c r="O433" s="569">
        <v>0</v>
      </c>
      <c r="P433" s="569">
        <f t="shared" si="52"/>
        <v>2843088.39</v>
      </c>
      <c r="Q433" s="569">
        <v>0</v>
      </c>
      <c r="R433" s="569">
        <v>0</v>
      </c>
      <c r="S433" s="105" t="s">
        <v>587</v>
      </c>
      <c r="T433" s="100"/>
      <c r="U433" s="101"/>
    </row>
    <row r="434" spans="1:21" ht="9" customHeight="1">
      <c r="A434" s="641">
        <v>71</v>
      </c>
      <c r="B434" s="179" t="s">
        <v>690</v>
      </c>
      <c r="C434" s="264" t="s">
        <v>1123</v>
      </c>
      <c r="D434" s="180" t="s">
        <v>1122</v>
      </c>
      <c r="E434" s="185" t="s">
        <v>609</v>
      </c>
      <c r="F434" s="182" t="s">
        <v>88</v>
      </c>
      <c r="G434" s="183">
        <v>5</v>
      </c>
      <c r="H434" s="183">
        <v>8</v>
      </c>
      <c r="I434" s="184">
        <v>6665.6</v>
      </c>
      <c r="J434" s="184">
        <v>6141.9</v>
      </c>
      <c r="K434" s="350">
        <v>326</v>
      </c>
      <c r="L434" s="178">
        <f>'Приложение 2.1'!G436</f>
        <v>6783421.4900000002</v>
      </c>
      <c r="M434" s="569">
        <v>0</v>
      </c>
      <c r="N434" s="569">
        <v>0</v>
      </c>
      <c r="O434" s="569">
        <v>0</v>
      </c>
      <c r="P434" s="569">
        <f t="shared" si="52"/>
        <v>6783421.4900000002</v>
      </c>
      <c r="Q434" s="569">
        <v>0</v>
      </c>
      <c r="R434" s="569">
        <v>0</v>
      </c>
      <c r="S434" s="105" t="s">
        <v>587</v>
      </c>
      <c r="T434" s="100"/>
      <c r="U434" s="101"/>
    </row>
    <row r="435" spans="1:21" ht="9" customHeight="1">
      <c r="A435" s="641">
        <v>72</v>
      </c>
      <c r="B435" s="179" t="s">
        <v>691</v>
      </c>
      <c r="C435" s="264" t="s">
        <v>1123</v>
      </c>
      <c r="D435" s="180" t="s">
        <v>1122</v>
      </c>
      <c r="E435" s="185" t="s">
        <v>613</v>
      </c>
      <c r="F435" s="182" t="s">
        <v>90</v>
      </c>
      <c r="G435" s="183">
        <v>5</v>
      </c>
      <c r="H435" s="183">
        <v>3</v>
      </c>
      <c r="I435" s="184">
        <v>2315</v>
      </c>
      <c r="J435" s="184">
        <v>2019</v>
      </c>
      <c r="K435" s="350">
        <v>110</v>
      </c>
      <c r="L435" s="178">
        <f>'Приложение 2.1'!G437</f>
        <v>1883092.76</v>
      </c>
      <c r="M435" s="569">
        <v>0</v>
      </c>
      <c r="N435" s="569">
        <v>0</v>
      </c>
      <c r="O435" s="569">
        <v>0</v>
      </c>
      <c r="P435" s="569">
        <f t="shared" si="52"/>
        <v>1883092.76</v>
      </c>
      <c r="Q435" s="569">
        <v>0</v>
      </c>
      <c r="R435" s="569">
        <v>0</v>
      </c>
      <c r="S435" s="105" t="s">
        <v>587</v>
      </c>
      <c r="T435" s="100"/>
      <c r="U435" s="101"/>
    </row>
    <row r="436" spans="1:21" ht="9" customHeight="1">
      <c r="A436" s="641">
        <v>73</v>
      </c>
      <c r="B436" s="179" t="s">
        <v>692</v>
      </c>
      <c r="C436" s="264" t="s">
        <v>1123</v>
      </c>
      <c r="D436" s="180" t="s">
        <v>1122</v>
      </c>
      <c r="E436" s="185" t="s">
        <v>595</v>
      </c>
      <c r="F436" s="182" t="s">
        <v>88</v>
      </c>
      <c r="G436" s="183">
        <v>5</v>
      </c>
      <c r="H436" s="183">
        <v>4</v>
      </c>
      <c r="I436" s="184">
        <v>3462.3</v>
      </c>
      <c r="J436" s="184">
        <v>3119.8</v>
      </c>
      <c r="K436" s="350">
        <v>153</v>
      </c>
      <c r="L436" s="178">
        <f>'Приложение 2.1'!G438</f>
        <v>4244076.5999999996</v>
      </c>
      <c r="M436" s="569">
        <v>0</v>
      </c>
      <c r="N436" s="569">
        <v>0</v>
      </c>
      <c r="O436" s="569">
        <v>0</v>
      </c>
      <c r="P436" s="569">
        <f t="shared" si="52"/>
        <v>4244076.5999999996</v>
      </c>
      <c r="Q436" s="569">
        <v>0</v>
      </c>
      <c r="R436" s="569">
        <v>0</v>
      </c>
      <c r="S436" s="105" t="s">
        <v>587</v>
      </c>
      <c r="T436" s="100"/>
      <c r="U436" s="101"/>
    </row>
    <row r="437" spans="1:21" ht="9" customHeight="1">
      <c r="A437" s="641">
        <v>74</v>
      </c>
      <c r="B437" s="179" t="s">
        <v>693</v>
      </c>
      <c r="C437" s="264" t="s">
        <v>1123</v>
      </c>
      <c r="D437" s="180" t="s">
        <v>1122</v>
      </c>
      <c r="E437" s="185" t="s">
        <v>609</v>
      </c>
      <c r="F437" s="182" t="s">
        <v>90</v>
      </c>
      <c r="G437" s="183">
        <v>5</v>
      </c>
      <c r="H437" s="183">
        <v>4</v>
      </c>
      <c r="I437" s="184">
        <v>3775</v>
      </c>
      <c r="J437" s="184">
        <v>3322.6</v>
      </c>
      <c r="K437" s="350">
        <v>156</v>
      </c>
      <c r="L437" s="178">
        <f>'Приложение 2.1'!G439</f>
        <v>3539336.9</v>
      </c>
      <c r="M437" s="569">
        <v>0</v>
      </c>
      <c r="N437" s="569">
        <v>0</v>
      </c>
      <c r="O437" s="569">
        <v>0</v>
      </c>
      <c r="P437" s="569">
        <f t="shared" si="52"/>
        <v>3539336.9</v>
      </c>
      <c r="Q437" s="569">
        <v>0</v>
      </c>
      <c r="R437" s="569">
        <v>0</v>
      </c>
      <c r="S437" s="105" t="s">
        <v>587</v>
      </c>
      <c r="T437" s="100"/>
      <c r="U437" s="101"/>
    </row>
    <row r="438" spans="1:21" ht="9" customHeight="1">
      <c r="A438" s="641">
        <v>75</v>
      </c>
      <c r="B438" s="179" t="s">
        <v>694</v>
      </c>
      <c r="C438" s="264" t="s">
        <v>1123</v>
      </c>
      <c r="D438" s="180" t="s">
        <v>1122</v>
      </c>
      <c r="E438" s="185" t="s">
        <v>594</v>
      </c>
      <c r="F438" s="182" t="s">
        <v>90</v>
      </c>
      <c r="G438" s="183">
        <v>5</v>
      </c>
      <c r="H438" s="183">
        <v>4</v>
      </c>
      <c r="I438" s="184">
        <v>3634.7</v>
      </c>
      <c r="J438" s="184">
        <v>3366.3</v>
      </c>
      <c r="K438" s="350">
        <v>149</v>
      </c>
      <c r="L438" s="178">
        <f>'Приложение 2.1'!G440</f>
        <v>3528264.94</v>
      </c>
      <c r="M438" s="569">
        <v>0</v>
      </c>
      <c r="N438" s="569">
        <v>0</v>
      </c>
      <c r="O438" s="569">
        <v>0</v>
      </c>
      <c r="P438" s="569">
        <f t="shared" si="52"/>
        <v>3528264.94</v>
      </c>
      <c r="Q438" s="569">
        <v>0</v>
      </c>
      <c r="R438" s="569">
        <v>0</v>
      </c>
      <c r="S438" s="105" t="s">
        <v>587</v>
      </c>
      <c r="T438" s="100"/>
      <c r="U438" s="101"/>
    </row>
    <row r="439" spans="1:21" ht="9" customHeight="1">
      <c r="A439" s="641">
        <v>76</v>
      </c>
      <c r="B439" s="179" t="s">
        <v>695</v>
      </c>
      <c r="C439" s="264" t="s">
        <v>1123</v>
      </c>
      <c r="D439" s="180" t="s">
        <v>1122</v>
      </c>
      <c r="E439" s="185" t="s">
        <v>594</v>
      </c>
      <c r="F439" s="182" t="s">
        <v>90</v>
      </c>
      <c r="G439" s="183">
        <v>5</v>
      </c>
      <c r="H439" s="183">
        <v>8</v>
      </c>
      <c r="I439" s="184">
        <v>6118.8</v>
      </c>
      <c r="J439" s="184">
        <v>5621.6</v>
      </c>
      <c r="K439" s="350">
        <v>244</v>
      </c>
      <c r="L439" s="178">
        <f>'Приложение 2.1'!G441</f>
        <v>6367200.2400000002</v>
      </c>
      <c r="M439" s="569">
        <v>0</v>
      </c>
      <c r="N439" s="569">
        <v>0</v>
      </c>
      <c r="O439" s="569">
        <v>0</v>
      </c>
      <c r="P439" s="569">
        <f t="shared" si="52"/>
        <v>6367200.2400000002</v>
      </c>
      <c r="Q439" s="569">
        <v>0</v>
      </c>
      <c r="R439" s="569">
        <v>0</v>
      </c>
      <c r="S439" s="105" t="s">
        <v>587</v>
      </c>
      <c r="T439" s="100"/>
      <c r="U439" s="101"/>
    </row>
    <row r="440" spans="1:21" ht="9" customHeight="1">
      <c r="A440" s="641">
        <v>77</v>
      </c>
      <c r="B440" s="179" t="s">
        <v>696</v>
      </c>
      <c r="C440" s="264" t="s">
        <v>1123</v>
      </c>
      <c r="D440" s="180" t="s">
        <v>1122</v>
      </c>
      <c r="E440" s="185" t="s">
        <v>609</v>
      </c>
      <c r="F440" s="182" t="s">
        <v>90</v>
      </c>
      <c r="G440" s="183">
        <v>5</v>
      </c>
      <c r="H440" s="183">
        <v>8</v>
      </c>
      <c r="I440" s="184">
        <v>5989.4</v>
      </c>
      <c r="J440" s="184">
        <v>5548.2</v>
      </c>
      <c r="K440" s="350">
        <v>270</v>
      </c>
      <c r="L440" s="178">
        <f>'Приложение 2.1'!G442</f>
        <v>6316917.4500000002</v>
      </c>
      <c r="M440" s="569">
        <v>0</v>
      </c>
      <c r="N440" s="569">
        <v>0</v>
      </c>
      <c r="O440" s="569">
        <v>0</v>
      </c>
      <c r="P440" s="569">
        <f t="shared" si="52"/>
        <v>6316917.4500000002</v>
      </c>
      <c r="Q440" s="569">
        <v>0</v>
      </c>
      <c r="R440" s="569">
        <v>0</v>
      </c>
      <c r="S440" s="105" t="s">
        <v>587</v>
      </c>
      <c r="T440" s="100"/>
      <c r="U440" s="101"/>
    </row>
    <row r="441" spans="1:21" ht="9" customHeight="1">
      <c r="A441" s="641">
        <v>78</v>
      </c>
      <c r="B441" s="179" t="s">
        <v>697</v>
      </c>
      <c r="C441" s="264" t="s">
        <v>1123</v>
      </c>
      <c r="D441" s="180" t="s">
        <v>1122</v>
      </c>
      <c r="E441" s="185" t="s">
        <v>609</v>
      </c>
      <c r="F441" s="182" t="s">
        <v>90</v>
      </c>
      <c r="G441" s="183">
        <v>5</v>
      </c>
      <c r="H441" s="183">
        <v>4</v>
      </c>
      <c r="I441" s="184">
        <v>3598.6</v>
      </c>
      <c r="J441" s="184">
        <v>3322.6</v>
      </c>
      <c r="K441" s="350">
        <v>126</v>
      </c>
      <c r="L441" s="178">
        <f>'Приложение 2.1'!G443</f>
        <v>3180778.18</v>
      </c>
      <c r="M441" s="569">
        <v>0</v>
      </c>
      <c r="N441" s="569">
        <v>0</v>
      </c>
      <c r="O441" s="569">
        <v>0</v>
      </c>
      <c r="P441" s="569">
        <f t="shared" si="52"/>
        <v>3180778.18</v>
      </c>
      <c r="Q441" s="569">
        <v>0</v>
      </c>
      <c r="R441" s="569">
        <v>0</v>
      </c>
      <c r="S441" s="105" t="s">
        <v>587</v>
      </c>
      <c r="T441" s="100"/>
      <c r="U441" s="101"/>
    </row>
    <row r="442" spans="1:21" ht="9" customHeight="1">
      <c r="A442" s="641">
        <v>79</v>
      </c>
      <c r="B442" s="179" t="s">
        <v>698</v>
      </c>
      <c r="C442" s="264" t="s">
        <v>1123</v>
      </c>
      <c r="D442" s="180" t="s">
        <v>1122</v>
      </c>
      <c r="E442" s="185" t="s">
        <v>605</v>
      </c>
      <c r="F442" s="182" t="s">
        <v>90</v>
      </c>
      <c r="G442" s="183">
        <v>5</v>
      </c>
      <c r="H442" s="183">
        <v>4</v>
      </c>
      <c r="I442" s="184">
        <v>3925.7</v>
      </c>
      <c r="J442" s="184">
        <v>3259.1</v>
      </c>
      <c r="K442" s="350">
        <v>127</v>
      </c>
      <c r="L442" s="178">
        <f>'Приложение 2.1'!G444</f>
        <v>3368090.57</v>
      </c>
      <c r="M442" s="569">
        <v>0</v>
      </c>
      <c r="N442" s="569">
        <v>0</v>
      </c>
      <c r="O442" s="569">
        <v>0</v>
      </c>
      <c r="P442" s="569">
        <f t="shared" si="52"/>
        <v>3368090.57</v>
      </c>
      <c r="Q442" s="569">
        <v>0</v>
      </c>
      <c r="R442" s="569">
        <v>0</v>
      </c>
      <c r="S442" s="105" t="s">
        <v>587</v>
      </c>
      <c r="T442" s="100"/>
      <c r="U442" s="101"/>
    </row>
    <row r="443" spans="1:21" ht="9" customHeight="1">
      <c r="A443" s="641">
        <v>80</v>
      </c>
      <c r="B443" s="179" t="s">
        <v>699</v>
      </c>
      <c r="C443" s="264" t="s">
        <v>1123</v>
      </c>
      <c r="D443" s="180" t="s">
        <v>1122</v>
      </c>
      <c r="E443" s="185" t="s">
        <v>605</v>
      </c>
      <c r="F443" s="182" t="s">
        <v>90</v>
      </c>
      <c r="G443" s="183">
        <v>5</v>
      </c>
      <c r="H443" s="183">
        <v>5</v>
      </c>
      <c r="I443" s="184">
        <v>4429.5</v>
      </c>
      <c r="J443" s="184">
        <v>3941.5</v>
      </c>
      <c r="K443" s="350">
        <v>216</v>
      </c>
      <c r="L443" s="178">
        <f>'Приложение 2.1'!G445</f>
        <v>4187945.7</v>
      </c>
      <c r="M443" s="569">
        <v>0</v>
      </c>
      <c r="N443" s="569">
        <v>0</v>
      </c>
      <c r="O443" s="569">
        <v>0</v>
      </c>
      <c r="P443" s="569">
        <f t="shared" si="52"/>
        <v>4187945.7</v>
      </c>
      <c r="Q443" s="569">
        <v>0</v>
      </c>
      <c r="R443" s="569">
        <v>0</v>
      </c>
      <c r="S443" s="105" t="s">
        <v>587</v>
      </c>
      <c r="T443" s="100"/>
      <c r="U443" s="101"/>
    </row>
    <row r="444" spans="1:21" ht="9" customHeight="1">
      <c r="A444" s="641">
        <v>81</v>
      </c>
      <c r="B444" s="179" t="s">
        <v>700</v>
      </c>
      <c r="C444" s="264" t="s">
        <v>1123</v>
      </c>
      <c r="D444" s="180" t="s">
        <v>1122</v>
      </c>
      <c r="E444" s="185" t="s">
        <v>605</v>
      </c>
      <c r="F444" s="182" t="s">
        <v>90</v>
      </c>
      <c r="G444" s="183">
        <v>5</v>
      </c>
      <c r="H444" s="183">
        <v>6</v>
      </c>
      <c r="I444" s="184">
        <v>5072.6000000000004</v>
      </c>
      <c r="J444" s="184">
        <v>4568.8999999999996</v>
      </c>
      <c r="K444" s="350">
        <v>211</v>
      </c>
      <c r="L444" s="178">
        <f>'Приложение 2.1'!G446</f>
        <v>4659450.29</v>
      </c>
      <c r="M444" s="569">
        <v>0</v>
      </c>
      <c r="N444" s="569">
        <v>0</v>
      </c>
      <c r="O444" s="569">
        <v>0</v>
      </c>
      <c r="P444" s="569">
        <f t="shared" si="52"/>
        <v>4659450.29</v>
      </c>
      <c r="Q444" s="569">
        <v>0</v>
      </c>
      <c r="R444" s="569">
        <v>0</v>
      </c>
      <c r="S444" s="105" t="s">
        <v>587</v>
      </c>
      <c r="T444" s="100"/>
      <c r="U444" s="101"/>
    </row>
    <row r="445" spans="1:21" ht="9" customHeight="1">
      <c r="A445" s="641">
        <v>82</v>
      </c>
      <c r="B445" s="179" t="s">
        <v>701</v>
      </c>
      <c r="C445" s="264" t="s">
        <v>1123</v>
      </c>
      <c r="D445" s="180" t="s">
        <v>1122</v>
      </c>
      <c r="E445" s="185" t="s">
        <v>297</v>
      </c>
      <c r="F445" s="182" t="s">
        <v>90</v>
      </c>
      <c r="G445" s="183">
        <v>9</v>
      </c>
      <c r="H445" s="183">
        <v>4</v>
      </c>
      <c r="I445" s="184">
        <v>8668.2000000000007</v>
      </c>
      <c r="J445" s="184">
        <v>7601.2</v>
      </c>
      <c r="K445" s="350">
        <v>332</v>
      </c>
      <c r="L445" s="178">
        <f>'Приложение 2.1'!G447</f>
        <v>4395568.5599999996</v>
      </c>
      <c r="M445" s="569">
        <v>0</v>
      </c>
      <c r="N445" s="569">
        <v>0</v>
      </c>
      <c r="O445" s="569">
        <v>0</v>
      </c>
      <c r="P445" s="569">
        <f t="shared" si="52"/>
        <v>4395568.5599999996</v>
      </c>
      <c r="Q445" s="569">
        <v>0</v>
      </c>
      <c r="R445" s="569">
        <v>0</v>
      </c>
      <c r="S445" s="105" t="s">
        <v>587</v>
      </c>
      <c r="T445" s="100"/>
      <c r="U445" s="101"/>
    </row>
    <row r="446" spans="1:21" ht="9" customHeight="1">
      <c r="A446" s="641">
        <v>83</v>
      </c>
      <c r="B446" s="179" t="s">
        <v>702</v>
      </c>
      <c r="C446" s="264" t="s">
        <v>1123</v>
      </c>
      <c r="D446" s="180" t="s">
        <v>1121</v>
      </c>
      <c r="E446" s="185" t="s">
        <v>297</v>
      </c>
      <c r="F446" s="182" t="s">
        <v>90</v>
      </c>
      <c r="G446" s="183">
        <v>9</v>
      </c>
      <c r="H446" s="183">
        <v>5</v>
      </c>
      <c r="I446" s="184">
        <v>10728.8</v>
      </c>
      <c r="J446" s="184">
        <v>9599</v>
      </c>
      <c r="K446" s="350">
        <v>435</v>
      </c>
      <c r="L446" s="178">
        <f>'Приложение 2.1'!G448</f>
        <v>5960405.7300000004</v>
      </c>
      <c r="M446" s="569">
        <v>0</v>
      </c>
      <c r="N446" s="569">
        <v>0</v>
      </c>
      <c r="O446" s="569">
        <v>0</v>
      </c>
      <c r="P446" s="569">
        <f t="shared" si="52"/>
        <v>5960405.7300000004</v>
      </c>
      <c r="Q446" s="569">
        <v>0</v>
      </c>
      <c r="R446" s="569">
        <v>0</v>
      </c>
      <c r="S446" s="105" t="s">
        <v>587</v>
      </c>
      <c r="T446" s="362" t="s">
        <v>1212</v>
      </c>
      <c r="U446" s="101"/>
    </row>
    <row r="447" spans="1:21" ht="9" customHeight="1">
      <c r="A447" s="641">
        <v>84</v>
      </c>
      <c r="B447" s="179" t="s">
        <v>703</v>
      </c>
      <c r="C447" s="264" t="s">
        <v>1123</v>
      </c>
      <c r="D447" s="180" t="s">
        <v>1122</v>
      </c>
      <c r="E447" s="185" t="s">
        <v>615</v>
      </c>
      <c r="F447" s="182" t="s">
        <v>88</v>
      </c>
      <c r="G447" s="183">
        <v>9</v>
      </c>
      <c r="H447" s="183">
        <v>1</v>
      </c>
      <c r="I447" s="184">
        <v>4294.1000000000004</v>
      </c>
      <c r="J447" s="184">
        <v>3316.2</v>
      </c>
      <c r="K447" s="350">
        <v>151</v>
      </c>
      <c r="L447" s="178">
        <f>'Приложение 2.1'!G449</f>
        <v>2365709.0299999998</v>
      </c>
      <c r="M447" s="569">
        <v>0</v>
      </c>
      <c r="N447" s="569">
        <v>0</v>
      </c>
      <c r="O447" s="569">
        <v>0</v>
      </c>
      <c r="P447" s="569">
        <f t="shared" si="52"/>
        <v>2365709.0299999998</v>
      </c>
      <c r="Q447" s="569">
        <v>0</v>
      </c>
      <c r="R447" s="569">
        <v>0</v>
      </c>
      <c r="S447" s="105" t="s">
        <v>587</v>
      </c>
      <c r="T447" s="100"/>
      <c r="U447" s="101"/>
    </row>
    <row r="448" spans="1:21" ht="9" customHeight="1">
      <c r="A448" s="641">
        <v>85</v>
      </c>
      <c r="B448" s="179" t="s">
        <v>704</v>
      </c>
      <c r="C448" s="264" t="s">
        <v>1123</v>
      </c>
      <c r="D448" s="180" t="s">
        <v>1122</v>
      </c>
      <c r="E448" s="185" t="s">
        <v>604</v>
      </c>
      <c r="F448" s="182" t="s">
        <v>88</v>
      </c>
      <c r="G448" s="183">
        <v>9</v>
      </c>
      <c r="H448" s="183">
        <v>8</v>
      </c>
      <c r="I448" s="184">
        <v>18543.7</v>
      </c>
      <c r="J448" s="184">
        <v>15749.4</v>
      </c>
      <c r="K448" s="350">
        <v>600</v>
      </c>
      <c r="L448" s="178">
        <f>'Приложение 2.1'!G450</f>
        <v>10239718.689999999</v>
      </c>
      <c r="M448" s="569">
        <v>0</v>
      </c>
      <c r="N448" s="569">
        <v>0</v>
      </c>
      <c r="O448" s="569">
        <v>0</v>
      </c>
      <c r="P448" s="569">
        <f t="shared" si="52"/>
        <v>10239718.689999999</v>
      </c>
      <c r="Q448" s="569">
        <v>0</v>
      </c>
      <c r="R448" s="569">
        <v>0</v>
      </c>
      <c r="S448" s="105" t="s">
        <v>587</v>
      </c>
      <c r="T448" s="100"/>
      <c r="U448" s="101"/>
    </row>
    <row r="449" spans="1:21" ht="9" customHeight="1">
      <c r="A449" s="641">
        <v>86</v>
      </c>
      <c r="B449" s="179" t="s">
        <v>705</v>
      </c>
      <c r="C449" s="264" t="s">
        <v>1123</v>
      </c>
      <c r="D449" s="180" t="s">
        <v>1122</v>
      </c>
      <c r="E449" s="185" t="s">
        <v>613</v>
      </c>
      <c r="F449" s="182" t="s">
        <v>88</v>
      </c>
      <c r="G449" s="183">
        <v>9</v>
      </c>
      <c r="H449" s="183">
        <v>6</v>
      </c>
      <c r="I449" s="184">
        <v>12098.3</v>
      </c>
      <c r="J449" s="184">
        <v>10383.700000000001</v>
      </c>
      <c r="K449" s="350">
        <v>503</v>
      </c>
      <c r="L449" s="178">
        <f>'Приложение 2.1'!G451</f>
        <v>14659479.42</v>
      </c>
      <c r="M449" s="569">
        <v>0</v>
      </c>
      <c r="N449" s="569">
        <v>0</v>
      </c>
      <c r="O449" s="569">
        <v>0</v>
      </c>
      <c r="P449" s="569">
        <f t="shared" si="52"/>
        <v>14659479.42</v>
      </c>
      <c r="Q449" s="569">
        <v>0</v>
      </c>
      <c r="R449" s="569">
        <v>0</v>
      </c>
      <c r="S449" s="105" t="s">
        <v>587</v>
      </c>
      <c r="T449" s="100"/>
      <c r="U449" s="101"/>
    </row>
    <row r="450" spans="1:21" ht="9" customHeight="1">
      <c r="A450" s="641">
        <v>87</v>
      </c>
      <c r="B450" s="179" t="s">
        <v>706</v>
      </c>
      <c r="C450" s="264" t="s">
        <v>1123</v>
      </c>
      <c r="D450" s="180" t="s">
        <v>1122</v>
      </c>
      <c r="E450" s="185" t="s">
        <v>743</v>
      </c>
      <c r="F450" s="182" t="s">
        <v>88</v>
      </c>
      <c r="G450" s="183">
        <v>9</v>
      </c>
      <c r="H450" s="183">
        <v>1</v>
      </c>
      <c r="I450" s="184">
        <v>12118</v>
      </c>
      <c r="J450" s="184">
        <v>7792.2</v>
      </c>
      <c r="K450" s="350">
        <v>497</v>
      </c>
      <c r="L450" s="178">
        <f>'Приложение 2.1'!G452</f>
        <v>7979193.2999999998</v>
      </c>
      <c r="M450" s="569">
        <v>0</v>
      </c>
      <c r="N450" s="569">
        <v>0</v>
      </c>
      <c r="O450" s="569">
        <v>0</v>
      </c>
      <c r="P450" s="569">
        <f t="shared" si="52"/>
        <v>7979193.2999999998</v>
      </c>
      <c r="Q450" s="569">
        <v>0</v>
      </c>
      <c r="R450" s="569">
        <v>0</v>
      </c>
      <c r="S450" s="105" t="s">
        <v>587</v>
      </c>
      <c r="T450" s="100"/>
      <c r="U450" s="101"/>
    </row>
    <row r="451" spans="1:21" ht="9" customHeight="1">
      <c r="A451" s="641">
        <v>88</v>
      </c>
      <c r="B451" s="179" t="s">
        <v>707</v>
      </c>
      <c r="C451" s="264" t="s">
        <v>1123</v>
      </c>
      <c r="D451" s="180" t="s">
        <v>1122</v>
      </c>
      <c r="E451" s="185" t="s">
        <v>602</v>
      </c>
      <c r="F451" s="182" t="s">
        <v>90</v>
      </c>
      <c r="G451" s="183">
        <v>5</v>
      </c>
      <c r="H451" s="183">
        <v>3</v>
      </c>
      <c r="I451" s="184">
        <v>2363.1999999999998</v>
      </c>
      <c r="J451" s="184">
        <v>2127.6</v>
      </c>
      <c r="K451" s="350">
        <v>98</v>
      </c>
      <c r="L451" s="178">
        <f>'Приложение 2.1'!G453</f>
        <v>2213285.0299999998</v>
      </c>
      <c r="M451" s="569">
        <v>0</v>
      </c>
      <c r="N451" s="569">
        <v>0</v>
      </c>
      <c r="O451" s="569">
        <v>0</v>
      </c>
      <c r="P451" s="569">
        <f t="shared" si="52"/>
        <v>2213285.0299999998</v>
      </c>
      <c r="Q451" s="569">
        <v>0</v>
      </c>
      <c r="R451" s="569">
        <v>0</v>
      </c>
      <c r="S451" s="105" t="s">
        <v>587</v>
      </c>
      <c r="T451" s="100"/>
      <c r="U451" s="101"/>
    </row>
    <row r="452" spans="1:21" ht="9" customHeight="1">
      <c r="A452" s="641">
        <v>89</v>
      </c>
      <c r="B452" s="179" t="s">
        <v>708</v>
      </c>
      <c r="C452" s="264" t="s">
        <v>1123</v>
      </c>
      <c r="D452" s="180" t="s">
        <v>1122</v>
      </c>
      <c r="E452" s="185" t="s">
        <v>602</v>
      </c>
      <c r="F452" s="182" t="s">
        <v>88</v>
      </c>
      <c r="G452" s="183">
        <v>5</v>
      </c>
      <c r="H452" s="183">
        <v>4</v>
      </c>
      <c r="I452" s="184">
        <v>4689.92</v>
      </c>
      <c r="J452" s="184">
        <v>3368.5</v>
      </c>
      <c r="K452" s="350">
        <v>166</v>
      </c>
      <c r="L452" s="178">
        <f>'Приложение 2.1'!G454</f>
        <v>4247942.41</v>
      </c>
      <c r="M452" s="569">
        <v>0</v>
      </c>
      <c r="N452" s="569">
        <v>0</v>
      </c>
      <c r="O452" s="569">
        <v>0</v>
      </c>
      <c r="P452" s="569">
        <f t="shared" si="52"/>
        <v>4247942.41</v>
      </c>
      <c r="Q452" s="569">
        <v>0</v>
      </c>
      <c r="R452" s="569">
        <v>0</v>
      </c>
      <c r="S452" s="105" t="s">
        <v>587</v>
      </c>
      <c r="T452" s="100"/>
      <c r="U452" s="101"/>
    </row>
    <row r="453" spans="1:21" ht="9" customHeight="1">
      <c r="A453" s="641">
        <v>90</v>
      </c>
      <c r="B453" s="179" t="s">
        <v>709</v>
      </c>
      <c r="C453" s="264" t="s">
        <v>1124</v>
      </c>
      <c r="D453" s="180" t="s">
        <v>1122</v>
      </c>
      <c r="E453" s="185" t="s">
        <v>608</v>
      </c>
      <c r="F453" s="182" t="s">
        <v>88</v>
      </c>
      <c r="G453" s="183">
        <v>6</v>
      </c>
      <c r="H453" s="183">
        <v>1</v>
      </c>
      <c r="I453" s="184">
        <v>1418.84</v>
      </c>
      <c r="J453" s="184">
        <f>1097.5+249.1</f>
        <v>1346.6</v>
      </c>
      <c r="K453" s="350">
        <v>28</v>
      </c>
      <c r="L453" s="178">
        <f>'Приложение 2.1'!G455</f>
        <v>1104150.01</v>
      </c>
      <c r="M453" s="569">
        <v>0</v>
      </c>
      <c r="N453" s="569">
        <v>0</v>
      </c>
      <c r="O453" s="569">
        <v>0</v>
      </c>
      <c r="P453" s="569">
        <f t="shared" si="52"/>
        <v>1104150.01</v>
      </c>
      <c r="Q453" s="569">
        <v>0</v>
      </c>
      <c r="R453" s="569">
        <v>0</v>
      </c>
      <c r="S453" s="105" t="s">
        <v>587</v>
      </c>
      <c r="T453" s="100"/>
      <c r="U453" s="101"/>
    </row>
    <row r="454" spans="1:21" ht="9" customHeight="1">
      <c r="A454" s="641">
        <v>91</v>
      </c>
      <c r="B454" s="179" t="s">
        <v>710</v>
      </c>
      <c r="C454" s="264" t="s">
        <v>1123</v>
      </c>
      <c r="D454" s="180" t="s">
        <v>1122</v>
      </c>
      <c r="E454" s="185" t="s">
        <v>612</v>
      </c>
      <c r="F454" s="182" t="s">
        <v>90</v>
      </c>
      <c r="G454" s="183">
        <v>5</v>
      </c>
      <c r="H454" s="183">
        <v>8</v>
      </c>
      <c r="I454" s="184">
        <v>5751.1</v>
      </c>
      <c r="J454" s="184">
        <v>5183.1000000000004</v>
      </c>
      <c r="K454" s="350">
        <v>279</v>
      </c>
      <c r="L454" s="178">
        <f>'Приложение 2.1'!G456</f>
        <v>5939757.9500000002</v>
      </c>
      <c r="M454" s="569">
        <v>0</v>
      </c>
      <c r="N454" s="569">
        <v>0</v>
      </c>
      <c r="O454" s="569">
        <v>0</v>
      </c>
      <c r="P454" s="569">
        <f t="shared" si="52"/>
        <v>5939757.9500000002</v>
      </c>
      <c r="Q454" s="569">
        <v>0</v>
      </c>
      <c r="R454" s="569">
        <v>0</v>
      </c>
      <c r="S454" s="105" t="s">
        <v>587</v>
      </c>
      <c r="T454" s="100"/>
      <c r="U454" s="101"/>
    </row>
    <row r="455" spans="1:21" ht="9" customHeight="1">
      <c r="A455" s="641">
        <v>92</v>
      </c>
      <c r="B455" s="179" t="s">
        <v>711</v>
      </c>
      <c r="C455" s="264" t="s">
        <v>1123</v>
      </c>
      <c r="D455" s="180" t="s">
        <v>1122</v>
      </c>
      <c r="E455" s="185" t="s">
        <v>597</v>
      </c>
      <c r="F455" s="182" t="s">
        <v>90</v>
      </c>
      <c r="G455" s="183">
        <v>5</v>
      </c>
      <c r="H455" s="183">
        <v>4</v>
      </c>
      <c r="I455" s="184">
        <v>2967</v>
      </c>
      <c r="J455" s="184">
        <v>2770.2</v>
      </c>
      <c r="K455" s="350">
        <v>138</v>
      </c>
      <c r="L455" s="178">
        <f>'Приложение 2.1'!G457</f>
        <v>3192657.72</v>
      </c>
      <c r="M455" s="569">
        <v>0</v>
      </c>
      <c r="N455" s="569">
        <v>0</v>
      </c>
      <c r="O455" s="569">
        <v>0</v>
      </c>
      <c r="P455" s="569">
        <f t="shared" si="52"/>
        <v>3192657.72</v>
      </c>
      <c r="Q455" s="569">
        <v>0</v>
      </c>
      <c r="R455" s="569">
        <v>0</v>
      </c>
      <c r="S455" s="105" t="s">
        <v>587</v>
      </c>
      <c r="T455" s="100"/>
      <c r="U455" s="101"/>
    </row>
    <row r="456" spans="1:21" ht="9" customHeight="1">
      <c r="A456" s="641">
        <v>93</v>
      </c>
      <c r="B456" s="179" t="s">
        <v>712</v>
      </c>
      <c r="C456" s="264" t="s">
        <v>1123</v>
      </c>
      <c r="D456" s="180" t="s">
        <v>1122</v>
      </c>
      <c r="E456" s="185" t="s">
        <v>106</v>
      </c>
      <c r="F456" s="182" t="s">
        <v>88</v>
      </c>
      <c r="G456" s="183">
        <v>4</v>
      </c>
      <c r="H456" s="183">
        <v>3</v>
      </c>
      <c r="I456" s="184">
        <v>2170.1</v>
      </c>
      <c r="J456" s="184">
        <v>1780.35</v>
      </c>
      <c r="K456" s="350">
        <v>89</v>
      </c>
      <c r="L456" s="178">
        <f>'Приложение 2.1'!G458</f>
        <v>3320117.74</v>
      </c>
      <c r="M456" s="569">
        <v>0</v>
      </c>
      <c r="N456" s="569">
        <v>0</v>
      </c>
      <c r="O456" s="569">
        <v>0</v>
      </c>
      <c r="P456" s="569">
        <f t="shared" si="52"/>
        <v>3320117.74</v>
      </c>
      <c r="Q456" s="569">
        <v>0</v>
      </c>
      <c r="R456" s="569">
        <v>0</v>
      </c>
      <c r="S456" s="105" t="s">
        <v>587</v>
      </c>
      <c r="T456" s="100"/>
      <c r="U456" s="101"/>
    </row>
    <row r="457" spans="1:21" ht="9" customHeight="1">
      <c r="A457" s="641">
        <v>94</v>
      </c>
      <c r="B457" s="179" t="s">
        <v>713</v>
      </c>
      <c r="C457" s="264" t="s">
        <v>1123</v>
      </c>
      <c r="D457" s="180" t="s">
        <v>1122</v>
      </c>
      <c r="E457" s="185" t="s">
        <v>602</v>
      </c>
      <c r="F457" s="182" t="s">
        <v>88</v>
      </c>
      <c r="G457" s="183">
        <v>5</v>
      </c>
      <c r="H457" s="183">
        <v>2</v>
      </c>
      <c r="I457" s="184">
        <v>1777.4</v>
      </c>
      <c r="J457" s="184">
        <v>1437.33</v>
      </c>
      <c r="K457" s="350">
        <v>66</v>
      </c>
      <c r="L457" s="178">
        <f>'Приложение 2.1'!G459</f>
        <v>1530128.14</v>
      </c>
      <c r="M457" s="569">
        <v>0</v>
      </c>
      <c r="N457" s="569">
        <v>0</v>
      </c>
      <c r="O457" s="569">
        <v>0</v>
      </c>
      <c r="P457" s="569">
        <f t="shared" si="52"/>
        <v>1530128.14</v>
      </c>
      <c r="Q457" s="569">
        <v>0</v>
      </c>
      <c r="R457" s="569">
        <v>0</v>
      </c>
      <c r="S457" s="105" t="s">
        <v>587</v>
      </c>
      <c r="T457" s="100"/>
      <c r="U457" s="101"/>
    </row>
    <row r="458" spans="1:21" ht="9" customHeight="1">
      <c r="A458" s="641">
        <v>95</v>
      </c>
      <c r="B458" s="179" t="s">
        <v>714</v>
      </c>
      <c r="C458" s="264" t="s">
        <v>1123</v>
      </c>
      <c r="D458" s="180" t="s">
        <v>1122</v>
      </c>
      <c r="E458" s="185" t="s">
        <v>608</v>
      </c>
      <c r="F458" s="182" t="s">
        <v>90</v>
      </c>
      <c r="G458" s="183">
        <v>5</v>
      </c>
      <c r="H458" s="183">
        <v>4</v>
      </c>
      <c r="I458" s="184">
        <v>3827</v>
      </c>
      <c r="J458" s="184">
        <v>3423.5</v>
      </c>
      <c r="K458" s="350">
        <v>182</v>
      </c>
      <c r="L458" s="178">
        <f>'Приложение 2.1'!G460</f>
        <v>3292063.1</v>
      </c>
      <c r="M458" s="569">
        <v>0</v>
      </c>
      <c r="N458" s="569">
        <v>0</v>
      </c>
      <c r="O458" s="569">
        <v>0</v>
      </c>
      <c r="P458" s="569">
        <f t="shared" si="52"/>
        <v>3292063.1</v>
      </c>
      <c r="Q458" s="569">
        <v>0</v>
      </c>
      <c r="R458" s="569">
        <v>0</v>
      </c>
      <c r="S458" s="105" t="s">
        <v>587</v>
      </c>
      <c r="T458" s="100"/>
      <c r="U458" s="101"/>
    </row>
    <row r="459" spans="1:21" ht="9" customHeight="1">
      <c r="A459" s="641">
        <v>96</v>
      </c>
      <c r="B459" s="179" t="s">
        <v>715</v>
      </c>
      <c r="C459" s="264" t="s">
        <v>1123</v>
      </c>
      <c r="D459" s="180" t="s">
        <v>1122</v>
      </c>
      <c r="E459" s="185" t="s">
        <v>601</v>
      </c>
      <c r="F459" s="182" t="s">
        <v>90</v>
      </c>
      <c r="G459" s="183">
        <v>5</v>
      </c>
      <c r="H459" s="183">
        <v>11</v>
      </c>
      <c r="I459" s="184">
        <v>8310.5</v>
      </c>
      <c r="J459" s="184">
        <v>7634</v>
      </c>
      <c r="K459" s="350">
        <v>368</v>
      </c>
      <c r="L459" s="178">
        <f>'Приложение 2.1'!G461</f>
        <v>7462501.7800000003</v>
      </c>
      <c r="M459" s="569">
        <v>0</v>
      </c>
      <c r="N459" s="569">
        <v>0</v>
      </c>
      <c r="O459" s="569">
        <v>0</v>
      </c>
      <c r="P459" s="569">
        <f t="shared" si="52"/>
        <v>7462501.7800000003</v>
      </c>
      <c r="Q459" s="569">
        <v>0</v>
      </c>
      <c r="R459" s="569">
        <v>0</v>
      </c>
      <c r="S459" s="105" t="s">
        <v>587</v>
      </c>
      <c r="T459" s="100"/>
      <c r="U459" s="101"/>
    </row>
    <row r="460" spans="1:21" ht="9" customHeight="1">
      <c r="A460" s="641">
        <v>97</v>
      </c>
      <c r="B460" s="179" t="s">
        <v>716</v>
      </c>
      <c r="C460" s="264" t="s">
        <v>1123</v>
      </c>
      <c r="D460" s="180" t="s">
        <v>1122</v>
      </c>
      <c r="E460" s="185" t="s">
        <v>595</v>
      </c>
      <c r="F460" s="182" t="s">
        <v>90</v>
      </c>
      <c r="G460" s="183">
        <v>5</v>
      </c>
      <c r="H460" s="183">
        <v>4</v>
      </c>
      <c r="I460" s="184">
        <v>4112</v>
      </c>
      <c r="J460" s="184">
        <v>3843</v>
      </c>
      <c r="K460" s="350">
        <v>222</v>
      </c>
      <c r="L460" s="178">
        <f>'Приложение 2.1'!G462</f>
        <v>4131332.87</v>
      </c>
      <c r="M460" s="569">
        <v>0</v>
      </c>
      <c r="N460" s="569">
        <v>0</v>
      </c>
      <c r="O460" s="569">
        <v>0</v>
      </c>
      <c r="P460" s="569">
        <f t="shared" si="52"/>
        <v>4131332.87</v>
      </c>
      <c r="Q460" s="569">
        <v>0</v>
      </c>
      <c r="R460" s="569">
        <v>0</v>
      </c>
      <c r="S460" s="105" t="s">
        <v>587</v>
      </c>
      <c r="T460" s="100"/>
      <c r="U460" s="101"/>
    </row>
    <row r="461" spans="1:21" ht="9" customHeight="1">
      <c r="A461" s="641">
        <v>98</v>
      </c>
      <c r="B461" s="179" t="s">
        <v>717</v>
      </c>
      <c r="C461" s="264" t="s">
        <v>1123</v>
      </c>
      <c r="D461" s="180" t="s">
        <v>1122</v>
      </c>
      <c r="E461" s="185" t="s">
        <v>594</v>
      </c>
      <c r="F461" s="182" t="s">
        <v>88</v>
      </c>
      <c r="G461" s="183">
        <v>5</v>
      </c>
      <c r="H461" s="183">
        <v>4</v>
      </c>
      <c r="I461" s="184">
        <v>3010.5</v>
      </c>
      <c r="J461" s="184">
        <v>2689</v>
      </c>
      <c r="K461" s="350">
        <v>103</v>
      </c>
      <c r="L461" s="178">
        <f>'Приложение 2.1'!G463</f>
        <v>5750781.2999999998</v>
      </c>
      <c r="M461" s="569">
        <v>0</v>
      </c>
      <c r="N461" s="569">
        <v>0</v>
      </c>
      <c r="O461" s="569">
        <v>0</v>
      </c>
      <c r="P461" s="569">
        <f t="shared" si="52"/>
        <v>5750781.2999999998</v>
      </c>
      <c r="Q461" s="569">
        <v>0</v>
      </c>
      <c r="R461" s="569">
        <v>0</v>
      </c>
      <c r="S461" s="105" t="s">
        <v>587</v>
      </c>
      <c r="T461" s="100"/>
      <c r="U461" s="101"/>
    </row>
    <row r="462" spans="1:21" ht="9" customHeight="1">
      <c r="A462" s="641">
        <v>99</v>
      </c>
      <c r="B462" s="179" t="s">
        <v>718</v>
      </c>
      <c r="C462" s="264" t="s">
        <v>1123</v>
      </c>
      <c r="D462" s="180" t="s">
        <v>1122</v>
      </c>
      <c r="E462" s="185" t="s">
        <v>744</v>
      </c>
      <c r="F462" s="182" t="s">
        <v>88</v>
      </c>
      <c r="G462" s="183">
        <v>4</v>
      </c>
      <c r="H462" s="183">
        <v>4</v>
      </c>
      <c r="I462" s="184">
        <v>4285.7</v>
      </c>
      <c r="J462" s="184">
        <f>3564.9+312.7</f>
        <v>3877.6</v>
      </c>
      <c r="K462" s="350">
        <v>119</v>
      </c>
      <c r="L462" s="178">
        <f>'Приложение 2.1'!G464</f>
        <v>5847278.5199999996</v>
      </c>
      <c r="M462" s="569">
        <v>0</v>
      </c>
      <c r="N462" s="569">
        <v>0</v>
      </c>
      <c r="O462" s="569">
        <v>0</v>
      </c>
      <c r="P462" s="569">
        <f t="shared" si="52"/>
        <v>5847278.5199999996</v>
      </c>
      <c r="Q462" s="569">
        <v>0</v>
      </c>
      <c r="R462" s="569">
        <v>0</v>
      </c>
      <c r="S462" s="105" t="s">
        <v>587</v>
      </c>
      <c r="T462" s="100"/>
      <c r="U462" s="101"/>
    </row>
    <row r="463" spans="1:21" ht="9" customHeight="1">
      <c r="A463" s="641">
        <v>100</v>
      </c>
      <c r="B463" s="179" t="s">
        <v>719</v>
      </c>
      <c r="C463" s="264" t="s">
        <v>1123</v>
      </c>
      <c r="D463" s="180" t="s">
        <v>1122</v>
      </c>
      <c r="E463" s="185" t="s">
        <v>594</v>
      </c>
      <c r="F463" s="182" t="s">
        <v>90</v>
      </c>
      <c r="G463" s="183">
        <v>5</v>
      </c>
      <c r="H463" s="183">
        <v>8</v>
      </c>
      <c r="I463" s="184">
        <v>6119.3</v>
      </c>
      <c r="J463" s="184">
        <v>5372.1</v>
      </c>
      <c r="K463" s="350">
        <v>273</v>
      </c>
      <c r="L463" s="178">
        <f>'Приложение 2.1'!G465</f>
        <v>6701981.4500000002</v>
      </c>
      <c r="M463" s="569">
        <v>0</v>
      </c>
      <c r="N463" s="569">
        <v>0</v>
      </c>
      <c r="O463" s="569">
        <v>0</v>
      </c>
      <c r="P463" s="569">
        <f t="shared" si="52"/>
        <v>6701981.4500000002</v>
      </c>
      <c r="Q463" s="569">
        <v>0</v>
      </c>
      <c r="R463" s="569">
        <v>0</v>
      </c>
      <c r="S463" s="105" t="s">
        <v>587</v>
      </c>
      <c r="T463" s="100"/>
      <c r="U463" s="101"/>
    </row>
    <row r="464" spans="1:21" ht="9" customHeight="1">
      <c r="A464" s="641">
        <v>101</v>
      </c>
      <c r="B464" s="179" t="s">
        <v>720</v>
      </c>
      <c r="C464" s="264" t="s">
        <v>1123</v>
      </c>
      <c r="D464" s="180" t="s">
        <v>1122</v>
      </c>
      <c r="E464" s="185" t="s">
        <v>594</v>
      </c>
      <c r="F464" s="182" t="s">
        <v>90</v>
      </c>
      <c r="G464" s="183">
        <v>5</v>
      </c>
      <c r="H464" s="183">
        <v>8</v>
      </c>
      <c r="I464" s="184">
        <v>6146.2</v>
      </c>
      <c r="J464" s="184">
        <v>5492.3</v>
      </c>
      <c r="K464" s="350">
        <v>289</v>
      </c>
      <c r="L464" s="178">
        <f>'Приложение 2.1'!G466</f>
        <v>5381556.5899999999</v>
      </c>
      <c r="M464" s="569">
        <v>0</v>
      </c>
      <c r="N464" s="569">
        <v>0</v>
      </c>
      <c r="O464" s="569">
        <v>0</v>
      </c>
      <c r="P464" s="569">
        <f t="shared" si="52"/>
        <v>5381556.5899999999</v>
      </c>
      <c r="Q464" s="569">
        <v>0</v>
      </c>
      <c r="R464" s="569">
        <v>0</v>
      </c>
      <c r="S464" s="105" t="s">
        <v>587</v>
      </c>
      <c r="T464" s="100"/>
      <c r="U464" s="101"/>
    </row>
    <row r="465" spans="1:21" ht="9" customHeight="1">
      <c r="A465" s="641">
        <v>102</v>
      </c>
      <c r="B465" s="179" t="s">
        <v>721</v>
      </c>
      <c r="C465" s="264" t="s">
        <v>1123</v>
      </c>
      <c r="D465" s="180" t="s">
        <v>1122</v>
      </c>
      <c r="E465" s="185" t="s">
        <v>591</v>
      </c>
      <c r="F465" s="182" t="s">
        <v>88</v>
      </c>
      <c r="G465" s="183">
        <v>5</v>
      </c>
      <c r="H465" s="183">
        <v>6</v>
      </c>
      <c r="I465" s="184">
        <v>4897.5</v>
      </c>
      <c r="J465" s="184">
        <f>4166.3+330.7</f>
        <v>4497</v>
      </c>
      <c r="K465" s="350">
        <v>179</v>
      </c>
      <c r="L465" s="178">
        <f>'Приложение 2.1'!G467</f>
        <v>5067267.53</v>
      </c>
      <c r="M465" s="569">
        <v>0</v>
      </c>
      <c r="N465" s="569">
        <v>0</v>
      </c>
      <c r="O465" s="569">
        <v>0</v>
      </c>
      <c r="P465" s="569">
        <f t="shared" si="52"/>
        <v>5067267.53</v>
      </c>
      <c r="Q465" s="569">
        <v>0</v>
      </c>
      <c r="R465" s="569">
        <v>0</v>
      </c>
      <c r="S465" s="105" t="s">
        <v>587</v>
      </c>
      <c r="T465" s="100"/>
      <c r="U465" s="101"/>
    </row>
    <row r="466" spans="1:21" ht="9" customHeight="1">
      <c r="A466" s="641">
        <v>103</v>
      </c>
      <c r="B466" s="179" t="s">
        <v>722</v>
      </c>
      <c r="C466" s="264" t="s">
        <v>1123</v>
      </c>
      <c r="D466" s="180" t="s">
        <v>1122</v>
      </c>
      <c r="E466" s="185" t="s">
        <v>594</v>
      </c>
      <c r="F466" s="182" t="s">
        <v>90</v>
      </c>
      <c r="G466" s="183">
        <v>5</v>
      </c>
      <c r="H466" s="183">
        <v>4</v>
      </c>
      <c r="I466" s="184">
        <v>3634.2</v>
      </c>
      <c r="J466" s="184">
        <v>3181.1</v>
      </c>
      <c r="K466" s="350">
        <v>157</v>
      </c>
      <c r="L466" s="178">
        <f>'Приложение 2.1'!G468</f>
        <v>3543027.55</v>
      </c>
      <c r="M466" s="569">
        <v>0</v>
      </c>
      <c r="N466" s="569">
        <v>0</v>
      </c>
      <c r="O466" s="569">
        <v>0</v>
      </c>
      <c r="P466" s="569">
        <f t="shared" si="52"/>
        <v>3543027.55</v>
      </c>
      <c r="Q466" s="569">
        <v>0</v>
      </c>
      <c r="R466" s="569">
        <v>0</v>
      </c>
      <c r="S466" s="105" t="s">
        <v>587</v>
      </c>
      <c r="T466" s="100"/>
      <c r="U466" s="101"/>
    </row>
    <row r="467" spans="1:21" ht="9" customHeight="1">
      <c r="A467" s="641">
        <v>104</v>
      </c>
      <c r="B467" s="179" t="s">
        <v>723</v>
      </c>
      <c r="C467" s="264" t="s">
        <v>1123</v>
      </c>
      <c r="D467" s="180" t="s">
        <v>1122</v>
      </c>
      <c r="E467" s="185" t="s">
        <v>610</v>
      </c>
      <c r="F467" s="182" t="s">
        <v>88</v>
      </c>
      <c r="G467" s="183">
        <v>5</v>
      </c>
      <c r="H467" s="183">
        <v>2</v>
      </c>
      <c r="I467" s="184">
        <v>1998.8</v>
      </c>
      <c r="J467" s="184">
        <v>1800.8</v>
      </c>
      <c r="K467" s="350">
        <v>96</v>
      </c>
      <c r="L467" s="178">
        <f>'Приложение 2.1'!G469</f>
        <v>1871161.42</v>
      </c>
      <c r="M467" s="569">
        <v>0</v>
      </c>
      <c r="N467" s="569">
        <v>0</v>
      </c>
      <c r="O467" s="569">
        <v>0</v>
      </c>
      <c r="P467" s="569">
        <f t="shared" si="52"/>
        <v>1871161.42</v>
      </c>
      <c r="Q467" s="569">
        <v>0</v>
      </c>
      <c r="R467" s="569">
        <v>0</v>
      </c>
      <c r="S467" s="105" t="s">
        <v>587</v>
      </c>
      <c r="T467" s="100"/>
      <c r="U467" s="101"/>
    </row>
    <row r="468" spans="1:21" ht="9" customHeight="1">
      <c r="A468" s="641">
        <v>105</v>
      </c>
      <c r="B468" s="179" t="s">
        <v>724</v>
      </c>
      <c r="C468" s="264" t="s">
        <v>1123</v>
      </c>
      <c r="D468" s="180" t="s">
        <v>1122</v>
      </c>
      <c r="E468" s="181">
        <v>1961</v>
      </c>
      <c r="F468" s="182" t="s">
        <v>88</v>
      </c>
      <c r="G468" s="183">
        <v>4</v>
      </c>
      <c r="H468" s="183">
        <v>3</v>
      </c>
      <c r="I468" s="184">
        <v>2165.4</v>
      </c>
      <c r="J468" s="184">
        <v>1875.4</v>
      </c>
      <c r="K468" s="350">
        <v>92</v>
      </c>
      <c r="L468" s="178">
        <f>'Приложение 2.1'!G470</f>
        <v>3500308.88</v>
      </c>
      <c r="M468" s="569">
        <v>0</v>
      </c>
      <c r="N468" s="569">
        <v>0</v>
      </c>
      <c r="O468" s="569">
        <v>0</v>
      </c>
      <c r="P468" s="569">
        <f t="shared" si="52"/>
        <v>3500308.88</v>
      </c>
      <c r="Q468" s="569">
        <v>0</v>
      </c>
      <c r="R468" s="569">
        <v>0</v>
      </c>
      <c r="S468" s="105" t="s">
        <v>587</v>
      </c>
      <c r="T468" s="100"/>
      <c r="U468" s="101"/>
    </row>
    <row r="469" spans="1:21" ht="9" customHeight="1">
      <c r="A469" s="641">
        <v>106</v>
      </c>
      <c r="B469" s="179" t="s">
        <v>725</v>
      </c>
      <c r="C469" s="264" t="s">
        <v>1123</v>
      </c>
      <c r="D469" s="180" t="s">
        <v>1122</v>
      </c>
      <c r="E469" s="181">
        <v>1971</v>
      </c>
      <c r="F469" s="182" t="s">
        <v>90</v>
      </c>
      <c r="G469" s="183">
        <v>5</v>
      </c>
      <c r="H469" s="183">
        <v>8</v>
      </c>
      <c r="I469" s="184">
        <v>6144.7</v>
      </c>
      <c r="J469" s="184">
        <v>5519.9</v>
      </c>
      <c r="K469" s="350">
        <v>258</v>
      </c>
      <c r="L469" s="178">
        <f>'Приложение 2.1'!G471</f>
        <v>5753729.1200000001</v>
      </c>
      <c r="M469" s="569">
        <v>0</v>
      </c>
      <c r="N469" s="569">
        <v>0</v>
      </c>
      <c r="O469" s="569">
        <v>0</v>
      </c>
      <c r="P469" s="569">
        <f t="shared" si="52"/>
        <v>5753729.1200000001</v>
      </c>
      <c r="Q469" s="569">
        <v>0</v>
      </c>
      <c r="R469" s="569">
        <v>0</v>
      </c>
      <c r="S469" s="105" t="s">
        <v>587</v>
      </c>
      <c r="T469" s="100"/>
      <c r="U469" s="101"/>
    </row>
    <row r="470" spans="1:21" ht="9" customHeight="1">
      <c r="A470" s="641">
        <v>107</v>
      </c>
      <c r="B470" s="179" t="s">
        <v>726</v>
      </c>
      <c r="C470" s="264" t="s">
        <v>1123</v>
      </c>
      <c r="D470" s="180" t="s">
        <v>1122</v>
      </c>
      <c r="E470" s="181">
        <v>1959</v>
      </c>
      <c r="F470" s="182" t="s">
        <v>88</v>
      </c>
      <c r="G470" s="183">
        <v>4</v>
      </c>
      <c r="H470" s="183">
        <v>2</v>
      </c>
      <c r="I470" s="184">
        <v>1394</v>
      </c>
      <c r="J470" s="184">
        <v>1292.4000000000001</v>
      </c>
      <c r="K470" s="350">
        <v>49</v>
      </c>
      <c r="L470" s="178">
        <f>'Приложение 2.1'!G472</f>
        <v>2265807.83</v>
      </c>
      <c r="M470" s="569">
        <v>0</v>
      </c>
      <c r="N470" s="569">
        <v>0</v>
      </c>
      <c r="O470" s="569">
        <v>0</v>
      </c>
      <c r="P470" s="569">
        <f t="shared" si="52"/>
        <v>2265807.83</v>
      </c>
      <c r="Q470" s="569">
        <v>0</v>
      </c>
      <c r="R470" s="569">
        <v>0</v>
      </c>
      <c r="S470" s="105" t="s">
        <v>587</v>
      </c>
      <c r="T470" s="100"/>
      <c r="U470" s="101"/>
    </row>
    <row r="471" spans="1:21" ht="9" customHeight="1">
      <c r="A471" s="641">
        <v>108</v>
      </c>
      <c r="B471" s="179" t="s">
        <v>727</v>
      </c>
      <c r="C471" s="264" t="s">
        <v>1123</v>
      </c>
      <c r="D471" s="180" t="s">
        <v>1122</v>
      </c>
      <c r="E471" s="181">
        <v>1962</v>
      </c>
      <c r="F471" s="182" t="s">
        <v>88</v>
      </c>
      <c r="G471" s="183">
        <v>5</v>
      </c>
      <c r="H471" s="183">
        <v>2</v>
      </c>
      <c r="I471" s="184">
        <v>1673.7</v>
      </c>
      <c r="J471" s="184">
        <v>1312.2</v>
      </c>
      <c r="K471" s="350">
        <v>55</v>
      </c>
      <c r="L471" s="178">
        <f>'Приложение 2.1'!G473</f>
        <v>2223635.4300000002</v>
      </c>
      <c r="M471" s="569">
        <v>0</v>
      </c>
      <c r="N471" s="569">
        <v>0</v>
      </c>
      <c r="O471" s="569">
        <v>0</v>
      </c>
      <c r="P471" s="569">
        <f t="shared" si="52"/>
        <v>2223635.4300000002</v>
      </c>
      <c r="Q471" s="569">
        <v>0</v>
      </c>
      <c r="R471" s="569">
        <v>0</v>
      </c>
      <c r="S471" s="105" t="s">
        <v>587</v>
      </c>
      <c r="T471" s="100"/>
      <c r="U471" s="101"/>
    </row>
    <row r="472" spans="1:21" ht="9" customHeight="1">
      <c r="A472" s="641">
        <v>109</v>
      </c>
      <c r="B472" s="179" t="s">
        <v>728</v>
      </c>
      <c r="C472" s="264" t="s">
        <v>1123</v>
      </c>
      <c r="D472" s="180" t="s">
        <v>1122</v>
      </c>
      <c r="E472" s="181">
        <v>1985</v>
      </c>
      <c r="F472" s="182" t="s">
        <v>88</v>
      </c>
      <c r="G472" s="183">
        <v>5</v>
      </c>
      <c r="H472" s="183">
        <v>1</v>
      </c>
      <c r="I472" s="184">
        <v>3962.3</v>
      </c>
      <c r="J472" s="184">
        <v>2222.3000000000002</v>
      </c>
      <c r="K472" s="350">
        <v>246</v>
      </c>
      <c r="L472" s="178">
        <f>'Приложение 2.1'!G474</f>
        <v>3443457.19</v>
      </c>
      <c r="M472" s="569">
        <v>0</v>
      </c>
      <c r="N472" s="569">
        <v>0</v>
      </c>
      <c r="O472" s="569">
        <v>0</v>
      </c>
      <c r="P472" s="569">
        <f t="shared" si="52"/>
        <v>3443457.19</v>
      </c>
      <c r="Q472" s="569">
        <v>0</v>
      </c>
      <c r="R472" s="569">
        <v>0</v>
      </c>
      <c r="S472" s="105" t="s">
        <v>587</v>
      </c>
      <c r="T472" s="100"/>
      <c r="U472" s="101"/>
    </row>
    <row r="473" spans="1:21" ht="9" customHeight="1">
      <c r="A473" s="641">
        <v>110</v>
      </c>
      <c r="B473" s="179" t="s">
        <v>729</v>
      </c>
      <c r="C473" s="264" t="s">
        <v>1123</v>
      </c>
      <c r="D473" s="180" t="s">
        <v>1122</v>
      </c>
      <c r="E473" s="181">
        <v>1947</v>
      </c>
      <c r="F473" s="182" t="s">
        <v>88</v>
      </c>
      <c r="G473" s="183">
        <v>4</v>
      </c>
      <c r="H473" s="183">
        <v>6</v>
      </c>
      <c r="I473" s="184">
        <v>4305.8</v>
      </c>
      <c r="J473" s="184">
        <f>3057.1+730.1</f>
        <v>3787.2</v>
      </c>
      <c r="K473" s="350">
        <v>126</v>
      </c>
      <c r="L473" s="178">
        <f>'Приложение 2.1'!G475</f>
        <v>6728414.1200000001</v>
      </c>
      <c r="M473" s="569">
        <v>0</v>
      </c>
      <c r="N473" s="569">
        <v>0</v>
      </c>
      <c r="O473" s="569">
        <v>0</v>
      </c>
      <c r="P473" s="569">
        <f t="shared" si="52"/>
        <v>6728414.1200000001</v>
      </c>
      <c r="Q473" s="569">
        <v>0</v>
      </c>
      <c r="R473" s="569">
        <v>0</v>
      </c>
      <c r="S473" s="105" t="s">
        <v>587</v>
      </c>
      <c r="T473" s="100"/>
      <c r="U473" s="101"/>
    </row>
    <row r="474" spans="1:21" ht="9" customHeight="1">
      <c r="A474" s="641">
        <v>111</v>
      </c>
      <c r="B474" s="179" t="s">
        <v>730</v>
      </c>
      <c r="C474" s="264" t="s">
        <v>1123</v>
      </c>
      <c r="D474" s="180" t="s">
        <v>1122</v>
      </c>
      <c r="E474" s="181">
        <v>1977</v>
      </c>
      <c r="F474" s="182" t="s">
        <v>90</v>
      </c>
      <c r="G474" s="183">
        <v>5</v>
      </c>
      <c r="H474" s="183">
        <v>14</v>
      </c>
      <c r="I474" s="184">
        <v>11099.2</v>
      </c>
      <c r="J474" s="184">
        <v>10213</v>
      </c>
      <c r="K474" s="350">
        <v>499</v>
      </c>
      <c r="L474" s="178">
        <f>'Приложение 2.1'!G476</f>
        <v>9780232.3000000007</v>
      </c>
      <c r="M474" s="569">
        <v>0</v>
      </c>
      <c r="N474" s="569">
        <v>0</v>
      </c>
      <c r="O474" s="569">
        <v>0</v>
      </c>
      <c r="P474" s="569">
        <f t="shared" si="52"/>
        <v>9780232.3000000007</v>
      </c>
      <c r="Q474" s="569">
        <v>0</v>
      </c>
      <c r="R474" s="569">
        <v>0</v>
      </c>
      <c r="S474" s="105" t="s">
        <v>587</v>
      </c>
      <c r="T474" s="100"/>
      <c r="U474" s="101"/>
    </row>
    <row r="475" spans="1:21" ht="9" customHeight="1">
      <c r="A475" s="641">
        <v>112</v>
      </c>
      <c r="B475" s="179" t="s">
        <v>731</v>
      </c>
      <c r="C475" s="264" t="s">
        <v>1123</v>
      </c>
      <c r="D475" s="180" t="s">
        <v>1122</v>
      </c>
      <c r="E475" s="181">
        <v>1978</v>
      </c>
      <c r="F475" s="182" t="s">
        <v>90</v>
      </c>
      <c r="G475" s="183">
        <v>5</v>
      </c>
      <c r="H475" s="183">
        <v>13</v>
      </c>
      <c r="I475" s="184">
        <v>10207.799999999999</v>
      </c>
      <c r="J475" s="184">
        <v>9363</v>
      </c>
      <c r="K475" s="350">
        <v>468</v>
      </c>
      <c r="L475" s="178">
        <f>'Приложение 2.1'!G477</f>
        <v>8820662.3499999996</v>
      </c>
      <c r="M475" s="569">
        <v>0</v>
      </c>
      <c r="N475" s="569">
        <v>0</v>
      </c>
      <c r="O475" s="569">
        <v>0</v>
      </c>
      <c r="P475" s="569">
        <f t="shared" si="52"/>
        <v>8820662.3499999996</v>
      </c>
      <c r="Q475" s="569">
        <v>0</v>
      </c>
      <c r="R475" s="569">
        <v>0</v>
      </c>
      <c r="S475" s="105" t="s">
        <v>587</v>
      </c>
      <c r="T475" s="100"/>
      <c r="U475" s="101"/>
    </row>
    <row r="476" spans="1:21" ht="9" customHeight="1">
      <c r="A476" s="641">
        <v>113</v>
      </c>
      <c r="B476" s="179" t="s">
        <v>732</v>
      </c>
      <c r="C476" s="264" t="s">
        <v>1123</v>
      </c>
      <c r="D476" s="180" t="s">
        <v>1122</v>
      </c>
      <c r="E476" s="181">
        <v>1975</v>
      </c>
      <c r="F476" s="182" t="s">
        <v>90</v>
      </c>
      <c r="G476" s="183">
        <v>5</v>
      </c>
      <c r="H476" s="183">
        <v>4</v>
      </c>
      <c r="I476" s="184">
        <v>3607</v>
      </c>
      <c r="J476" s="184">
        <v>3306</v>
      </c>
      <c r="K476" s="350">
        <v>172</v>
      </c>
      <c r="L476" s="178">
        <f>'Приложение 2.1'!G478</f>
        <v>3616242.37</v>
      </c>
      <c r="M476" s="569">
        <v>0</v>
      </c>
      <c r="N476" s="569">
        <v>0</v>
      </c>
      <c r="O476" s="569">
        <v>0</v>
      </c>
      <c r="P476" s="569">
        <f t="shared" si="52"/>
        <v>3616242.37</v>
      </c>
      <c r="Q476" s="569">
        <v>0</v>
      </c>
      <c r="R476" s="569">
        <v>0</v>
      </c>
      <c r="S476" s="105" t="s">
        <v>587</v>
      </c>
      <c r="T476" s="100"/>
      <c r="U476" s="101"/>
    </row>
    <row r="477" spans="1:21" ht="9" customHeight="1">
      <c r="A477" s="641">
        <v>114</v>
      </c>
      <c r="B477" s="179" t="s">
        <v>733</v>
      </c>
      <c r="C477" s="264" t="s">
        <v>1123</v>
      </c>
      <c r="D477" s="180" t="s">
        <v>1122</v>
      </c>
      <c r="E477" s="181">
        <v>1976</v>
      </c>
      <c r="F477" s="182" t="s">
        <v>90</v>
      </c>
      <c r="G477" s="183">
        <v>5</v>
      </c>
      <c r="H477" s="183">
        <v>8</v>
      </c>
      <c r="I477" s="184">
        <v>6115.9</v>
      </c>
      <c r="J477" s="184">
        <v>5609</v>
      </c>
      <c r="K477" s="350">
        <v>283</v>
      </c>
      <c r="L477" s="178">
        <f>'Приложение 2.1'!G479</f>
        <v>6565174.2199999997</v>
      </c>
      <c r="M477" s="569">
        <v>0</v>
      </c>
      <c r="N477" s="569">
        <v>0</v>
      </c>
      <c r="O477" s="569">
        <v>0</v>
      </c>
      <c r="P477" s="569">
        <f t="shared" si="52"/>
        <v>6565174.2199999997</v>
      </c>
      <c r="Q477" s="569">
        <v>0</v>
      </c>
      <c r="R477" s="569">
        <v>0</v>
      </c>
      <c r="S477" s="105" t="s">
        <v>587</v>
      </c>
      <c r="T477" s="100"/>
      <c r="U477" s="101"/>
    </row>
    <row r="478" spans="1:21" ht="9" customHeight="1">
      <c r="A478" s="641">
        <v>115</v>
      </c>
      <c r="B478" s="179" t="s">
        <v>734</v>
      </c>
      <c r="C478" s="264" t="s">
        <v>1123</v>
      </c>
      <c r="D478" s="180" t="s">
        <v>1122</v>
      </c>
      <c r="E478" s="181">
        <v>1983</v>
      </c>
      <c r="F478" s="182" t="s">
        <v>90</v>
      </c>
      <c r="G478" s="183">
        <v>5</v>
      </c>
      <c r="H478" s="183">
        <v>3</v>
      </c>
      <c r="I478" s="184">
        <v>2350.5</v>
      </c>
      <c r="J478" s="184">
        <v>2070.6</v>
      </c>
      <c r="K478" s="350">
        <v>101</v>
      </c>
      <c r="L478" s="178">
        <f>'Приложение 2.1'!G480</f>
        <v>5761110.4299999997</v>
      </c>
      <c r="M478" s="569">
        <v>0</v>
      </c>
      <c r="N478" s="569">
        <v>0</v>
      </c>
      <c r="O478" s="569">
        <v>0</v>
      </c>
      <c r="P478" s="569">
        <f t="shared" si="52"/>
        <v>5761110.4299999997</v>
      </c>
      <c r="Q478" s="569">
        <v>0</v>
      </c>
      <c r="R478" s="569">
        <v>0</v>
      </c>
      <c r="S478" s="105" t="s">
        <v>587</v>
      </c>
      <c r="T478" s="100"/>
      <c r="U478" s="101"/>
    </row>
    <row r="479" spans="1:21" ht="9" customHeight="1">
      <c r="A479" s="641">
        <v>116</v>
      </c>
      <c r="B479" s="179" t="s">
        <v>735</v>
      </c>
      <c r="C479" s="264" t="s">
        <v>1123</v>
      </c>
      <c r="D479" s="180" t="s">
        <v>1122</v>
      </c>
      <c r="E479" s="181">
        <v>1982</v>
      </c>
      <c r="F479" s="182" t="s">
        <v>90</v>
      </c>
      <c r="G479" s="183">
        <v>3</v>
      </c>
      <c r="H479" s="183">
        <v>3</v>
      </c>
      <c r="I479" s="184">
        <v>1493</v>
      </c>
      <c r="J479" s="184">
        <v>1300</v>
      </c>
      <c r="K479" s="350">
        <v>176</v>
      </c>
      <c r="L479" s="178">
        <f>'Приложение 2.1'!G481</f>
        <v>3138814.31</v>
      </c>
      <c r="M479" s="569">
        <v>0</v>
      </c>
      <c r="N479" s="569">
        <v>0</v>
      </c>
      <c r="O479" s="569">
        <v>0</v>
      </c>
      <c r="P479" s="569">
        <f t="shared" si="52"/>
        <v>3138814.31</v>
      </c>
      <c r="Q479" s="569">
        <v>0</v>
      </c>
      <c r="R479" s="569">
        <v>0</v>
      </c>
      <c r="S479" s="105" t="s">
        <v>587</v>
      </c>
      <c r="T479" s="100"/>
      <c r="U479" s="101"/>
    </row>
    <row r="480" spans="1:21" ht="9" customHeight="1">
      <c r="A480" s="641">
        <v>117</v>
      </c>
      <c r="B480" s="179" t="s">
        <v>736</v>
      </c>
      <c r="C480" s="264" t="s">
        <v>1123</v>
      </c>
      <c r="D480" s="180" t="s">
        <v>1122</v>
      </c>
      <c r="E480" s="181">
        <v>1981</v>
      </c>
      <c r="F480" s="182" t="s">
        <v>90</v>
      </c>
      <c r="G480" s="183">
        <v>3</v>
      </c>
      <c r="H480" s="183">
        <v>3</v>
      </c>
      <c r="I480" s="184">
        <v>1522.4</v>
      </c>
      <c r="J480" s="184">
        <v>1300</v>
      </c>
      <c r="K480" s="350">
        <v>68</v>
      </c>
      <c r="L480" s="178">
        <f>'Приложение 2.1'!G482</f>
        <v>3040246.38</v>
      </c>
      <c r="M480" s="569">
        <v>0</v>
      </c>
      <c r="N480" s="569">
        <v>0</v>
      </c>
      <c r="O480" s="569">
        <v>0</v>
      </c>
      <c r="P480" s="569">
        <f t="shared" si="52"/>
        <v>3040246.38</v>
      </c>
      <c r="Q480" s="569">
        <v>0</v>
      </c>
      <c r="R480" s="569">
        <v>0</v>
      </c>
      <c r="S480" s="105" t="s">
        <v>587</v>
      </c>
      <c r="T480" s="100"/>
      <c r="U480" s="101"/>
    </row>
    <row r="481" spans="1:21" ht="9" customHeight="1">
      <c r="A481" s="641">
        <v>118</v>
      </c>
      <c r="B481" s="179" t="s">
        <v>737</v>
      </c>
      <c r="C481" s="264" t="s">
        <v>1123</v>
      </c>
      <c r="D481" s="180" t="s">
        <v>1122</v>
      </c>
      <c r="E481" s="181">
        <v>1982</v>
      </c>
      <c r="F481" s="182" t="s">
        <v>90</v>
      </c>
      <c r="G481" s="183">
        <v>3</v>
      </c>
      <c r="H481" s="183">
        <v>3</v>
      </c>
      <c r="I481" s="184">
        <v>1497.7</v>
      </c>
      <c r="J481" s="184">
        <v>1304.7</v>
      </c>
      <c r="K481" s="350">
        <v>63</v>
      </c>
      <c r="L481" s="178">
        <f>'Приложение 2.1'!G483</f>
        <v>3040246.38</v>
      </c>
      <c r="M481" s="569">
        <v>0</v>
      </c>
      <c r="N481" s="569">
        <v>0</v>
      </c>
      <c r="O481" s="569">
        <v>0</v>
      </c>
      <c r="P481" s="569">
        <f t="shared" si="52"/>
        <v>3040246.38</v>
      </c>
      <c r="Q481" s="569">
        <v>0</v>
      </c>
      <c r="R481" s="569">
        <v>0</v>
      </c>
      <c r="S481" s="105" t="s">
        <v>587</v>
      </c>
      <c r="T481" s="100"/>
      <c r="U481" s="101"/>
    </row>
    <row r="482" spans="1:21" ht="9" customHeight="1">
      <c r="A482" s="641">
        <v>119</v>
      </c>
      <c r="B482" s="179" t="s">
        <v>738</v>
      </c>
      <c r="C482" s="264" t="s">
        <v>1123</v>
      </c>
      <c r="D482" s="180" t="s">
        <v>1122</v>
      </c>
      <c r="E482" s="181">
        <v>1981</v>
      </c>
      <c r="F482" s="182" t="s">
        <v>90</v>
      </c>
      <c r="G482" s="183">
        <v>3</v>
      </c>
      <c r="H482" s="183">
        <v>3</v>
      </c>
      <c r="I482" s="184">
        <v>1525.4</v>
      </c>
      <c r="J482" s="184">
        <v>1303</v>
      </c>
      <c r="K482" s="350">
        <v>68</v>
      </c>
      <c r="L482" s="178">
        <f>'Приложение 2.1'!G484</f>
        <v>3040246.38</v>
      </c>
      <c r="M482" s="569">
        <v>0</v>
      </c>
      <c r="N482" s="569">
        <v>0</v>
      </c>
      <c r="O482" s="569">
        <v>0</v>
      </c>
      <c r="P482" s="569">
        <f t="shared" si="52"/>
        <v>3040246.38</v>
      </c>
      <c r="Q482" s="569">
        <v>0</v>
      </c>
      <c r="R482" s="569">
        <v>0</v>
      </c>
      <c r="S482" s="105" t="s">
        <v>587</v>
      </c>
      <c r="T482" s="100"/>
      <c r="U482" s="101"/>
    </row>
    <row r="483" spans="1:21" ht="9" customHeight="1">
      <c r="A483" s="641">
        <v>120</v>
      </c>
      <c r="B483" s="179" t="s">
        <v>739</v>
      </c>
      <c r="C483" s="264" t="s">
        <v>1123</v>
      </c>
      <c r="D483" s="180" t="s">
        <v>1122</v>
      </c>
      <c r="E483" s="181">
        <v>1984</v>
      </c>
      <c r="F483" s="182" t="s">
        <v>90</v>
      </c>
      <c r="G483" s="183">
        <v>3</v>
      </c>
      <c r="H483" s="183">
        <v>3</v>
      </c>
      <c r="I483" s="184">
        <v>1503.2</v>
      </c>
      <c r="J483" s="184">
        <v>1300</v>
      </c>
      <c r="K483" s="350">
        <v>61</v>
      </c>
      <c r="L483" s="178">
        <f>'Приложение 2.1'!G485</f>
        <v>2994930.58</v>
      </c>
      <c r="M483" s="569">
        <v>0</v>
      </c>
      <c r="N483" s="569">
        <v>0</v>
      </c>
      <c r="O483" s="569">
        <v>0</v>
      </c>
      <c r="P483" s="569">
        <f t="shared" si="52"/>
        <v>2994930.58</v>
      </c>
      <c r="Q483" s="569">
        <v>0</v>
      </c>
      <c r="R483" s="569">
        <v>0</v>
      </c>
      <c r="S483" s="105" t="s">
        <v>587</v>
      </c>
      <c r="T483" s="100"/>
      <c r="U483" s="101"/>
    </row>
    <row r="484" spans="1:21" ht="9" customHeight="1">
      <c r="A484" s="641">
        <v>121</v>
      </c>
      <c r="B484" s="179" t="s">
        <v>740</v>
      </c>
      <c r="C484" s="264" t="s">
        <v>1123</v>
      </c>
      <c r="D484" s="180" t="s">
        <v>1122</v>
      </c>
      <c r="E484" s="181">
        <v>1981</v>
      </c>
      <c r="F484" s="182" t="s">
        <v>90</v>
      </c>
      <c r="G484" s="183">
        <v>3</v>
      </c>
      <c r="H484" s="183">
        <v>3</v>
      </c>
      <c r="I484" s="184">
        <v>1524.4</v>
      </c>
      <c r="J484" s="184">
        <v>1303</v>
      </c>
      <c r="K484" s="350">
        <v>61</v>
      </c>
      <c r="L484" s="178">
        <f>'Приложение 2.1'!G486</f>
        <v>3040246.38</v>
      </c>
      <c r="M484" s="569">
        <v>0</v>
      </c>
      <c r="N484" s="569">
        <v>0</v>
      </c>
      <c r="O484" s="569">
        <v>0</v>
      </c>
      <c r="P484" s="569">
        <f t="shared" si="52"/>
        <v>3040246.38</v>
      </c>
      <c r="Q484" s="569">
        <v>0</v>
      </c>
      <c r="R484" s="569">
        <v>0</v>
      </c>
      <c r="S484" s="105" t="s">
        <v>587</v>
      </c>
      <c r="T484" s="100"/>
      <c r="U484" s="101"/>
    </row>
    <row r="485" spans="1:21" ht="9" customHeight="1">
      <c r="A485" s="641">
        <v>122</v>
      </c>
      <c r="B485" s="179" t="s">
        <v>741</v>
      </c>
      <c r="C485" s="264" t="s">
        <v>1123</v>
      </c>
      <c r="D485" s="180" t="s">
        <v>1122</v>
      </c>
      <c r="E485" s="181">
        <v>1987</v>
      </c>
      <c r="F485" s="182" t="s">
        <v>90</v>
      </c>
      <c r="G485" s="183">
        <v>5</v>
      </c>
      <c r="H485" s="183">
        <v>3</v>
      </c>
      <c r="I485" s="184">
        <v>2533.8000000000002</v>
      </c>
      <c r="J485" s="184">
        <v>2162.9</v>
      </c>
      <c r="K485" s="350">
        <v>33</v>
      </c>
      <c r="L485" s="178">
        <f>'Приложение 2.1'!G487</f>
        <v>2934999.62</v>
      </c>
      <c r="M485" s="569">
        <v>0</v>
      </c>
      <c r="N485" s="569">
        <v>0</v>
      </c>
      <c r="O485" s="569">
        <v>0</v>
      </c>
      <c r="P485" s="569">
        <f t="shared" si="52"/>
        <v>2934999.62</v>
      </c>
      <c r="Q485" s="569">
        <v>0</v>
      </c>
      <c r="R485" s="569">
        <v>0</v>
      </c>
      <c r="S485" s="105" t="s">
        <v>587</v>
      </c>
      <c r="T485" s="100"/>
      <c r="U485" s="101"/>
    </row>
    <row r="486" spans="1:21" ht="9" customHeight="1">
      <c r="A486" s="641">
        <v>123</v>
      </c>
      <c r="B486" s="173" t="s">
        <v>1047</v>
      </c>
      <c r="C486" s="261" t="s">
        <v>1123</v>
      </c>
      <c r="D486" s="174" t="s">
        <v>1121</v>
      </c>
      <c r="E486" s="175">
        <v>1981</v>
      </c>
      <c r="F486" s="176" t="s">
        <v>90</v>
      </c>
      <c r="G486" s="177">
        <v>5</v>
      </c>
      <c r="H486" s="177">
        <v>8</v>
      </c>
      <c r="I486" s="178">
        <v>6693</v>
      </c>
      <c r="J486" s="178">
        <v>5815.6</v>
      </c>
      <c r="K486" s="349">
        <v>303</v>
      </c>
      <c r="L486" s="178">
        <f>'Приложение 2.1'!G488</f>
        <v>6048981.4100000001</v>
      </c>
      <c r="M486" s="569">
        <v>0</v>
      </c>
      <c r="N486" s="569">
        <v>0</v>
      </c>
      <c r="O486" s="569">
        <v>0</v>
      </c>
      <c r="P486" s="569">
        <f t="shared" si="52"/>
        <v>6048981.4100000001</v>
      </c>
      <c r="Q486" s="569">
        <v>0</v>
      </c>
      <c r="R486" s="569">
        <v>0</v>
      </c>
      <c r="S486" s="105" t="s">
        <v>587</v>
      </c>
      <c r="T486" s="100"/>
      <c r="U486" s="101"/>
    </row>
    <row r="487" spans="1:21" ht="9" customHeight="1">
      <c r="A487" s="641">
        <v>124</v>
      </c>
      <c r="B487" s="173" t="s">
        <v>1048</v>
      </c>
      <c r="C487" s="261" t="s">
        <v>1123</v>
      </c>
      <c r="D487" s="174" t="s">
        <v>1121</v>
      </c>
      <c r="E487" s="175">
        <v>1973</v>
      </c>
      <c r="F487" s="176" t="s">
        <v>90</v>
      </c>
      <c r="G487" s="177">
        <v>5</v>
      </c>
      <c r="H487" s="177">
        <v>4</v>
      </c>
      <c r="I487" s="178">
        <v>3580.5</v>
      </c>
      <c r="J487" s="178">
        <v>3307.5</v>
      </c>
      <c r="K487" s="349">
        <v>138</v>
      </c>
      <c r="L487" s="178">
        <f>'Приложение 2.1'!G489</f>
        <v>4004197.09</v>
      </c>
      <c r="M487" s="569">
        <v>0</v>
      </c>
      <c r="N487" s="569">
        <v>0</v>
      </c>
      <c r="O487" s="569">
        <v>0</v>
      </c>
      <c r="P487" s="569">
        <f t="shared" si="52"/>
        <v>4004197.09</v>
      </c>
      <c r="Q487" s="569">
        <v>0</v>
      </c>
      <c r="R487" s="569">
        <v>0</v>
      </c>
      <c r="S487" s="105" t="s">
        <v>587</v>
      </c>
      <c r="T487" s="100"/>
      <c r="U487" s="101"/>
    </row>
    <row r="488" spans="1:21" ht="9" customHeight="1">
      <c r="A488" s="641">
        <v>125</v>
      </c>
      <c r="B488" s="179" t="s">
        <v>1049</v>
      </c>
      <c r="C488" s="264" t="s">
        <v>1123</v>
      </c>
      <c r="D488" s="180" t="s">
        <v>1121</v>
      </c>
      <c r="E488" s="181">
        <v>1981</v>
      </c>
      <c r="F488" s="182" t="s">
        <v>88</v>
      </c>
      <c r="G488" s="183">
        <v>9</v>
      </c>
      <c r="H488" s="183">
        <v>3</v>
      </c>
      <c r="I488" s="184">
        <v>6705.9</v>
      </c>
      <c r="J488" s="184">
        <v>5511.9</v>
      </c>
      <c r="K488" s="350">
        <v>212</v>
      </c>
      <c r="L488" s="178">
        <f>'Приложение 2.1'!G490</f>
        <v>5982549.6399999997</v>
      </c>
      <c r="M488" s="569">
        <v>0</v>
      </c>
      <c r="N488" s="569">
        <v>0</v>
      </c>
      <c r="O488" s="569">
        <v>0</v>
      </c>
      <c r="P488" s="569">
        <f t="shared" si="52"/>
        <v>5982549.6399999997</v>
      </c>
      <c r="Q488" s="569">
        <v>0</v>
      </c>
      <c r="R488" s="569">
        <v>0</v>
      </c>
      <c r="S488" s="105" t="s">
        <v>587</v>
      </c>
      <c r="T488" s="362" t="s">
        <v>1188</v>
      </c>
      <c r="U488" s="101"/>
    </row>
    <row r="489" spans="1:21" ht="9" customHeight="1">
      <c r="A489" s="641">
        <v>126</v>
      </c>
      <c r="B489" s="179" t="s">
        <v>1068</v>
      </c>
      <c r="C489" s="264" t="s">
        <v>1123</v>
      </c>
      <c r="D489" s="180" t="s">
        <v>1122</v>
      </c>
      <c r="E489" s="185">
        <v>1982</v>
      </c>
      <c r="F489" s="176" t="s">
        <v>90</v>
      </c>
      <c r="G489" s="182">
        <v>9</v>
      </c>
      <c r="H489" s="182">
        <v>4</v>
      </c>
      <c r="I489" s="184">
        <v>9070.4</v>
      </c>
      <c r="J489" s="184">
        <v>8181.4000000000005</v>
      </c>
      <c r="K489" s="350">
        <v>324</v>
      </c>
      <c r="L489" s="178">
        <f>'Приложение 2.1'!G491</f>
        <v>9772986.2799999993</v>
      </c>
      <c r="M489" s="569">
        <v>0</v>
      </c>
      <c r="N489" s="569">
        <v>0</v>
      </c>
      <c r="O489" s="569">
        <v>0</v>
      </c>
      <c r="P489" s="569">
        <f t="shared" si="52"/>
        <v>9772986.2799999993</v>
      </c>
      <c r="Q489" s="569">
        <v>0</v>
      </c>
      <c r="R489" s="569">
        <v>0</v>
      </c>
      <c r="S489" s="105" t="s">
        <v>587</v>
      </c>
      <c r="T489" s="100"/>
      <c r="U489" s="101"/>
    </row>
    <row r="490" spans="1:21" ht="9" customHeight="1">
      <c r="A490" s="641">
        <v>127</v>
      </c>
      <c r="B490" s="179" t="s">
        <v>1069</v>
      </c>
      <c r="C490" s="264" t="s">
        <v>1123</v>
      </c>
      <c r="D490" s="180" t="s">
        <v>1122</v>
      </c>
      <c r="E490" s="185">
        <v>1988</v>
      </c>
      <c r="F490" s="176" t="s">
        <v>90</v>
      </c>
      <c r="G490" s="182">
        <v>9</v>
      </c>
      <c r="H490" s="182">
        <v>5</v>
      </c>
      <c r="I490" s="184">
        <v>10916.89</v>
      </c>
      <c r="J490" s="184">
        <v>9736.89</v>
      </c>
      <c r="K490" s="350">
        <v>395</v>
      </c>
      <c r="L490" s="178">
        <f>'Приложение 2.1'!G492</f>
        <v>12216232.85</v>
      </c>
      <c r="M490" s="569">
        <v>0</v>
      </c>
      <c r="N490" s="569">
        <v>0</v>
      </c>
      <c r="O490" s="569">
        <v>0</v>
      </c>
      <c r="P490" s="569">
        <f t="shared" si="52"/>
        <v>12216232.85</v>
      </c>
      <c r="Q490" s="569">
        <v>0</v>
      </c>
      <c r="R490" s="569">
        <v>0</v>
      </c>
      <c r="S490" s="105" t="s">
        <v>587</v>
      </c>
      <c r="T490" s="100"/>
      <c r="U490" s="101"/>
    </row>
    <row r="491" spans="1:21" ht="9" customHeight="1">
      <c r="A491" s="641">
        <v>128</v>
      </c>
      <c r="B491" s="179" t="s">
        <v>1089</v>
      </c>
      <c r="C491" s="264" t="s">
        <v>1123</v>
      </c>
      <c r="D491" s="180" t="s">
        <v>1122</v>
      </c>
      <c r="E491" s="305" t="s">
        <v>1093</v>
      </c>
      <c r="F491" s="176" t="s">
        <v>88</v>
      </c>
      <c r="G491" s="182">
        <v>5</v>
      </c>
      <c r="H491" s="182">
        <v>14</v>
      </c>
      <c r="I491" s="184">
        <v>10341.299999999999</v>
      </c>
      <c r="J491" s="184">
        <v>9167.8000000000011</v>
      </c>
      <c r="K491" s="350">
        <v>482</v>
      </c>
      <c r="L491" s="178">
        <f>'Приложение 2.1'!G493</f>
        <v>13033986.939999999</v>
      </c>
      <c r="M491" s="569">
        <v>0</v>
      </c>
      <c r="N491" s="569">
        <v>0</v>
      </c>
      <c r="O491" s="569">
        <v>0</v>
      </c>
      <c r="P491" s="569">
        <f t="shared" si="52"/>
        <v>13033986.939999999</v>
      </c>
      <c r="Q491" s="569">
        <v>0</v>
      </c>
      <c r="R491" s="292">
        <v>0</v>
      </c>
      <c r="S491" s="180" t="s">
        <v>587</v>
      </c>
      <c r="T491" s="100"/>
      <c r="U491" s="101"/>
    </row>
    <row r="492" spans="1:21" ht="9" customHeight="1">
      <c r="A492" s="641">
        <v>129</v>
      </c>
      <c r="B492" s="179" t="s">
        <v>1090</v>
      </c>
      <c r="C492" s="264" t="s">
        <v>1123</v>
      </c>
      <c r="D492" s="180" t="s">
        <v>1122</v>
      </c>
      <c r="E492" s="185">
        <v>1988</v>
      </c>
      <c r="F492" s="176" t="s">
        <v>90</v>
      </c>
      <c r="G492" s="182">
        <v>5</v>
      </c>
      <c r="H492" s="182">
        <v>6</v>
      </c>
      <c r="I492" s="184">
        <v>4570.7</v>
      </c>
      <c r="J492" s="184">
        <v>4199.2</v>
      </c>
      <c r="K492" s="350">
        <v>220</v>
      </c>
      <c r="L492" s="178">
        <f>'Приложение 2.1'!G494</f>
        <v>4469381.63</v>
      </c>
      <c r="M492" s="569">
        <v>0</v>
      </c>
      <c r="N492" s="569">
        <v>0</v>
      </c>
      <c r="O492" s="569">
        <v>0</v>
      </c>
      <c r="P492" s="569">
        <f t="shared" si="52"/>
        <v>4469381.63</v>
      </c>
      <c r="Q492" s="569">
        <v>0</v>
      </c>
      <c r="R492" s="292">
        <v>0</v>
      </c>
      <c r="S492" s="180" t="s">
        <v>587</v>
      </c>
      <c r="T492" s="100"/>
      <c r="U492" s="101"/>
    </row>
    <row r="493" spans="1:21" ht="9" customHeight="1">
      <c r="A493" s="641">
        <v>130</v>
      </c>
      <c r="B493" s="179" t="s">
        <v>1091</v>
      </c>
      <c r="C493" s="264" t="s">
        <v>1123</v>
      </c>
      <c r="D493" s="180" t="s">
        <v>1122</v>
      </c>
      <c r="E493" s="185">
        <v>1975</v>
      </c>
      <c r="F493" s="176" t="s">
        <v>90</v>
      </c>
      <c r="G493" s="294">
        <v>5</v>
      </c>
      <c r="H493" s="294">
        <v>3</v>
      </c>
      <c r="I493" s="184">
        <v>3914.7</v>
      </c>
      <c r="J493" s="184">
        <v>2812.7</v>
      </c>
      <c r="K493" s="350">
        <v>164</v>
      </c>
      <c r="L493" s="178">
        <f>'Приложение 2.1'!G495</f>
        <v>2701558.52</v>
      </c>
      <c r="M493" s="569">
        <v>0</v>
      </c>
      <c r="N493" s="569">
        <v>0</v>
      </c>
      <c r="O493" s="569">
        <v>0</v>
      </c>
      <c r="P493" s="569">
        <f>L493</f>
        <v>2701558.52</v>
      </c>
      <c r="Q493" s="569">
        <v>0</v>
      </c>
      <c r="R493" s="292">
        <v>0</v>
      </c>
      <c r="S493" s="180" t="s">
        <v>587</v>
      </c>
      <c r="T493" s="100"/>
      <c r="U493" s="101"/>
    </row>
    <row r="494" spans="1:21" ht="9" customHeight="1">
      <c r="A494" s="641">
        <v>131</v>
      </c>
      <c r="B494" s="179" t="s">
        <v>1092</v>
      </c>
      <c r="C494" s="264" t="s">
        <v>1123</v>
      </c>
      <c r="D494" s="180" t="s">
        <v>1122</v>
      </c>
      <c r="E494" s="185">
        <v>1962</v>
      </c>
      <c r="F494" s="176" t="s">
        <v>88</v>
      </c>
      <c r="G494" s="182">
        <v>5</v>
      </c>
      <c r="H494" s="182">
        <v>4</v>
      </c>
      <c r="I494" s="184">
        <v>3438.5</v>
      </c>
      <c r="J494" s="184">
        <v>3204.7</v>
      </c>
      <c r="K494" s="350">
        <v>135</v>
      </c>
      <c r="L494" s="178">
        <f>'Приложение 2.1'!G496</f>
        <v>4332255.25</v>
      </c>
      <c r="M494" s="569">
        <v>0</v>
      </c>
      <c r="N494" s="569">
        <v>0</v>
      </c>
      <c r="O494" s="569">
        <v>0</v>
      </c>
      <c r="P494" s="569">
        <f>L494</f>
        <v>4332255.25</v>
      </c>
      <c r="Q494" s="569">
        <v>0</v>
      </c>
      <c r="R494" s="292">
        <v>0</v>
      </c>
      <c r="S494" s="180" t="s">
        <v>587</v>
      </c>
      <c r="T494" s="100"/>
      <c r="U494" s="101"/>
    </row>
    <row r="495" spans="1:21" ht="9" customHeight="1">
      <c r="A495" s="641">
        <v>132</v>
      </c>
      <c r="B495" s="179" t="s">
        <v>1128</v>
      </c>
      <c r="C495" s="264" t="s">
        <v>1124</v>
      </c>
      <c r="D495" s="180" t="s">
        <v>1122</v>
      </c>
      <c r="E495" s="185">
        <v>1955</v>
      </c>
      <c r="F495" s="176" t="s">
        <v>88</v>
      </c>
      <c r="G495" s="182">
        <v>4</v>
      </c>
      <c r="H495" s="182">
        <v>4</v>
      </c>
      <c r="I495" s="184">
        <v>4974.1000000000004</v>
      </c>
      <c r="J495" s="184">
        <v>4613.3</v>
      </c>
      <c r="K495" s="350">
        <v>101</v>
      </c>
      <c r="L495" s="178">
        <f>'Приложение 2.1'!G497</f>
        <v>6249182.3499999996</v>
      </c>
      <c r="M495" s="569">
        <v>0</v>
      </c>
      <c r="N495" s="569">
        <v>0</v>
      </c>
      <c r="O495" s="569">
        <v>0</v>
      </c>
      <c r="P495" s="569">
        <f>L495</f>
        <v>6249182.3499999996</v>
      </c>
      <c r="Q495" s="569">
        <v>0</v>
      </c>
      <c r="R495" s="292">
        <v>0</v>
      </c>
      <c r="S495" s="180" t="s">
        <v>587</v>
      </c>
      <c r="T495" s="100"/>
      <c r="U495" s="101"/>
    </row>
    <row r="496" spans="1:21" ht="9" customHeight="1">
      <c r="A496" s="641">
        <v>133</v>
      </c>
      <c r="B496" s="179" t="s">
        <v>1177</v>
      </c>
      <c r="C496" s="264" t="s">
        <v>1123</v>
      </c>
      <c r="D496" s="180" t="s">
        <v>1122</v>
      </c>
      <c r="E496" s="185">
        <v>1976</v>
      </c>
      <c r="F496" s="176" t="s">
        <v>209</v>
      </c>
      <c r="G496" s="182">
        <v>5</v>
      </c>
      <c r="H496" s="182">
        <v>4</v>
      </c>
      <c r="I496" s="184">
        <v>3578.1</v>
      </c>
      <c r="J496" s="184">
        <f>3200.3+106.8</f>
        <v>3307.1000000000004</v>
      </c>
      <c r="K496" s="350">
        <v>165</v>
      </c>
      <c r="L496" s="178">
        <f>'Приложение 2.1'!G498</f>
        <v>3477432.56</v>
      </c>
      <c r="M496" s="569">
        <v>0</v>
      </c>
      <c r="N496" s="569">
        <v>0</v>
      </c>
      <c r="O496" s="569">
        <v>0</v>
      </c>
      <c r="P496" s="569">
        <f>L496</f>
        <v>3477432.56</v>
      </c>
      <c r="Q496" s="569">
        <v>0</v>
      </c>
      <c r="R496" s="292">
        <v>0</v>
      </c>
      <c r="S496" s="180" t="s">
        <v>587</v>
      </c>
      <c r="T496" s="100"/>
      <c r="U496" s="101"/>
    </row>
    <row r="497" spans="1:21" ht="9" customHeight="1">
      <c r="A497" s="641">
        <v>134</v>
      </c>
      <c r="B497" s="179" t="s">
        <v>1191</v>
      </c>
      <c r="C497" s="264" t="s">
        <v>1123</v>
      </c>
      <c r="D497" s="180" t="s">
        <v>1122</v>
      </c>
      <c r="E497" s="185">
        <v>1980</v>
      </c>
      <c r="F497" s="176" t="s">
        <v>209</v>
      </c>
      <c r="G497" s="182">
        <v>5</v>
      </c>
      <c r="H497" s="182">
        <v>8</v>
      </c>
      <c r="I497" s="184">
        <v>6589.5</v>
      </c>
      <c r="J497" s="184">
        <v>5924</v>
      </c>
      <c r="K497" s="350">
        <v>306</v>
      </c>
      <c r="L497" s="178">
        <f>'Приложение 2.1'!G499</f>
        <v>6663975.2599999998</v>
      </c>
      <c r="M497" s="569">
        <v>0</v>
      </c>
      <c r="N497" s="569">
        <v>0</v>
      </c>
      <c r="O497" s="569">
        <v>0</v>
      </c>
      <c r="P497" s="569">
        <f t="shared" ref="P497:P502" si="53">L497</f>
        <v>6663975.2599999998</v>
      </c>
      <c r="Q497" s="569">
        <v>0</v>
      </c>
      <c r="R497" s="292">
        <v>0</v>
      </c>
      <c r="S497" s="180" t="s">
        <v>587</v>
      </c>
      <c r="T497" s="100"/>
      <c r="U497" s="101"/>
    </row>
    <row r="498" spans="1:21" ht="9" customHeight="1">
      <c r="A498" s="641">
        <v>135</v>
      </c>
      <c r="B498" s="179" t="s">
        <v>1192</v>
      </c>
      <c r="C498" s="264" t="s">
        <v>1123</v>
      </c>
      <c r="D498" s="180" t="s">
        <v>1122</v>
      </c>
      <c r="E498" s="185">
        <v>1976</v>
      </c>
      <c r="F498" s="176" t="s">
        <v>88</v>
      </c>
      <c r="G498" s="182">
        <v>5</v>
      </c>
      <c r="H498" s="182">
        <v>6</v>
      </c>
      <c r="I498" s="184">
        <v>7464.3</v>
      </c>
      <c r="J498" s="184">
        <v>7014.2999999999993</v>
      </c>
      <c r="K498" s="350">
        <v>271</v>
      </c>
      <c r="L498" s="178">
        <f>'Приложение 2.1'!G500</f>
        <v>5794326.3099999996</v>
      </c>
      <c r="M498" s="569">
        <v>0</v>
      </c>
      <c r="N498" s="569">
        <v>0</v>
      </c>
      <c r="O498" s="569">
        <v>0</v>
      </c>
      <c r="P498" s="569">
        <f t="shared" si="53"/>
        <v>5794326.3099999996</v>
      </c>
      <c r="Q498" s="569">
        <v>0</v>
      </c>
      <c r="R498" s="292">
        <v>0</v>
      </c>
      <c r="S498" s="180" t="s">
        <v>587</v>
      </c>
      <c r="T498" s="100"/>
      <c r="U498" s="101"/>
    </row>
    <row r="499" spans="1:21" ht="9" customHeight="1">
      <c r="A499" s="641">
        <v>136</v>
      </c>
      <c r="B499" s="179" t="s">
        <v>1196</v>
      </c>
      <c r="C499" s="264" t="s">
        <v>1123</v>
      </c>
      <c r="D499" s="180" t="s">
        <v>1122</v>
      </c>
      <c r="E499" s="185">
        <v>1987</v>
      </c>
      <c r="F499" s="176" t="s">
        <v>88</v>
      </c>
      <c r="G499" s="182">
        <v>9</v>
      </c>
      <c r="H499" s="182">
        <v>1</v>
      </c>
      <c r="I499" s="184">
        <v>5751.8</v>
      </c>
      <c r="J499" s="184">
        <f>4746+35.1</f>
        <v>4781.1000000000004</v>
      </c>
      <c r="K499" s="350">
        <v>277</v>
      </c>
      <c r="L499" s="178">
        <f>'Приложение 2.1'!G501</f>
        <v>3269630.62</v>
      </c>
      <c r="M499" s="569">
        <v>0</v>
      </c>
      <c r="N499" s="569">
        <v>0</v>
      </c>
      <c r="O499" s="569">
        <v>0</v>
      </c>
      <c r="P499" s="569">
        <f t="shared" si="53"/>
        <v>3269630.62</v>
      </c>
      <c r="Q499" s="569">
        <v>0</v>
      </c>
      <c r="R499" s="292">
        <v>0</v>
      </c>
      <c r="S499" s="180" t="s">
        <v>587</v>
      </c>
      <c r="T499" s="100"/>
      <c r="U499" s="101"/>
    </row>
    <row r="500" spans="1:21" ht="9" customHeight="1">
      <c r="A500" s="641">
        <v>137</v>
      </c>
      <c r="B500" s="179" t="s">
        <v>1197</v>
      </c>
      <c r="C500" s="264" t="s">
        <v>1123</v>
      </c>
      <c r="D500" s="180" t="s">
        <v>1122</v>
      </c>
      <c r="E500" s="185">
        <v>1951</v>
      </c>
      <c r="F500" s="176" t="s">
        <v>88</v>
      </c>
      <c r="G500" s="182">
        <v>2</v>
      </c>
      <c r="H500" s="182">
        <v>3</v>
      </c>
      <c r="I500" s="184">
        <v>931.6</v>
      </c>
      <c r="J500" s="184">
        <v>833.4</v>
      </c>
      <c r="K500" s="350">
        <v>44</v>
      </c>
      <c r="L500" s="178">
        <f>'Приложение 2.1'!G502</f>
        <v>2948233.89</v>
      </c>
      <c r="M500" s="569">
        <v>0</v>
      </c>
      <c r="N500" s="569">
        <v>0</v>
      </c>
      <c r="O500" s="569">
        <v>0</v>
      </c>
      <c r="P500" s="569">
        <f t="shared" si="53"/>
        <v>2948233.89</v>
      </c>
      <c r="Q500" s="569">
        <v>0</v>
      </c>
      <c r="R500" s="292">
        <v>0</v>
      </c>
      <c r="S500" s="180" t="s">
        <v>587</v>
      </c>
      <c r="T500" s="100"/>
      <c r="U500" s="101"/>
    </row>
    <row r="501" spans="1:21" ht="9" customHeight="1">
      <c r="A501" s="641">
        <v>138</v>
      </c>
      <c r="B501" s="179" t="s">
        <v>1198</v>
      </c>
      <c r="C501" s="264" t="s">
        <v>1123</v>
      </c>
      <c r="D501" s="180" t="s">
        <v>1122</v>
      </c>
      <c r="E501" s="185">
        <v>1984</v>
      </c>
      <c r="F501" s="176" t="s">
        <v>90</v>
      </c>
      <c r="G501" s="182">
        <v>5</v>
      </c>
      <c r="H501" s="182">
        <v>10</v>
      </c>
      <c r="I501" s="184">
        <v>8251.7999999999993</v>
      </c>
      <c r="J501" s="184">
        <v>7364.8</v>
      </c>
      <c r="K501" s="350">
        <v>345</v>
      </c>
      <c r="L501" s="178">
        <f>'Приложение 2.1'!G503</f>
        <v>7012242.0300000003</v>
      </c>
      <c r="M501" s="569">
        <v>0</v>
      </c>
      <c r="N501" s="569">
        <v>0</v>
      </c>
      <c r="O501" s="569">
        <v>0</v>
      </c>
      <c r="P501" s="569">
        <f t="shared" si="53"/>
        <v>7012242.0300000003</v>
      </c>
      <c r="Q501" s="569">
        <v>0</v>
      </c>
      <c r="R501" s="292">
        <v>0</v>
      </c>
      <c r="S501" s="180" t="s">
        <v>587</v>
      </c>
      <c r="T501" s="100"/>
      <c r="U501" s="101"/>
    </row>
    <row r="502" spans="1:21" ht="9" customHeight="1">
      <c r="A502" s="641">
        <v>139</v>
      </c>
      <c r="B502" s="173" t="s">
        <v>579</v>
      </c>
      <c r="C502" s="261" t="s">
        <v>1124</v>
      </c>
      <c r="D502" s="174" t="s">
        <v>1122</v>
      </c>
      <c r="E502" s="175">
        <v>1912</v>
      </c>
      <c r="F502" s="176" t="s">
        <v>88</v>
      </c>
      <c r="G502" s="176">
        <v>1</v>
      </c>
      <c r="H502" s="177">
        <v>3</v>
      </c>
      <c r="I502" s="178">
        <v>840</v>
      </c>
      <c r="J502" s="178">
        <v>811.3</v>
      </c>
      <c r="K502" s="349">
        <v>37</v>
      </c>
      <c r="L502" s="178">
        <f>'Приложение 2.1'!G504</f>
        <v>1739429.06</v>
      </c>
      <c r="M502" s="569">
        <v>0</v>
      </c>
      <c r="N502" s="569">
        <v>0</v>
      </c>
      <c r="O502" s="569">
        <v>0</v>
      </c>
      <c r="P502" s="569">
        <f t="shared" si="53"/>
        <v>1739429.06</v>
      </c>
      <c r="Q502" s="569">
        <v>0</v>
      </c>
      <c r="R502" s="569">
        <v>0</v>
      </c>
      <c r="S502" s="180" t="s">
        <v>587</v>
      </c>
      <c r="T502" s="100"/>
      <c r="U502" s="101"/>
    </row>
    <row r="503" spans="1:21" ht="9" customHeight="1">
      <c r="A503" s="641">
        <v>140</v>
      </c>
      <c r="B503" s="179" t="s">
        <v>1202</v>
      </c>
      <c r="C503" s="264" t="s">
        <v>1123</v>
      </c>
      <c r="D503" s="174" t="s">
        <v>1122</v>
      </c>
      <c r="E503" s="175">
        <v>1983</v>
      </c>
      <c r="F503" s="176" t="s">
        <v>90</v>
      </c>
      <c r="G503" s="176">
        <v>5</v>
      </c>
      <c r="H503" s="177">
        <v>9</v>
      </c>
      <c r="I503" s="178">
        <v>7081.2</v>
      </c>
      <c r="J503" s="178">
        <v>6337.7</v>
      </c>
      <c r="K503" s="349">
        <v>286</v>
      </c>
      <c r="L503" s="178">
        <f>'Приложение 2.1'!G505</f>
        <v>7436818.8799999999</v>
      </c>
      <c r="M503" s="569">
        <v>0</v>
      </c>
      <c r="N503" s="569">
        <v>0</v>
      </c>
      <c r="O503" s="569">
        <v>0</v>
      </c>
      <c r="P503" s="569">
        <f t="shared" ref="P503:P505" si="54">L503</f>
        <v>7436818.8799999999</v>
      </c>
      <c r="Q503" s="569">
        <v>0</v>
      </c>
      <c r="R503" s="569">
        <v>0</v>
      </c>
      <c r="S503" s="180" t="s">
        <v>587</v>
      </c>
      <c r="T503" s="100"/>
      <c r="U503" s="101"/>
    </row>
    <row r="504" spans="1:21" ht="9" customHeight="1">
      <c r="A504" s="641">
        <v>141</v>
      </c>
      <c r="B504" s="179" t="s">
        <v>1203</v>
      </c>
      <c r="C504" s="264" t="s">
        <v>1123</v>
      </c>
      <c r="D504" s="174" t="s">
        <v>1122</v>
      </c>
      <c r="E504" s="175">
        <v>1985</v>
      </c>
      <c r="F504" s="176" t="s">
        <v>90</v>
      </c>
      <c r="G504" s="176">
        <v>5</v>
      </c>
      <c r="H504" s="177">
        <v>5</v>
      </c>
      <c r="I504" s="178">
        <v>3969.8</v>
      </c>
      <c r="J504" s="178">
        <v>3549.8</v>
      </c>
      <c r="K504" s="349">
        <v>174</v>
      </c>
      <c r="L504" s="178">
        <f>'Приложение 2.1'!G506</f>
        <v>3878169.25</v>
      </c>
      <c r="M504" s="569">
        <v>0</v>
      </c>
      <c r="N504" s="569">
        <v>0</v>
      </c>
      <c r="O504" s="569">
        <v>0</v>
      </c>
      <c r="P504" s="569">
        <f t="shared" si="54"/>
        <v>3878169.25</v>
      </c>
      <c r="Q504" s="569">
        <v>0</v>
      </c>
      <c r="R504" s="569">
        <v>0</v>
      </c>
      <c r="S504" s="180" t="s">
        <v>587</v>
      </c>
      <c r="T504" s="100"/>
      <c r="U504" s="101"/>
    </row>
    <row r="505" spans="1:21" ht="9" customHeight="1">
      <c r="A505" s="641">
        <v>142</v>
      </c>
      <c r="B505" s="179" t="s">
        <v>1205</v>
      </c>
      <c r="C505" s="264" t="s">
        <v>1123</v>
      </c>
      <c r="D505" s="174" t="s">
        <v>1122</v>
      </c>
      <c r="E505" s="175">
        <v>1980</v>
      </c>
      <c r="F505" s="176" t="s">
        <v>90</v>
      </c>
      <c r="G505" s="176">
        <v>5</v>
      </c>
      <c r="H505" s="177">
        <v>8</v>
      </c>
      <c r="I505" s="178">
        <v>6105.5</v>
      </c>
      <c r="J505" s="178">
        <v>5872.7</v>
      </c>
      <c r="K505" s="349">
        <v>284</v>
      </c>
      <c r="L505" s="178">
        <f>'Приложение 2.1'!G507</f>
        <v>7137269.25</v>
      </c>
      <c r="M505" s="569">
        <v>0</v>
      </c>
      <c r="N505" s="569">
        <v>0</v>
      </c>
      <c r="O505" s="569">
        <v>0</v>
      </c>
      <c r="P505" s="569">
        <f t="shared" si="54"/>
        <v>7137269.25</v>
      </c>
      <c r="Q505" s="569">
        <v>0</v>
      </c>
      <c r="R505" s="569">
        <v>0</v>
      </c>
      <c r="S505" s="180" t="s">
        <v>587</v>
      </c>
      <c r="T505" s="100"/>
      <c r="U505" s="101"/>
    </row>
    <row r="506" spans="1:21" ht="9" customHeight="1">
      <c r="A506" s="641">
        <v>143</v>
      </c>
      <c r="B506" s="638" t="s">
        <v>1221</v>
      </c>
      <c r="C506" s="264" t="s">
        <v>1123</v>
      </c>
      <c r="D506" s="174" t="s">
        <v>1122</v>
      </c>
      <c r="E506" s="175">
        <v>1985</v>
      </c>
      <c r="F506" s="176" t="s">
        <v>88</v>
      </c>
      <c r="G506" s="176">
        <v>9</v>
      </c>
      <c r="H506" s="177">
        <v>1</v>
      </c>
      <c r="I506" s="178">
        <v>3643.4</v>
      </c>
      <c r="J506" s="178">
        <v>3210.3</v>
      </c>
      <c r="K506" s="349">
        <v>153</v>
      </c>
      <c r="L506" s="178">
        <f>'Приложение 2.1'!G508</f>
        <v>2443246.5699999998</v>
      </c>
      <c r="M506" s="613">
        <v>0</v>
      </c>
      <c r="N506" s="613">
        <v>0</v>
      </c>
      <c r="O506" s="613">
        <v>0</v>
      </c>
      <c r="P506" s="613">
        <f t="shared" ref="P506:P508" si="55">L506</f>
        <v>2443246.5699999998</v>
      </c>
      <c r="Q506" s="613">
        <v>0</v>
      </c>
      <c r="R506" s="613">
        <v>0</v>
      </c>
      <c r="S506" s="180" t="s">
        <v>587</v>
      </c>
      <c r="T506" s="100"/>
      <c r="U506" s="101"/>
    </row>
    <row r="507" spans="1:21" ht="9" customHeight="1">
      <c r="A507" s="641">
        <v>144</v>
      </c>
      <c r="B507" s="638" t="s">
        <v>1222</v>
      </c>
      <c r="C507" s="264" t="s">
        <v>1123</v>
      </c>
      <c r="D507" s="174" t="s">
        <v>1122</v>
      </c>
      <c r="E507" s="175">
        <v>1977</v>
      </c>
      <c r="F507" s="176" t="s">
        <v>90</v>
      </c>
      <c r="G507" s="176">
        <v>9</v>
      </c>
      <c r="H507" s="177">
        <v>6</v>
      </c>
      <c r="I507" s="178">
        <v>15100.13</v>
      </c>
      <c r="J507" s="178">
        <v>13565.63</v>
      </c>
      <c r="K507" s="349">
        <v>427</v>
      </c>
      <c r="L507" s="178">
        <f>'Приложение 2.1'!G509</f>
        <v>9772986.2799999993</v>
      </c>
      <c r="M507" s="613">
        <v>0</v>
      </c>
      <c r="N507" s="613">
        <v>0</v>
      </c>
      <c r="O507" s="613">
        <v>0</v>
      </c>
      <c r="P507" s="613">
        <f t="shared" si="55"/>
        <v>9772986.2799999993</v>
      </c>
      <c r="Q507" s="613">
        <v>0</v>
      </c>
      <c r="R507" s="613">
        <v>0</v>
      </c>
      <c r="S507" s="180" t="s">
        <v>587</v>
      </c>
      <c r="T507" s="100"/>
      <c r="U507" s="101"/>
    </row>
    <row r="508" spans="1:21" ht="9" customHeight="1">
      <c r="A508" s="641">
        <v>145</v>
      </c>
      <c r="B508" s="638" t="s">
        <v>1223</v>
      </c>
      <c r="C508" s="264" t="s">
        <v>1123</v>
      </c>
      <c r="D508" s="174" t="s">
        <v>1122</v>
      </c>
      <c r="E508" s="175">
        <v>1989</v>
      </c>
      <c r="F508" s="176" t="s">
        <v>88</v>
      </c>
      <c r="G508" s="176">
        <v>9</v>
      </c>
      <c r="H508" s="177">
        <v>1</v>
      </c>
      <c r="I508" s="178">
        <v>4163.3</v>
      </c>
      <c r="J508" s="178">
        <v>3713.9</v>
      </c>
      <c r="K508" s="349">
        <v>154</v>
      </c>
      <c r="L508" s="178">
        <f>'Приложение 2.1'!G510</f>
        <v>2443246.5699999998</v>
      </c>
      <c r="M508" s="613">
        <v>0</v>
      </c>
      <c r="N508" s="613">
        <v>0</v>
      </c>
      <c r="O508" s="613">
        <v>0</v>
      </c>
      <c r="P508" s="613">
        <f t="shared" si="55"/>
        <v>2443246.5699999998</v>
      </c>
      <c r="Q508" s="613">
        <v>0</v>
      </c>
      <c r="R508" s="613">
        <v>0</v>
      </c>
      <c r="S508" s="180" t="s">
        <v>587</v>
      </c>
      <c r="T508" s="100"/>
      <c r="U508" s="101"/>
    </row>
    <row r="509" spans="1:21" ht="23.25" customHeight="1">
      <c r="A509" s="796" t="s">
        <v>108</v>
      </c>
      <c r="B509" s="796"/>
      <c r="C509" s="105"/>
      <c r="D509" s="564"/>
      <c r="E509" s="570" t="s">
        <v>388</v>
      </c>
      <c r="F509" s="570" t="s">
        <v>388</v>
      </c>
      <c r="G509" s="570" t="s">
        <v>388</v>
      </c>
      <c r="H509" s="570" t="s">
        <v>388</v>
      </c>
      <c r="I509" s="613">
        <f>SUM(I364:I508)</f>
        <v>669561.70000000007</v>
      </c>
      <c r="J509" s="613">
        <f t="shared" ref="J509:K509" si="56">SUM(J364:J508)</f>
        <v>580066.3600000001</v>
      </c>
      <c r="K509" s="104">
        <f t="shared" si="56"/>
        <v>28111</v>
      </c>
      <c r="L509" s="569">
        <f>SUM(L364:L508)</f>
        <v>653704059.39999998</v>
      </c>
      <c r="M509" s="613">
        <f t="shared" ref="M509:R509" si="57">SUM(M364:M508)</f>
        <v>0</v>
      </c>
      <c r="N509" s="613">
        <f t="shared" si="57"/>
        <v>0</v>
      </c>
      <c r="O509" s="613">
        <f t="shared" si="57"/>
        <v>0</v>
      </c>
      <c r="P509" s="613">
        <f t="shared" si="57"/>
        <v>653704059.39999998</v>
      </c>
      <c r="Q509" s="613">
        <f t="shared" si="57"/>
        <v>0</v>
      </c>
      <c r="R509" s="613">
        <f t="shared" si="57"/>
        <v>0</v>
      </c>
      <c r="S509" s="569"/>
      <c r="T509" s="210"/>
      <c r="U509" s="101"/>
    </row>
    <row r="510" spans="1:21" ht="9" customHeight="1">
      <c r="A510" s="712" t="s">
        <v>220</v>
      </c>
      <c r="B510" s="712"/>
      <c r="C510" s="712"/>
      <c r="D510" s="712"/>
      <c r="E510" s="712"/>
      <c r="F510" s="712"/>
      <c r="G510" s="712"/>
      <c r="H510" s="712"/>
      <c r="I510" s="712"/>
      <c r="J510" s="712"/>
      <c r="K510" s="712"/>
      <c r="L510" s="712"/>
      <c r="M510" s="712"/>
      <c r="N510" s="712"/>
      <c r="O510" s="712"/>
      <c r="P510" s="712"/>
      <c r="Q510" s="712"/>
      <c r="R510" s="712"/>
      <c r="S510" s="712"/>
      <c r="T510" s="212"/>
      <c r="U510" s="212"/>
    </row>
    <row r="511" spans="1:21" ht="9" customHeight="1">
      <c r="A511" s="570">
        <v>146</v>
      </c>
      <c r="B511" s="255" t="s">
        <v>752</v>
      </c>
      <c r="C511" s="264" t="s">
        <v>1123</v>
      </c>
      <c r="D511" s="180" t="s">
        <v>1122</v>
      </c>
      <c r="E511" s="256">
        <v>1965</v>
      </c>
      <c r="F511" s="257" t="s">
        <v>88</v>
      </c>
      <c r="G511" s="258">
        <v>3</v>
      </c>
      <c r="H511" s="258">
        <v>2</v>
      </c>
      <c r="I511" s="259">
        <v>1051.7</v>
      </c>
      <c r="J511" s="259">
        <v>977.9</v>
      </c>
      <c r="K511" s="257">
        <v>39</v>
      </c>
      <c r="L511" s="178">
        <f>'Приложение 2.1'!G513</f>
        <v>2266191.2200000002</v>
      </c>
      <c r="M511" s="569">
        <v>0</v>
      </c>
      <c r="N511" s="569">
        <v>0</v>
      </c>
      <c r="O511" s="569">
        <v>0</v>
      </c>
      <c r="P511" s="569">
        <f>L511</f>
        <v>2266191.2200000002</v>
      </c>
      <c r="Q511" s="569">
        <v>0</v>
      </c>
      <c r="R511" s="292">
        <v>0</v>
      </c>
      <c r="S511" s="105" t="s">
        <v>587</v>
      </c>
      <c r="T511" s="100"/>
      <c r="U511" s="101"/>
    </row>
    <row r="512" spans="1:21" ht="9" customHeight="1">
      <c r="A512" s="570">
        <v>147</v>
      </c>
      <c r="B512" s="255" t="s">
        <v>753</v>
      </c>
      <c r="C512" s="261" t="s">
        <v>1123</v>
      </c>
      <c r="D512" s="180" t="s">
        <v>1121</v>
      </c>
      <c r="E512" s="256" t="s">
        <v>743</v>
      </c>
      <c r="F512" s="257" t="s">
        <v>88</v>
      </c>
      <c r="G512" s="258">
        <v>5</v>
      </c>
      <c r="H512" s="258">
        <v>4</v>
      </c>
      <c r="I512" s="259">
        <v>3101.9</v>
      </c>
      <c r="J512" s="259">
        <v>2743.8</v>
      </c>
      <c r="K512" s="258">
        <v>151</v>
      </c>
      <c r="L512" s="178">
        <f>'Приложение 2.1'!G514</f>
        <v>3113804.53</v>
      </c>
      <c r="M512" s="569">
        <v>0</v>
      </c>
      <c r="N512" s="569">
        <v>0</v>
      </c>
      <c r="O512" s="569">
        <v>0</v>
      </c>
      <c r="P512" s="569">
        <f t="shared" ref="P512:P518" si="58">L512</f>
        <v>3113804.53</v>
      </c>
      <c r="Q512" s="569">
        <v>0</v>
      </c>
      <c r="R512" s="292">
        <v>0</v>
      </c>
      <c r="S512" s="105" t="s">
        <v>587</v>
      </c>
      <c r="T512" s="100"/>
      <c r="U512" s="101"/>
    </row>
    <row r="513" spans="1:21" ht="9" customHeight="1">
      <c r="A513" s="570">
        <v>148</v>
      </c>
      <c r="B513" s="255" t="s">
        <v>754</v>
      </c>
      <c r="C513" s="261" t="s">
        <v>1123</v>
      </c>
      <c r="D513" s="180" t="s">
        <v>1122</v>
      </c>
      <c r="E513" s="256" t="s">
        <v>605</v>
      </c>
      <c r="F513" s="257" t="s">
        <v>88</v>
      </c>
      <c r="G513" s="258">
        <v>5</v>
      </c>
      <c r="H513" s="258">
        <v>9</v>
      </c>
      <c r="I513" s="259">
        <v>6617.5</v>
      </c>
      <c r="J513" s="259">
        <v>5959.5</v>
      </c>
      <c r="K513" s="258">
        <v>271</v>
      </c>
      <c r="L513" s="178">
        <f>'Приложение 2.1'!G515</f>
        <v>9222166.9299999997</v>
      </c>
      <c r="M513" s="569">
        <v>0</v>
      </c>
      <c r="N513" s="569">
        <v>0</v>
      </c>
      <c r="O513" s="569">
        <v>0</v>
      </c>
      <c r="P513" s="569">
        <f t="shared" si="58"/>
        <v>9222166.9299999997</v>
      </c>
      <c r="Q513" s="569">
        <v>0</v>
      </c>
      <c r="R513" s="292">
        <v>0</v>
      </c>
      <c r="S513" s="105" t="s">
        <v>587</v>
      </c>
      <c r="T513" s="100"/>
      <c r="U513" s="101"/>
    </row>
    <row r="514" spans="1:21" ht="9" customHeight="1">
      <c r="A514" s="641">
        <v>149</v>
      </c>
      <c r="B514" s="255" t="s">
        <v>755</v>
      </c>
      <c r="C514" s="264" t="s">
        <v>1123</v>
      </c>
      <c r="D514" s="180" t="s">
        <v>1122</v>
      </c>
      <c r="E514" s="256" t="s">
        <v>297</v>
      </c>
      <c r="F514" s="257" t="s">
        <v>88</v>
      </c>
      <c r="G514" s="258">
        <v>5</v>
      </c>
      <c r="H514" s="258">
        <v>8</v>
      </c>
      <c r="I514" s="259">
        <v>5815.1</v>
      </c>
      <c r="J514" s="259">
        <v>5145.8</v>
      </c>
      <c r="K514" s="258">
        <v>226</v>
      </c>
      <c r="L514" s="178">
        <f>'Приложение 2.1'!G516</f>
        <v>6764599.1600000001</v>
      </c>
      <c r="M514" s="569">
        <v>0</v>
      </c>
      <c r="N514" s="569">
        <v>0</v>
      </c>
      <c r="O514" s="569">
        <v>0</v>
      </c>
      <c r="P514" s="569">
        <f t="shared" si="58"/>
        <v>6764599.1600000001</v>
      </c>
      <c r="Q514" s="569">
        <v>0</v>
      </c>
      <c r="R514" s="292">
        <v>0</v>
      </c>
      <c r="S514" s="105" t="s">
        <v>587</v>
      </c>
      <c r="T514" s="100"/>
      <c r="U514" s="101"/>
    </row>
    <row r="515" spans="1:21" ht="9" customHeight="1">
      <c r="A515" s="641">
        <v>150</v>
      </c>
      <c r="B515" s="255" t="s">
        <v>756</v>
      </c>
      <c r="C515" s="264" t="s">
        <v>1123</v>
      </c>
      <c r="D515" s="180" t="s">
        <v>1122</v>
      </c>
      <c r="E515" s="256" t="s">
        <v>106</v>
      </c>
      <c r="F515" s="257" t="s">
        <v>88</v>
      </c>
      <c r="G515" s="258">
        <v>3</v>
      </c>
      <c r="H515" s="258">
        <v>3</v>
      </c>
      <c r="I515" s="259">
        <v>1675.8</v>
      </c>
      <c r="J515" s="259">
        <v>1529.4</v>
      </c>
      <c r="K515" s="258">
        <v>81</v>
      </c>
      <c r="L515" s="178">
        <f>'Приложение 2.1'!G517</f>
        <v>3638711.03</v>
      </c>
      <c r="M515" s="569">
        <v>0</v>
      </c>
      <c r="N515" s="569">
        <v>0</v>
      </c>
      <c r="O515" s="569">
        <v>0</v>
      </c>
      <c r="P515" s="569">
        <f t="shared" si="58"/>
        <v>3638711.03</v>
      </c>
      <c r="Q515" s="569">
        <v>0</v>
      </c>
      <c r="R515" s="292">
        <v>0</v>
      </c>
      <c r="S515" s="105" t="s">
        <v>587</v>
      </c>
      <c r="T515" s="100"/>
      <c r="U515" s="101"/>
    </row>
    <row r="516" spans="1:21" ht="9" customHeight="1">
      <c r="A516" s="641">
        <v>151</v>
      </c>
      <c r="B516" s="255" t="s">
        <v>757</v>
      </c>
      <c r="C516" s="264" t="s">
        <v>1123</v>
      </c>
      <c r="D516" s="180" t="s">
        <v>1122</v>
      </c>
      <c r="E516" s="256" t="s">
        <v>745</v>
      </c>
      <c r="F516" s="257" t="s">
        <v>88</v>
      </c>
      <c r="G516" s="258">
        <v>3</v>
      </c>
      <c r="H516" s="258">
        <v>3</v>
      </c>
      <c r="I516" s="259">
        <v>1646</v>
      </c>
      <c r="J516" s="259">
        <v>1518.2</v>
      </c>
      <c r="K516" s="258">
        <v>67</v>
      </c>
      <c r="L516" s="178">
        <f>'Приложение 2.1'!G518</f>
        <v>3639094.41</v>
      </c>
      <c r="M516" s="569">
        <v>0</v>
      </c>
      <c r="N516" s="569">
        <v>0</v>
      </c>
      <c r="O516" s="569">
        <v>0</v>
      </c>
      <c r="P516" s="569">
        <f t="shared" si="58"/>
        <v>3639094.41</v>
      </c>
      <c r="Q516" s="569">
        <v>0</v>
      </c>
      <c r="R516" s="292">
        <v>0</v>
      </c>
      <c r="S516" s="105" t="s">
        <v>587</v>
      </c>
      <c r="T516" s="100"/>
      <c r="U516" s="101"/>
    </row>
    <row r="517" spans="1:21" ht="9" customHeight="1">
      <c r="A517" s="641">
        <v>152</v>
      </c>
      <c r="B517" s="255" t="s">
        <v>758</v>
      </c>
      <c r="C517" s="270" t="s">
        <v>1123</v>
      </c>
      <c r="D517" s="180" t="s">
        <v>1122</v>
      </c>
      <c r="E517" s="256" t="s">
        <v>742</v>
      </c>
      <c r="F517" s="257" t="s">
        <v>88</v>
      </c>
      <c r="G517" s="258">
        <v>4</v>
      </c>
      <c r="H517" s="258">
        <v>1</v>
      </c>
      <c r="I517" s="259">
        <v>2764.4</v>
      </c>
      <c r="J517" s="259">
        <v>1790.8</v>
      </c>
      <c r="K517" s="258">
        <v>159</v>
      </c>
      <c r="L517" s="178">
        <f>'Приложение 2.1'!G519</f>
        <v>4332255.25</v>
      </c>
      <c r="M517" s="569">
        <v>0</v>
      </c>
      <c r="N517" s="569">
        <v>0</v>
      </c>
      <c r="O517" s="569">
        <v>0</v>
      </c>
      <c r="P517" s="569">
        <f t="shared" si="58"/>
        <v>4332255.25</v>
      </c>
      <c r="Q517" s="569">
        <v>0</v>
      </c>
      <c r="R517" s="292">
        <v>0</v>
      </c>
      <c r="S517" s="105" t="s">
        <v>587</v>
      </c>
      <c r="T517" s="100"/>
      <c r="U517" s="101"/>
    </row>
    <row r="518" spans="1:21" ht="9" customHeight="1">
      <c r="A518" s="641">
        <v>153</v>
      </c>
      <c r="B518" s="223" t="s">
        <v>748</v>
      </c>
      <c r="C518" s="265" t="s">
        <v>1123</v>
      </c>
      <c r="D518" s="180" t="s">
        <v>1122</v>
      </c>
      <c r="E518" s="224" t="s">
        <v>750</v>
      </c>
      <c r="F518" s="225" t="s">
        <v>88</v>
      </c>
      <c r="G518" s="225">
        <v>4</v>
      </c>
      <c r="H518" s="226">
        <v>2</v>
      </c>
      <c r="I518" s="227">
        <v>1841.5</v>
      </c>
      <c r="J518" s="227">
        <v>1510.5</v>
      </c>
      <c r="K518" s="351">
        <v>70</v>
      </c>
      <c r="L518" s="178">
        <f>'Приложение 2.1'!G520</f>
        <v>6400259.46</v>
      </c>
      <c r="M518" s="569">
        <v>0</v>
      </c>
      <c r="N518" s="569">
        <v>0</v>
      </c>
      <c r="O518" s="569">
        <v>0</v>
      </c>
      <c r="P518" s="569">
        <f t="shared" si="58"/>
        <v>6400259.46</v>
      </c>
      <c r="Q518" s="569">
        <v>0</v>
      </c>
      <c r="R518" s="569">
        <v>0</v>
      </c>
      <c r="S518" s="105" t="s">
        <v>587</v>
      </c>
      <c r="T518" s="100"/>
      <c r="U518" s="101"/>
    </row>
    <row r="519" spans="1:21" ht="9" customHeight="1">
      <c r="A519" s="641">
        <v>154</v>
      </c>
      <c r="B519" s="576" t="s">
        <v>1224</v>
      </c>
      <c r="C519" s="270" t="s">
        <v>1123</v>
      </c>
      <c r="D519" s="180" t="s">
        <v>1122</v>
      </c>
      <c r="E519" s="224">
        <v>1989</v>
      </c>
      <c r="F519" s="225" t="s">
        <v>88</v>
      </c>
      <c r="G519" s="225">
        <v>9</v>
      </c>
      <c r="H519" s="226">
        <v>3</v>
      </c>
      <c r="I519" s="227">
        <v>6717.8</v>
      </c>
      <c r="J519" s="227">
        <v>5903</v>
      </c>
      <c r="K519" s="351">
        <v>272</v>
      </c>
      <c r="L519" s="178">
        <f>'Приложение 2.1'!G521</f>
        <v>7329739.71</v>
      </c>
      <c r="M519" s="613">
        <v>0</v>
      </c>
      <c r="N519" s="613">
        <v>0</v>
      </c>
      <c r="O519" s="613">
        <v>0</v>
      </c>
      <c r="P519" s="613">
        <f t="shared" ref="P519:P520" si="59">L519</f>
        <v>7329739.71</v>
      </c>
      <c r="Q519" s="613">
        <v>0</v>
      </c>
      <c r="R519" s="613">
        <v>0</v>
      </c>
      <c r="S519" s="105" t="s">
        <v>587</v>
      </c>
      <c r="T519" s="362" t="s">
        <v>1229</v>
      </c>
      <c r="U519" s="101"/>
    </row>
    <row r="520" spans="1:21" ht="9" customHeight="1">
      <c r="A520" s="641">
        <v>155</v>
      </c>
      <c r="B520" s="576" t="s">
        <v>1225</v>
      </c>
      <c r="C520" s="265" t="s">
        <v>1123</v>
      </c>
      <c r="D520" s="180" t="s">
        <v>1122</v>
      </c>
      <c r="E520" s="224">
        <v>1985</v>
      </c>
      <c r="F520" s="225" t="s">
        <v>88</v>
      </c>
      <c r="G520" s="225">
        <v>9</v>
      </c>
      <c r="H520" s="226">
        <v>1</v>
      </c>
      <c r="I520" s="227">
        <v>3565.2</v>
      </c>
      <c r="J520" s="227">
        <v>3135</v>
      </c>
      <c r="K520" s="351">
        <v>147</v>
      </c>
      <c r="L520" s="178">
        <f>'Приложение 2.1'!G522</f>
        <v>2443246.5699999998</v>
      </c>
      <c r="M520" s="613">
        <v>0</v>
      </c>
      <c r="N520" s="613">
        <v>0</v>
      </c>
      <c r="O520" s="613">
        <v>0</v>
      </c>
      <c r="P520" s="613">
        <f t="shared" si="59"/>
        <v>2443246.5699999998</v>
      </c>
      <c r="Q520" s="613">
        <v>0</v>
      </c>
      <c r="R520" s="613">
        <v>0</v>
      </c>
      <c r="S520" s="105" t="s">
        <v>587</v>
      </c>
      <c r="T520" s="100"/>
      <c r="U520" s="101"/>
    </row>
    <row r="521" spans="1:21" ht="24.75" customHeight="1">
      <c r="A521" s="796" t="s">
        <v>221</v>
      </c>
      <c r="B521" s="796"/>
      <c r="C521" s="105"/>
      <c r="D521" s="564"/>
      <c r="E521" s="114" t="s">
        <v>388</v>
      </c>
      <c r="F521" s="114" t="s">
        <v>388</v>
      </c>
      <c r="G521" s="114" t="s">
        <v>388</v>
      </c>
      <c r="H521" s="114" t="s">
        <v>388</v>
      </c>
      <c r="I521" s="275">
        <f>SUM(I511:I520)</f>
        <v>34796.9</v>
      </c>
      <c r="J521" s="275">
        <f t="shared" ref="J521:R521" si="60">SUM(J511:J520)</f>
        <v>30213.899999999998</v>
      </c>
      <c r="K521" s="351">
        <f t="shared" si="60"/>
        <v>1483</v>
      </c>
      <c r="L521" s="275">
        <f t="shared" si="60"/>
        <v>49150068.270000003</v>
      </c>
      <c r="M521" s="275">
        <f t="shared" si="60"/>
        <v>0</v>
      </c>
      <c r="N521" s="275">
        <f t="shared" si="60"/>
        <v>0</v>
      </c>
      <c r="O521" s="275">
        <f t="shared" si="60"/>
        <v>0</v>
      </c>
      <c r="P521" s="275">
        <f t="shared" si="60"/>
        <v>49150068.270000003</v>
      </c>
      <c r="Q521" s="275">
        <f t="shared" si="60"/>
        <v>0</v>
      </c>
      <c r="R521" s="275">
        <f t="shared" si="60"/>
        <v>0</v>
      </c>
      <c r="S521" s="569"/>
      <c r="T521" s="100"/>
      <c r="U521" s="101"/>
    </row>
    <row r="522" spans="1:21" ht="9" customHeight="1">
      <c r="A522" s="712" t="s">
        <v>230</v>
      </c>
      <c r="B522" s="712"/>
      <c r="C522" s="712"/>
      <c r="D522" s="712"/>
      <c r="E522" s="712"/>
      <c r="F522" s="712"/>
      <c r="G522" s="712"/>
      <c r="H522" s="712"/>
      <c r="I522" s="712"/>
      <c r="J522" s="712"/>
      <c r="K522" s="712"/>
      <c r="L522" s="712"/>
      <c r="M522" s="712"/>
      <c r="N522" s="712"/>
      <c r="O522" s="712"/>
      <c r="P522" s="712"/>
      <c r="Q522" s="712"/>
      <c r="R522" s="712"/>
      <c r="S522" s="712"/>
      <c r="T522" s="212"/>
      <c r="U522" s="212"/>
    </row>
    <row r="523" spans="1:21" ht="9" customHeight="1">
      <c r="A523" s="570">
        <v>156</v>
      </c>
      <c r="B523" s="243" t="s">
        <v>774</v>
      </c>
      <c r="C523" s="264" t="s">
        <v>1123</v>
      </c>
      <c r="D523" s="180" t="s">
        <v>1122</v>
      </c>
      <c r="E523" s="244" t="s">
        <v>615</v>
      </c>
      <c r="F523" s="245" t="s">
        <v>90</v>
      </c>
      <c r="G523" s="246">
        <v>5</v>
      </c>
      <c r="H523" s="246">
        <v>6</v>
      </c>
      <c r="I523" s="247">
        <v>4499.6000000000004</v>
      </c>
      <c r="J523" s="247">
        <v>4065.4</v>
      </c>
      <c r="K523" s="246">
        <v>173</v>
      </c>
      <c r="L523" s="178">
        <f>'Приложение 2.1'!G525</f>
        <v>4412196.42</v>
      </c>
      <c r="M523" s="569">
        <v>0</v>
      </c>
      <c r="N523" s="569">
        <v>0</v>
      </c>
      <c r="O523" s="569">
        <v>0</v>
      </c>
      <c r="P523" s="569">
        <f>L523</f>
        <v>4412196.42</v>
      </c>
      <c r="Q523" s="569">
        <v>0</v>
      </c>
      <c r="R523" s="569">
        <v>0</v>
      </c>
      <c r="S523" s="105" t="s">
        <v>587</v>
      </c>
      <c r="T523" s="100"/>
      <c r="U523" s="101"/>
    </row>
    <row r="524" spans="1:21" ht="9" customHeight="1">
      <c r="A524" s="570">
        <v>157</v>
      </c>
      <c r="B524" s="243" t="s">
        <v>775</v>
      </c>
      <c r="C524" s="261" t="s">
        <v>1123</v>
      </c>
      <c r="D524" s="180" t="s">
        <v>1122</v>
      </c>
      <c r="E524" s="244" t="s">
        <v>590</v>
      </c>
      <c r="F524" s="245" t="s">
        <v>88</v>
      </c>
      <c r="G524" s="246">
        <v>3</v>
      </c>
      <c r="H524" s="246">
        <v>3</v>
      </c>
      <c r="I524" s="247">
        <v>1692.6</v>
      </c>
      <c r="J524" s="247">
        <v>1546</v>
      </c>
      <c r="K524" s="246">
        <v>78</v>
      </c>
      <c r="L524" s="178">
        <f>'Приложение 2.1'!G526</f>
        <v>2446522.65</v>
      </c>
      <c r="M524" s="569">
        <v>0</v>
      </c>
      <c r="N524" s="569">
        <v>0</v>
      </c>
      <c r="O524" s="569">
        <v>0</v>
      </c>
      <c r="P524" s="569">
        <f t="shared" ref="P524:P534" si="61">L524</f>
        <v>2446522.65</v>
      </c>
      <c r="Q524" s="569">
        <v>0</v>
      </c>
      <c r="R524" s="569">
        <v>0</v>
      </c>
      <c r="S524" s="105" t="s">
        <v>587</v>
      </c>
      <c r="T524" s="100"/>
      <c r="U524" s="101"/>
    </row>
    <row r="525" spans="1:21" ht="9" customHeight="1">
      <c r="A525" s="570">
        <v>158</v>
      </c>
      <c r="B525" s="243" t="s">
        <v>776</v>
      </c>
      <c r="C525" s="261" t="s">
        <v>1123</v>
      </c>
      <c r="D525" s="180" t="s">
        <v>1122</v>
      </c>
      <c r="E525" s="244" t="s">
        <v>602</v>
      </c>
      <c r="F525" s="245" t="s">
        <v>88</v>
      </c>
      <c r="G525" s="246">
        <v>5</v>
      </c>
      <c r="H525" s="246">
        <v>10</v>
      </c>
      <c r="I525" s="247">
        <v>7131.7</v>
      </c>
      <c r="J525" s="247">
        <v>6406.5</v>
      </c>
      <c r="K525" s="246">
        <v>280</v>
      </c>
      <c r="L525" s="178">
        <f>'Приложение 2.1'!G527</f>
        <v>7403451.3200000003</v>
      </c>
      <c r="M525" s="569">
        <v>0</v>
      </c>
      <c r="N525" s="569">
        <v>0</v>
      </c>
      <c r="O525" s="569">
        <v>0</v>
      </c>
      <c r="P525" s="569">
        <f t="shared" si="61"/>
        <v>7403451.3200000003</v>
      </c>
      <c r="Q525" s="569">
        <v>0</v>
      </c>
      <c r="R525" s="569">
        <v>0</v>
      </c>
      <c r="S525" s="105" t="s">
        <v>587</v>
      </c>
      <c r="T525" s="100"/>
      <c r="U525" s="101"/>
    </row>
    <row r="526" spans="1:21" ht="9" customHeight="1">
      <c r="A526" s="641">
        <v>159</v>
      </c>
      <c r="B526" s="243" t="s">
        <v>777</v>
      </c>
      <c r="C526" s="264" t="s">
        <v>1123</v>
      </c>
      <c r="D526" s="180" t="s">
        <v>1122</v>
      </c>
      <c r="E526" s="244" t="s">
        <v>615</v>
      </c>
      <c r="F526" s="245" t="s">
        <v>90</v>
      </c>
      <c r="G526" s="246">
        <v>5</v>
      </c>
      <c r="H526" s="246">
        <v>6</v>
      </c>
      <c r="I526" s="247">
        <v>4069.5</v>
      </c>
      <c r="J526" s="247">
        <v>4277</v>
      </c>
      <c r="K526" s="246">
        <v>216</v>
      </c>
      <c r="L526" s="178">
        <f>'Приложение 2.1'!G528</f>
        <v>4476762.9400000004</v>
      </c>
      <c r="M526" s="569">
        <v>0</v>
      </c>
      <c r="N526" s="569">
        <v>0</v>
      </c>
      <c r="O526" s="569">
        <v>0</v>
      </c>
      <c r="P526" s="569">
        <f t="shared" si="61"/>
        <v>4476762.9400000004</v>
      </c>
      <c r="Q526" s="569">
        <v>0</v>
      </c>
      <c r="R526" s="569">
        <v>0</v>
      </c>
      <c r="S526" s="105" t="s">
        <v>587</v>
      </c>
      <c r="T526" s="100"/>
      <c r="U526" s="101"/>
    </row>
    <row r="527" spans="1:21" ht="9" customHeight="1">
      <c r="A527" s="641">
        <v>160</v>
      </c>
      <c r="B527" s="243" t="s">
        <v>778</v>
      </c>
      <c r="C527" s="264" t="s">
        <v>1123</v>
      </c>
      <c r="D527" s="180" t="s">
        <v>1122</v>
      </c>
      <c r="E527" s="244" t="s">
        <v>611</v>
      </c>
      <c r="F527" s="245" t="s">
        <v>88</v>
      </c>
      <c r="G527" s="246">
        <v>5</v>
      </c>
      <c r="H527" s="246">
        <v>4</v>
      </c>
      <c r="I527" s="247">
        <v>2914.4</v>
      </c>
      <c r="J527" s="247">
        <v>2490.1</v>
      </c>
      <c r="K527" s="246">
        <v>116</v>
      </c>
      <c r="L527" s="178">
        <f>'Приложение 2.1'!G529</f>
        <v>3030026.69</v>
      </c>
      <c r="M527" s="569">
        <v>0</v>
      </c>
      <c r="N527" s="569">
        <v>0</v>
      </c>
      <c r="O527" s="569">
        <v>0</v>
      </c>
      <c r="P527" s="569">
        <f t="shared" si="61"/>
        <v>3030026.69</v>
      </c>
      <c r="Q527" s="569">
        <v>0</v>
      </c>
      <c r="R527" s="569">
        <v>0</v>
      </c>
      <c r="S527" s="105" t="s">
        <v>587</v>
      </c>
      <c r="T527" s="100"/>
      <c r="U527" s="101"/>
    </row>
    <row r="528" spans="1:21" ht="9" customHeight="1">
      <c r="A528" s="641">
        <v>161</v>
      </c>
      <c r="B528" s="243" t="s">
        <v>779</v>
      </c>
      <c r="C528" s="264" t="s">
        <v>1123</v>
      </c>
      <c r="D528" s="180" t="s">
        <v>1122</v>
      </c>
      <c r="E528" s="244" t="s">
        <v>602</v>
      </c>
      <c r="F528" s="245" t="s">
        <v>90</v>
      </c>
      <c r="G528" s="246">
        <v>5</v>
      </c>
      <c r="H528" s="246">
        <v>7</v>
      </c>
      <c r="I528" s="247">
        <v>6039.6</v>
      </c>
      <c r="J528" s="247">
        <v>5272</v>
      </c>
      <c r="K528" s="246">
        <v>231</v>
      </c>
      <c r="L528" s="178">
        <f>'Приложение 2.1'!G530</f>
        <v>5030672.12</v>
      </c>
      <c r="M528" s="569">
        <v>0</v>
      </c>
      <c r="N528" s="569">
        <v>0</v>
      </c>
      <c r="O528" s="569">
        <v>0</v>
      </c>
      <c r="P528" s="569">
        <f t="shared" si="61"/>
        <v>5030672.12</v>
      </c>
      <c r="Q528" s="569">
        <v>0</v>
      </c>
      <c r="R528" s="569">
        <v>0</v>
      </c>
      <c r="S528" s="105" t="s">
        <v>587</v>
      </c>
      <c r="T528" s="100"/>
      <c r="U528" s="101"/>
    </row>
    <row r="529" spans="1:21" ht="9" customHeight="1">
      <c r="A529" s="641">
        <v>162</v>
      </c>
      <c r="B529" s="243" t="s">
        <v>780</v>
      </c>
      <c r="C529" s="270" t="s">
        <v>1123</v>
      </c>
      <c r="D529" s="180" t="s">
        <v>1122</v>
      </c>
      <c r="E529" s="244" t="s">
        <v>597</v>
      </c>
      <c r="F529" s="245" t="s">
        <v>88</v>
      </c>
      <c r="G529" s="246">
        <v>2</v>
      </c>
      <c r="H529" s="246">
        <v>3</v>
      </c>
      <c r="I529" s="247">
        <v>945.1</v>
      </c>
      <c r="J529" s="247">
        <v>858.2</v>
      </c>
      <c r="K529" s="246">
        <v>38</v>
      </c>
      <c r="L529" s="178">
        <f>'Приложение 2.1'!G531</f>
        <v>2614731.7200000002</v>
      </c>
      <c r="M529" s="569">
        <v>0</v>
      </c>
      <c r="N529" s="569">
        <v>0</v>
      </c>
      <c r="O529" s="569">
        <v>0</v>
      </c>
      <c r="P529" s="569">
        <f t="shared" si="61"/>
        <v>2614731.7200000002</v>
      </c>
      <c r="Q529" s="569">
        <v>0</v>
      </c>
      <c r="R529" s="569">
        <v>0</v>
      </c>
      <c r="S529" s="105" t="s">
        <v>587</v>
      </c>
      <c r="T529" s="100"/>
      <c r="U529" s="101"/>
    </row>
    <row r="530" spans="1:21" ht="9" customHeight="1">
      <c r="A530" s="641">
        <v>163</v>
      </c>
      <c r="B530" s="243" t="s">
        <v>781</v>
      </c>
      <c r="C530" s="264" t="s">
        <v>1123</v>
      </c>
      <c r="D530" s="180" t="s">
        <v>1122</v>
      </c>
      <c r="E530" s="244" t="s">
        <v>591</v>
      </c>
      <c r="F530" s="245" t="s">
        <v>88</v>
      </c>
      <c r="G530" s="246">
        <v>3</v>
      </c>
      <c r="H530" s="246">
        <v>3</v>
      </c>
      <c r="I530" s="247">
        <v>1982.1</v>
      </c>
      <c r="J530" s="247">
        <v>1831.8</v>
      </c>
      <c r="K530" s="246">
        <v>84</v>
      </c>
      <c r="L530" s="178">
        <f>'Приложение 2.1'!G532</f>
        <v>2428450.13</v>
      </c>
      <c r="M530" s="569">
        <v>0</v>
      </c>
      <c r="N530" s="569">
        <v>0</v>
      </c>
      <c r="O530" s="569">
        <v>0</v>
      </c>
      <c r="P530" s="569">
        <f t="shared" si="61"/>
        <v>2428450.13</v>
      </c>
      <c r="Q530" s="569">
        <v>0</v>
      </c>
      <c r="R530" s="569">
        <v>0</v>
      </c>
      <c r="S530" s="105" t="s">
        <v>587</v>
      </c>
      <c r="T530" s="100"/>
      <c r="U530" s="101"/>
    </row>
    <row r="531" spans="1:21" ht="9" customHeight="1">
      <c r="A531" s="641">
        <v>164</v>
      </c>
      <c r="B531" s="243" t="s">
        <v>782</v>
      </c>
      <c r="C531" s="261" t="s">
        <v>1123</v>
      </c>
      <c r="D531" s="180" t="s">
        <v>1122</v>
      </c>
      <c r="E531" s="244" t="s">
        <v>597</v>
      </c>
      <c r="F531" s="245" t="s">
        <v>90</v>
      </c>
      <c r="G531" s="246">
        <v>5</v>
      </c>
      <c r="H531" s="246">
        <v>8</v>
      </c>
      <c r="I531" s="247">
        <v>6505.2</v>
      </c>
      <c r="J531" s="247">
        <v>5704.3</v>
      </c>
      <c r="K531" s="246">
        <v>230</v>
      </c>
      <c r="L531" s="178">
        <f>'Приложение 2.1'!G533</f>
        <v>3434236.03</v>
      </c>
      <c r="M531" s="569">
        <v>0</v>
      </c>
      <c r="N531" s="569">
        <v>0</v>
      </c>
      <c r="O531" s="569">
        <v>0</v>
      </c>
      <c r="P531" s="569">
        <f t="shared" si="61"/>
        <v>3434236.03</v>
      </c>
      <c r="Q531" s="569">
        <v>0</v>
      </c>
      <c r="R531" s="569">
        <v>0</v>
      </c>
      <c r="S531" s="105" t="s">
        <v>587</v>
      </c>
      <c r="T531" s="100"/>
      <c r="U531" s="101"/>
    </row>
    <row r="532" spans="1:21" ht="9" customHeight="1">
      <c r="A532" s="641">
        <v>165</v>
      </c>
      <c r="B532" s="243" t="s">
        <v>783</v>
      </c>
      <c r="C532" s="261" t="s">
        <v>1123</v>
      </c>
      <c r="D532" s="180" t="s">
        <v>1122</v>
      </c>
      <c r="E532" s="244" t="s">
        <v>590</v>
      </c>
      <c r="F532" s="245" t="s">
        <v>90</v>
      </c>
      <c r="G532" s="246">
        <v>5</v>
      </c>
      <c r="H532" s="246">
        <v>8</v>
      </c>
      <c r="I532" s="247">
        <v>6503.8</v>
      </c>
      <c r="J532" s="247">
        <v>5532.6</v>
      </c>
      <c r="K532" s="246">
        <v>218</v>
      </c>
      <c r="L532" s="178">
        <f>'Приложение 2.1'!G534</f>
        <v>3503339.66</v>
      </c>
      <c r="M532" s="569">
        <v>0</v>
      </c>
      <c r="N532" s="569">
        <v>0</v>
      </c>
      <c r="O532" s="569">
        <v>0</v>
      </c>
      <c r="P532" s="569">
        <f t="shared" si="61"/>
        <v>3503339.66</v>
      </c>
      <c r="Q532" s="569">
        <v>0</v>
      </c>
      <c r="R532" s="569">
        <v>0</v>
      </c>
      <c r="S532" s="105" t="s">
        <v>587</v>
      </c>
      <c r="T532" s="100"/>
      <c r="U532" s="101"/>
    </row>
    <row r="533" spans="1:21" ht="9" customHeight="1">
      <c r="A533" s="641">
        <v>166</v>
      </c>
      <c r="B533" s="243" t="s">
        <v>784</v>
      </c>
      <c r="C533" s="264" t="s">
        <v>1123</v>
      </c>
      <c r="D533" s="180" t="s">
        <v>1122</v>
      </c>
      <c r="E533" s="244" t="s">
        <v>597</v>
      </c>
      <c r="F533" s="245" t="s">
        <v>88</v>
      </c>
      <c r="G533" s="246">
        <v>5</v>
      </c>
      <c r="H533" s="246">
        <v>1</v>
      </c>
      <c r="I533" s="247">
        <v>2968.9</v>
      </c>
      <c r="J533" s="247">
        <v>2443.3000000000002</v>
      </c>
      <c r="K533" s="246">
        <v>119</v>
      </c>
      <c r="L533" s="178">
        <f>'Приложение 2.1'!G535</f>
        <v>2662059.37</v>
      </c>
      <c r="M533" s="569">
        <v>0</v>
      </c>
      <c r="N533" s="569">
        <v>0</v>
      </c>
      <c r="O533" s="569">
        <v>0</v>
      </c>
      <c r="P533" s="569">
        <f t="shared" si="61"/>
        <v>2662059.37</v>
      </c>
      <c r="Q533" s="569">
        <v>0</v>
      </c>
      <c r="R533" s="569">
        <v>0</v>
      </c>
      <c r="S533" s="105" t="s">
        <v>587</v>
      </c>
      <c r="T533" s="100"/>
      <c r="U533" s="101"/>
    </row>
    <row r="534" spans="1:21" ht="9" customHeight="1">
      <c r="A534" s="641">
        <v>167</v>
      </c>
      <c r="B534" s="186" t="s">
        <v>759</v>
      </c>
      <c r="C534" s="264" t="s">
        <v>1123</v>
      </c>
      <c r="D534" s="180" t="s">
        <v>1122</v>
      </c>
      <c r="E534" s="188" t="s">
        <v>772</v>
      </c>
      <c r="F534" s="189" t="s">
        <v>88</v>
      </c>
      <c r="G534" s="228">
        <v>2</v>
      </c>
      <c r="H534" s="228">
        <v>1</v>
      </c>
      <c r="I534" s="190">
        <v>232.5</v>
      </c>
      <c r="J534" s="190">
        <v>210.2</v>
      </c>
      <c r="K534" s="228">
        <v>7</v>
      </c>
      <c r="L534" s="178">
        <f>'Приложение 2.1'!G536</f>
        <v>854949.48</v>
      </c>
      <c r="M534" s="569">
        <v>0</v>
      </c>
      <c r="N534" s="569">
        <v>0</v>
      </c>
      <c r="O534" s="569">
        <v>0</v>
      </c>
      <c r="P534" s="569">
        <f t="shared" si="61"/>
        <v>854949.48</v>
      </c>
      <c r="Q534" s="569">
        <v>0</v>
      </c>
      <c r="R534" s="569">
        <v>0</v>
      </c>
      <c r="S534" s="105" t="s">
        <v>587</v>
      </c>
      <c r="T534" s="100"/>
      <c r="U534" s="101"/>
    </row>
    <row r="535" spans="1:21" ht="27" customHeight="1">
      <c r="A535" s="796" t="s">
        <v>229</v>
      </c>
      <c r="B535" s="796"/>
      <c r="C535" s="105"/>
      <c r="D535" s="564"/>
      <c r="E535" s="114" t="s">
        <v>388</v>
      </c>
      <c r="F535" s="114" t="s">
        <v>388</v>
      </c>
      <c r="G535" s="114" t="s">
        <v>388</v>
      </c>
      <c r="H535" s="114" t="s">
        <v>388</v>
      </c>
      <c r="I535" s="275">
        <f>SUM(I523:I534)</f>
        <v>45485</v>
      </c>
      <c r="J535" s="275">
        <f t="shared" ref="J535:R535" si="62">SUM(J523:J534)</f>
        <v>40637.4</v>
      </c>
      <c r="K535" s="106">
        <f t="shared" si="62"/>
        <v>1790</v>
      </c>
      <c r="L535" s="275">
        <f t="shared" si="62"/>
        <v>42297398.530000001</v>
      </c>
      <c r="M535" s="275">
        <f t="shared" si="62"/>
        <v>0</v>
      </c>
      <c r="N535" s="275">
        <f t="shared" si="62"/>
        <v>0</v>
      </c>
      <c r="O535" s="275">
        <f t="shared" si="62"/>
        <v>0</v>
      </c>
      <c r="P535" s="275">
        <f t="shared" si="62"/>
        <v>42297398.530000001</v>
      </c>
      <c r="Q535" s="275">
        <f t="shared" si="62"/>
        <v>0</v>
      </c>
      <c r="R535" s="275">
        <f t="shared" si="62"/>
        <v>0</v>
      </c>
      <c r="S535" s="569"/>
      <c r="T535" s="568"/>
      <c r="U535" s="101"/>
    </row>
    <row r="536" spans="1:21" ht="9" customHeight="1">
      <c r="A536" s="712" t="s">
        <v>240</v>
      </c>
      <c r="B536" s="712"/>
      <c r="C536" s="712"/>
      <c r="D536" s="712"/>
      <c r="E536" s="712"/>
      <c r="F536" s="712"/>
      <c r="G536" s="712"/>
      <c r="H536" s="712"/>
      <c r="I536" s="712"/>
      <c r="J536" s="712"/>
      <c r="K536" s="712"/>
      <c r="L536" s="712"/>
      <c r="M536" s="712"/>
      <c r="N536" s="712"/>
      <c r="O536" s="712"/>
      <c r="P536" s="712"/>
      <c r="Q536" s="712"/>
      <c r="R536" s="712"/>
      <c r="S536" s="712"/>
      <c r="T536" s="212"/>
      <c r="U536" s="212"/>
    </row>
    <row r="537" spans="1:21" ht="9" customHeight="1">
      <c r="A537" s="570">
        <v>168</v>
      </c>
      <c r="B537" s="248" t="s">
        <v>1006</v>
      </c>
      <c r="C537" s="271" t="s">
        <v>1123</v>
      </c>
      <c r="D537" s="180" t="s">
        <v>1122</v>
      </c>
      <c r="E537" s="249" t="s">
        <v>594</v>
      </c>
      <c r="F537" s="250" t="s">
        <v>88</v>
      </c>
      <c r="G537" s="251">
        <v>3</v>
      </c>
      <c r="H537" s="251">
        <v>2</v>
      </c>
      <c r="I537" s="252">
        <v>919.3</v>
      </c>
      <c r="J537" s="252">
        <v>895.2</v>
      </c>
      <c r="K537" s="251">
        <v>56</v>
      </c>
      <c r="L537" s="178">
        <f>'Приложение 2.1'!G539</f>
        <v>1993604.19</v>
      </c>
      <c r="M537" s="569">
        <v>0</v>
      </c>
      <c r="N537" s="569">
        <v>0</v>
      </c>
      <c r="O537" s="569">
        <v>0</v>
      </c>
      <c r="P537" s="569">
        <f>L537</f>
        <v>1993604.19</v>
      </c>
      <c r="Q537" s="569">
        <v>0</v>
      </c>
      <c r="R537" s="569">
        <v>0</v>
      </c>
      <c r="S537" s="105" t="s">
        <v>587</v>
      </c>
      <c r="T537" s="100"/>
      <c r="U537" s="101"/>
    </row>
    <row r="538" spans="1:21" ht="9" customHeight="1">
      <c r="A538" s="570">
        <v>169</v>
      </c>
      <c r="B538" s="248" t="s">
        <v>1007</v>
      </c>
      <c r="C538" s="271" t="s">
        <v>1123</v>
      </c>
      <c r="D538" s="180" t="s">
        <v>1122</v>
      </c>
      <c r="E538" s="249" t="s">
        <v>613</v>
      </c>
      <c r="F538" s="250" t="s">
        <v>88</v>
      </c>
      <c r="G538" s="251">
        <v>5</v>
      </c>
      <c r="H538" s="251">
        <v>1</v>
      </c>
      <c r="I538" s="252">
        <v>4632.1000000000004</v>
      </c>
      <c r="J538" s="252">
        <v>3823.3</v>
      </c>
      <c r="K538" s="251">
        <v>274</v>
      </c>
      <c r="L538" s="178">
        <f>'Приложение 2.1'!G540</f>
        <v>3351113.56</v>
      </c>
      <c r="M538" s="569">
        <v>0</v>
      </c>
      <c r="N538" s="569">
        <v>0</v>
      </c>
      <c r="O538" s="569">
        <v>0</v>
      </c>
      <c r="P538" s="569">
        <f>L538</f>
        <v>3351113.56</v>
      </c>
      <c r="Q538" s="569">
        <v>0</v>
      </c>
      <c r="R538" s="569">
        <v>0</v>
      </c>
      <c r="S538" s="105" t="s">
        <v>587</v>
      </c>
      <c r="T538" s="100"/>
      <c r="U538" s="101"/>
    </row>
    <row r="539" spans="1:21" ht="9" customHeight="1">
      <c r="A539" s="570">
        <v>170</v>
      </c>
      <c r="B539" s="229" t="s">
        <v>1050</v>
      </c>
      <c r="C539" s="267" t="s">
        <v>1123</v>
      </c>
      <c r="D539" s="230" t="s">
        <v>1122</v>
      </c>
      <c r="E539" s="231" t="s">
        <v>297</v>
      </c>
      <c r="F539" s="232" t="s">
        <v>88</v>
      </c>
      <c r="G539" s="233">
        <v>5</v>
      </c>
      <c r="H539" s="233">
        <v>4</v>
      </c>
      <c r="I539" s="234">
        <v>3422.3</v>
      </c>
      <c r="J539" s="234">
        <v>2764.1</v>
      </c>
      <c r="K539" s="233">
        <v>114</v>
      </c>
      <c r="L539" s="178">
        <f>'Приложение 2.1'!G541</f>
        <v>3085386.49</v>
      </c>
      <c r="M539" s="569">
        <v>0</v>
      </c>
      <c r="N539" s="569">
        <v>0</v>
      </c>
      <c r="O539" s="569">
        <v>0</v>
      </c>
      <c r="P539" s="569">
        <f>L539</f>
        <v>3085386.49</v>
      </c>
      <c r="Q539" s="569">
        <v>0</v>
      </c>
      <c r="R539" s="569">
        <v>0</v>
      </c>
      <c r="S539" s="105" t="s">
        <v>587</v>
      </c>
      <c r="T539" s="100"/>
      <c r="U539" s="101"/>
    </row>
    <row r="540" spans="1:21" ht="24.75" customHeight="1">
      <c r="A540" s="796" t="s">
        <v>1186</v>
      </c>
      <c r="B540" s="796"/>
      <c r="C540" s="105"/>
      <c r="D540" s="564"/>
      <c r="E540" s="570" t="s">
        <v>388</v>
      </c>
      <c r="F540" s="570" t="s">
        <v>388</v>
      </c>
      <c r="G540" s="570" t="s">
        <v>388</v>
      </c>
      <c r="H540" s="570" t="s">
        <v>388</v>
      </c>
      <c r="I540" s="569">
        <f>SUM(I537:I539)</f>
        <v>8973.7000000000007</v>
      </c>
      <c r="J540" s="569">
        <f t="shared" ref="J540:R540" si="63">SUM(J537:J539)</f>
        <v>7482.6</v>
      </c>
      <c r="K540" s="104">
        <f t="shared" si="63"/>
        <v>444</v>
      </c>
      <c r="L540" s="569">
        <f t="shared" si="63"/>
        <v>8430104.2400000002</v>
      </c>
      <c r="M540" s="569">
        <f t="shared" si="63"/>
        <v>0</v>
      </c>
      <c r="N540" s="569">
        <f t="shared" si="63"/>
        <v>0</v>
      </c>
      <c r="O540" s="569">
        <f t="shared" si="63"/>
        <v>0</v>
      </c>
      <c r="P540" s="569">
        <f t="shared" si="63"/>
        <v>8430104.2400000002</v>
      </c>
      <c r="Q540" s="569">
        <f t="shared" si="63"/>
        <v>0</v>
      </c>
      <c r="R540" s="569">
        <f t="shared" si="63"/>
        <v>0</v>
      </c>
      <c r="S540" s="569"/>
      <c r="T540" s="100"/>
      <c r="U540" s="101"/>
    </row>
    <row r="541" spans="1:21" ht="9" customHeight="1">
      <c r="A541" s="712" t="s">
        <v>249</v>
      </c>
      <c r="B541" s="712"/>
      <c r="C541" s="712"/>
      <c r="D541" s="712"/>
      <c r="E541" s="712"/>
      <c r="F541" s="712"/>
      <c r="G541" s="712"/>
      <c r="H541" s="712"/>
      <c r="I541" s="712"/>
      <c r="J541" s="712"/>
      <c r="K541" s="712"/>
      <c r="L541" s="712"/>
      <c r="M541" s="712"/>
      <c r="N541" s="712"/>
      <c r="O541" s="712"/>
      <c r="P541" s="712"/>
      <c r="Q541" s="712"/>
      <c r="R541" s="712"/>
      <c r="S541" s="712"/>
      <c r="T541" s="212"/>
      <c r="U541" s="212"/>
    </row>
    <row r="542" spans="1:21" ht="9" customHeight="1">
      <c r="A542" s="570">
        <v>171</v>
      </c>
      <c r="B542" s="253" t="s">
        <v>794</v>
      </c>
      <c r="C542" s="105" t="s">
        <v>1123</v>
      </c>
      <c r="D542" s="180" t="s">
        <v>1122</v>
      </c>
      <c r="E542" s="570" t="s">
        <v>218</v>
      </c>
      <c r="F542" s="570" t="s">
        <v>88</v>
      </c>
      <c r="G542" s="103">
        <v>2</v>
      </c>
      <c r="H542" s="103">
        <v>2</v>
      </c>
      <c r="I542" s="569">
        <v>636.20000000000005</v>
      </c>
      <c r="J542" s="569">
        <v>622.20000000000005</v>
      </c>
      <c r="K542" s="570">
        <v>22</v>
      </c>
      <c r="L542" s="178">
        <f>'Приложение 2.1'!G544</f>
        <v>2112453.66</v>
      </c>
      <c r="M542" s="569">
        <v>0</v>
      </c>
      <c r="N542" s="569">
        <v>0</v>
      </c>
      <c r="O542" s="569">
        <v>0</v>
      </c>
      <c r="P542" s="569">
        <f>L542</f>
        <v>2112453.66</v>
      </c>
      <c r="Q542" s="569">
        <v>0</v>
      </c>
      <c r="R542" s="569">
        <v>0</v>
      </c>
      <c r="S542" s="105" t="s">
        <v>587</v>
      </c>
      <c r="T542" s="100"/>
      <c r="U542" s="101"/>
    </row>
    <row r="543" spans="1:21" ht="9" customHeight="1">
      <c r="A543" s="570">
        <v>172</v>
      </c>
      <c r="B543" s="253" t="s">
        <v>795</v>
      </c>
      <c r="C543" s="105" t="s">
        <v>1123</v>
      </c>
      <c r="D543" s="180" t="s">
        <v>1122</v>
      </c>
      <c r="E543" s="570" t="s">
        <v>89</v>
      </c>
      <c r="F543" s="570" t="s">
        <v>88</v>
      </c>
      <c r="G543" s="103">
        <v>2</v>
      </c>
      <c r="H543" s="103">
        <v>2</v>
      </c>
      <c r="I543" s="569">
        <v>646.1</v>
      </c>
      <c r="J543" s="569">
        <v>610.79999999999995</v>
      </c>
      <c r="K543" s="570">
        <v>29</v>
      </c>
      <c r="L543" s="178">
        <f>'Приложение 2.1'!G545</f>
        <v>2392325.02</v>
      </c>
      <c r="M543" s="569">
        <v>0</v>
      </c>
      <c r="N543" s="569">
        <v>0</v>
      </c>
      <c r="O543" s="569">
        <v>0</v>
      </c>
      <c r="P543" s="569">
        <f>L543</f>
        <v>2392325.02</v>
      </c>
      <c r="Q543" s="569">
        <v>0</v>
      </c>
      <c r="R543" s="569">
        <v>0</v>
      </c>
      <c r="S543" s="105" t="s">
        <v>587</v>
      </c>
      <c r="T543" s="100"/>
      <c r="U543" s="101"/>
    </row>
    <row r="544" spans="1:21" ht="9" customHeight="1">
      <c r="A544" s="570">
        <v>173</v>
      </c>
      <c r="B544" s="253" t="s">
        <v>796</v>
      </c>
      <c r="C544" s="105" t="s">
        <v>1123</v>
      </c>
      <c r="D544" s="180" t="s">
        <v>1122</v>
      </c>
      <c r="E544" s="570" t="s">
        <v>606</v>
      </c>
      <c r="F544" s="570" t="s">
        <v>88</v>
      </c>
      <c r="G544" s="103">
        <v>2</v>
      </c>
      <c r="H544" s="103">
        <v>1</v>
      </c>
      <c r="I544" s="569">
        <v>914.3</v>
      </c>
      <c r="J544" s="569">
        <v>535.4</v>
      </c>
      <c r="K544" s="570">
        <v>47</v>
      </c>
      <c r="L544" s="178">
        <f>'Приложение 2.1'!G546</f>
        <v>2334817.21</v>
      </c>
      <c r="M544" s="569">
        <v>0</v>
      </c>
      <c r="N544" s="569">
        <v>0</v>
      </c>
      <c r="O544" s="569">
        <v>0</v>
      </c>
      <c r="P544" s="569">
        <f>L544</f>
        <v>2334817.21</v>
      </c>
      <c r="Q544" s="569">
        <v>0</v>
      </c>
      <c r="R544" s="569">
        <v>0</v>
      </c>
      <c r="S544" s="105" t="s">
        <v>587</v>
      </c>
      <c r="T544" s="100"/>
      <c r="U544" s="101"/>
    </row>
    <row r="545" spans="1:22" ht="9" customHeight="1">
      <c r="A545" s="570">
        <v>174</v>
      </c>
      <c r="B545" s="253" t="s">
        <v>797</v>
      </c>
      <c r="C545" s="105" t="s">
        <v>1123</v>
      </c>
      <c r="D545" s="180" t="s">
        <v>1122</v>
      </c>
      <c r="E545" s="570" t="s">
        <v>616</v>
      </c>
      <c r="F545" s="570" t="s">
        <v>250</v>
      </c>
      <c r="G545" s="103">
        <v>3</v>
      </c>
      <c r="H545" s="103">
        <v>2</v>
      </c>
      <c r="I545" s="569">
        <v>1080</v>
      </c>
      <c r="J545" s="569">
        <v>623.5</v>
      </c>
      <c r="K545" s="570">
        <v>19</v>
      </c>
      <c r="L545" s="178">
        <f>'Приложение 2.1'!G547</f>
        <v>1450321.54</v>
      </c>
      <c r="M545" s="569">
        <v>0</v>
      </c>
      <c r="N545" s="569">
        <v>0</v>
      </c>
      <c r="O545" s="569">
        <v>0</v>
      </c>
      <c r="P545" s="569">
        <f>L545</f>
        <v>1450321.54</v>
      </c>
      <c r="Q545" s="569">
        <v>0</v>
      </c>
      <c r="R545" s="569">
        <v>0</v>
      </c>
      <c r="S545" s="105" t="s">
        <v>587</v>
      </c>
      <c r="T545" s="100"/>
      <c r="U545" s="101"/>
    </row>
    <row r="546" spans="1:22" s="583" customFormat="1" ht="9" customHeight="1">
      <c r="A546" s="575">
        <v>175</v>
      </c>
      <c r="B546" s="628" t="s">
        <v>1219</v>
      </c>
      <c r="C546" s="632" t="s">
        <v>1123</v>
      </c>
      <c r="D546" s="633" t="s">
        <v>1122</v>
      </c>
      <c r="E546" s="575">
        <v>1992</v>
      </c>
      <c r="F546" s="575" t="s">
        <v>250</v>
      </c>
      <c r="G546" s="581">
        <v>9</v>
      </c>
      <c r="H546" s="581">
        <v>2</v>
      </c>
      <c r="I546" s="580">
        <f t="shared" ref="I546" si="64">M546+K546+J546</f>
        <v>4271.6499999999996</v>
      </c>
      <c r="J546" s="580">
        <v>4123.6499999999996</v>
      </c>
      <c r="K546" s="575">
        <v>148</v>
      </c>
      <c r="L546" s="634">
        <f>'Приложение 2.1'!G548</f>
        <v>4886493.1399999997</v>
      </c>
      <c r="M546" s="580">
        <v>0</v>
      </c>
      <c r="N546" s="580">
        <v>0</v>
      </c>
      <c r="O546" s="580">
        <v>0</v>
      </c>
      <c r="P546" s="580">
        <f>L546</f>
        <v>4886493.1399999997</v>
      </c>
      <c r="Q546" s="580">
        <v>0</v>
      </c>
      <c r="R546" s="580">
        <v>0</v>
      </c>
      <c r="S546" s="632" t="s">
        <v>587</v>
      </c>
      <c r="T546" s="635"/>
      <c r="U546" s="636"/>
    </row>
    <row r="547" spans="1:22" ht="25.5" customHeight="1">
      <c r="A547" s="796" t="s">
        <v>248</v>
      </c>
      <c r="B547" s="796"/>
      <c r="C547" s="105"/>
      <c r="D547" s="564"/>
      <c r="E547" s="570" t="s">
        <v>388</v>
      </c>
      <c r="F547" s="570" t="s">
        <v>388</v>
      </c>
      <c r="G547" s="570" t="s">
        <v>388</v>
      </c>
      <c r="H547" s="570" t="s">
        <v>388</v>
      </c>
      <c r="I547" s="569">
        <f>SUM(I542:I546)</f>
        <v>7548.25</v>
      </c>
      <c r="J547" s="569">
        <f>SUM(J542:J546)</f>
        <v>6515.5499999999993</v>
      </c>
      <c r="K547" s="104">
        <f>SUM(K542:K546)</f>
        <v>265</v>
      </c>
      <c r="L547" s="569">
        <f>SUM(L542:L546)</f>
        <v>13176410.57</v>
      </c>
      <c r="M547" s="597">
        <f t="shared" ref="M547:R547" si="65">SUM(M542:M546)</f>
        <v>0</v>
      </c>
      <c r="N547" s="597">
        <f t="shared" si="65"/>
        <v>0</v>
      </c>
      <c r="O547" s="597">
        <f t="shared" si="65"/>
        <v>0</v>
      </c>
      <c r="P547" s="597">
        <f t="shared" si="65"/>
        <v>13176410.57</v>
      </c>
      <c r="Q547" s="597">
        <f t="shared" si="65"/>
        <v>0</v>
      </c>
      <c r="R547" s="597">
        <f t="shared" si="65"/>
        <v>0</v>
      </c>
      <c r="S547" s="569"/>
      <c r="T547" s="100"/>
      <c r="U547" s="101"/>
    </row>
    <row r="548" spans="1:22" ht="9" customHeight="1">
      <c r="A548" s="722" t="s">
        <v>257</v>
      </c>
      <c r="B548" s="722"/>
      <c r="C548" s="722"/>
      <c r="D548" s="722"/>
      <c r="E548" s="722"/>
      <c r="F548" s="722"/>
      <c r="G548" s="722"/>
      <c r="H548" s="722"/>
      <c r="I548" s="722"/>
      <c r="J548" s="722"/>
      <c r="K548" s="722"/>
      <c r="L548" s="722"/>
      <c r="M548" s="722"/>
      <c r="N548" s="722"/>
      <c r="O548" s="722"/>
      <c r="P548" s="722"/>
      <c r="Q548" s="722"/>
      <c r="R548" s="722"/>
      <c r="S548" s="722"/>
      <c r="T548" s="240"/>
      <c r="U548" s="240"/>
    </row>
    <row r="549" spans="1:22" ht="9" customHeight="1">
      <c r="A549" s="139">
        <v>176</v>
      </c>
      <c r="B549" s="564" t="s">
        <v>802</v>
      </c>
      <c r="C549" s="105" t="s">
        <v>1123</v>
      </c>
      <c r="D549" s="180" t="s">
        <v>1122</v>
      </c>
      <c r="E549" s="570" t="s">
        <v>218</v>
      </c>
      <c r="F549" s="570" t="s">
        <v>88</v>
      </c>
      <c r="G549" s="103">
        <v>2</v>
      </c>
      <c r="H549" s="103">
        <v>2</v>
      </c>
      <c r="I549" s="569">
        <v>782.35</v>
      </c>
      <c r="J549" s="569">
        <v>702.8</v>
      </c>
      <c r="K549" s="103">
        <v>31</v>
      </c>
      <c r="L549" s="178">
        <f>'Приложение 2.1'!G551</f>
        <v>1421683.31</v>
      </c>
      <c r="M549" s="569">
        <v>0</v>
      </c>
      <c r="N549" s="569">
        <v>0</v>
      </c>
      <c r="O549" s="569">
        <v>0</v>
      </c>
      <c r="P549" s="569">
        <f>L549</f>
        <v>1421683.31</v>
      </c>
      <c r="Q549" s="569">
        <v>0</v>
      </c>
      <c r="R549" s="569">
        <v>0</v>
      </c>
      <c r="S549" s="105" t="s">
        <v>587</v>
      </c>
      <c r="T549" s="100"/>
      <c r="U549" s="101"/>
    </row>
    <row r="550" spans="1:22" ht="9" customHeight="1">
      <c r="A550" s="139">
        <v>177</v>
      </c>
      <c r="B550" s="564" t="s">
        <v>803</v>
      </c>
      <c r="C550" s="105" t="s">
        <v>1123</v>
      </c>
      <c r="D550" s="180" t="s">
        <v>1122</v>
      </c>
      <c r="E550" s="570" t="s">
        <v>607</v>
      </c>
      <c r="F550" s="570" t="s">
        <v>88</v>
      </c>
      <c r="G550" s="103">
        <v>4</v>
      </c>
      <c r="H550" s="103">
        <v>2</v>
      </c>
      <c r="I550" s="569">
        <v>1950.1</v>
      </c>
      <c r="J550" s="569">
        <v>1102.5</v>
      </c>
      <c r="K550" s="103">
        <v>114</v>
      </c>
      <c r="L550" s="178">
        <f>'Приложение 2.1'!G552</f>
        <v>3680500.03</v>
      </c>
      <c r="M550" s="569">
        <v>0</v>
      </c>
      <c r="N550" s="569">
        <v>0</v>
      </c>
      <c r="O550" s="569">
        <v>0</v>
      </c>
      <c r="P550" s="569">
        <f>L550</f>
        <v>3680500.03</v>
      </c>
      <c r="Q550" s="569">
        <v>0</v>
      </c>
      <c r="R550" s="569">
        <v>0</v>
      </c>
      <c r="S550" s="105" t="s">
        <v>587</v>
      </c>
      <c r="T550" s="100"/>
      <c r="U550" s="101"/>
    </row>
    <row r="551" spans="1:22" ht="28.5" customHeight="1">
      <c r="A551" s="797" t="s">
        <v>259</v>
      </c>
      <c r="B551" s="797"/>
      <c r="C551" s="147"/>
      <c r="D551" s="563"/>
      <c r="E551" s="570" t="s">
        <v>388</v>
      </c>
      <c r="F551" s="570" t="s">
        <v>388</v>
      </c>
      <c r="G551" s="570" t="s">
        <v>388</v>
      </c>
      <c r="H551" s="570" t="s">
        <v>388</v>
      </c>
      <c r="I551" s="569">
        <f>SUM(I549:I550)</f>
        <v>2732.45</v>
      </c>
      <c r="J551" s="569">
        <f>SUM(J549:J550)</f>
        <v>1805.3</v>
      </c>
      <c r="K551" s="104">
        <f t="shared" ref="K551:R551" si="66">SUM(K549:K550)</f>
        <v>145</v>
      </c>
      <c r="L551" s="569">
        <f t="shared" si="66"/>
        <v>5102183.34</v>
      </c>
      <c r="M551" s="569">
        <f t="shared" si="66"/>
        <v>0</v>
      </c>
      <c r="N551" s="569">
        <f t="shared" si="66"/>
        <v>0</v>
      </c>
      <c r="O551" s="569">
        <f t="shared" si="66"/>
        <v>0</v>
      </c>
      <c r="P551" s="569">
        <f t="shared" si="66"/>
        <v>5102183.34</v>
      </c>
      <c r="Q551" s="569">
        <f t="shared" si="66"/>
        <v>0</v>
      </c>
      <c r="R551" s="569">
        <f t="shared" si="66"/>
        <v>0</v>
      </c>
      <c r="S551" s="569"/>
      <c r="T551" s="213"/>
      <c r="U551" s="214"/>
    </row>
    <row r="552" spans="1:22" ht="9" customHeight="1">
      <c r="A552" s="712" t="s">
        <v>262</v>
      </c>
      <c r="B552" s="712"/>
      <c r="C552" s="712"/>
      <c r="D552" s="712"/>
      <c r="E552" s="712"/>
      <c r="F552" s="712"/>
      <c r="G552" s="712"/>
      <c r="H552" s="712"/>
      <c r="I552" s="712"/>
      <c r="J552" s="712"/>
      <c r="K552" s="712"/>
      <c r="L552" s="712"/>
      <c r="M552" s="712"/>
      <c r="N552" s="712"/>
      <c r="O552" s="712"/>
      <c r="P552" s="712"/>
      <c r="Q552" s="712"/>
      <c r="R552" s="712"/>
      <c r="S552" s="712"/>
      <c r="T552" s="212"/>
      <c r="U552" s="212"/>
      <c r="V552" s="211"/>
    </row>
    <row r="553" spans="1:22" ht="9" customHeight="1">
      <c r="A553" s="570">
        <v>178</v>
      </c>
      <c r="B553" s="564" t="s">
        <v>1193</v>
      </c>
      <c r="C553" s="105" t="s">
        <v>1123</v>
      </c>
      <c r="D553" s="180" t="s">
        <v>1122</v>
      </c>
      <c r="E553" s="570">
        <v>1966</v>
      </c>
      <c r="F553" s="570" t="s">
        <v>88</v>
      </c>
      <c r="G553" s="103">
        <v>3</v>
      </c>
      <c r="H553" s="103">
        <v>2</v>
      </c>
      <c r="I553" s="569">
        <v>1265.0999999999999</v>
      </c>
      <c r="J553" s="569">
        <v>717.1</v>
      </c>
      <c r="K553" s="103">
        <v>57</v>
      </c>
      <c r="L553" s="178">
        <f>'Приложение 2.1'!G555</f>
        <v>2683697.94</v>
      </c>
      <c r="M553" s="569">
        <v>0</v>
      </c>
      <c r="N553" s="569">
        <v>0</v>
      </c>
      <c r="O553" s="569">
        <v>0</v>
      </c>
      <c r="P553" s="569">
        <f>L553</f>
        <v>2683697.94</v>
      </c>
      <c r="Q553" s="569">
        <v>0</v>
      </c>
      <c r="R553" s="569">
        <v>0</v>
      </c>
      <c r="S553" s="105" t="s">
        <v>587</v>
      </c>
      <c r="T553" s="100"/>
      <c r="U553" s="101"/>
      <c r="V553" s="211"/>
    </row>
    <row r="554" spans="1:22" ht="9" customHeight="1">
      <c r="A554" s="570">
        <v>179</v>
      </c>
      <c r="B554" s="564" t="s">
        <v>1194</v>
      </c>
      <c r="C554" s="105" t="s">
        <v>1123</v>
      </c>
      <c r="D554" s="180" t="s">
        <v>1122</v>
      </c>
      <c r="E554" s="570">
        <v>1967</v>
      </c>
      <c r="F554" s="570" t="s">
        <v>88</v>
      </c>
      <c r="G554" s="103">
        <v>3</v>
      </c>
      <c r="H554" s="103">
        <v>2</v>
      </c>
      <c r="I554" s="569">
        <v>1248.0999999999999</v>
      </c>
      <c r="J554" s="569">
        <v>732</v>
      </c>
      <c r="K554" s="570">
        <v>38</v>
      </c>
      <c r="L554" s="178">
        <f>'Приложение 2.1'!G556</f>
        <v>2607020.86</v>
      </c>
      <c r="M554" s="569">
        <v>0</v>
      </c>
      <c r="N554" s="569">
        <v>0</v>
      </c>
      <c r="O554" s="569">
        <v>0</v>
      </c>
      <c r="P554" s="569">
        <f>L554</f>
        <v>2607020.86</v>
      </c>
      <c r="Q554" s="569">
        <v>0</v>
      </c>
      <c r="R554" s="569">
        <v>0</v>
      </c>
      <c r="S554" s="105" t="s">
        <v>587</v>
      </c>
      <c r="T554" s="100"/>
      <c r="U554" s="101"/>
      <c r="V554" s="211"/>
    </row>
    <row r="555" spans="1:22" ht="34.5" customHeight="1">
      <c r="A555" s="796" t="s">
        <v>438</v>
      </c>
      <c r="B555" s="796"/>
      <c r="C555" s="105"/>
      <c r="D555" s="564"/>
      <c r="E555" s="570" t="s">
        <v>388</v>
      </c>
      <c r="F555" s="570" t="s">
        <v>388</v>
      </c>
      <c r="G555" s="570" t="s">
        <v>388</v>
      </c>
      <c r="H555" s="570" t="s">
        <v>388</v>
      </c>
      <c r="I555" s="569">
        <f>SUM(I553:I554)</f>
        <v>2513.1999999999998</v>
      </c>
      <c r="J555" s="569">
        <f t="shared" ref="J555:R555" si="67">SUM(J553:J554)</f>
        <v>1449.1</v>
      </c>
      <c r="K555" s="570">
        <f t="shared" si="67"/>
        <v>95</v>
      </c>
      <c r="L555" s="569">
        <f t="shared" si="67"/>
        <v>5290718.8</v>
      </c>
      <c r="M555" s="569">
        <f t="shared" si="67"/>
        <v>0</v>
      </c>
      <c r="N555" s="569">
        <f t="shared" si="67"/>
        <v>0</v>
      </c>
      <c r="O555" s="569">
        <f t="shared" si="67"/>
        <v>0</v>
      </c>
      <c r="P555" s="569">
        <f t="shared" si="67"/>
        <v>5290718.8</v>
      </c>
      <c r="Q555" s="569">
        <f t="shared" si="67"/>
        <v>0</v>
      </c>
      <c r="R555" s="569">
        <f t="shared" si="67"/>
        <v>0</v>
      </c>
      <c r="S555" s="569"/>
      <c r="T555" s="100"/>
      <c r="U555" s="101"/>
      <c r="V555" s="211"/>
    </row>
    <row r="556" spans="1:22" ht="9" customHeight="1">
      <c r="A556" s="712" t="s">
        <v>392</v>
      </c>
      <c r="B556" s="712"/>
      <c r="C556" s="712"/>
      <c r="D556" s="712"/>
      <c r="E556" s="712"/>
      <c r="F556" s="712"/>
      <c r="G556" s="712"/>
      <c r="H556" s="712"/>
      <c r="I556" s="712"/>
      <c r="J556" s="712"/>
      <c r="K556" s="712"/>
      <c r="L556" s="712"/>
      <c r="M556" s="712"/>
      <c r="N556" s="712"/>
      <c r="O556" s="712"/>
      <c r="P556" s="712"/>
      <c r="Q556" s="712"/>
      <c r="R556" s="712"/>
      <c r="S556" s="712"/>
      <c r="T556" s="212"/>
      <c r="U556" s="212"/>
    </row>
    <row r="557" spans="1:22" ht="9" customHeight="1">
      <c r="A557" s="570">
        <v>180</v>
      </c>
      <c r="B557" s="564" t="s">
        <v>824</v>
      </c>
      <c r="C557" s="105" t="s">
        <v>1123</v>
      </c>
      <c r="D557" s="180" t="s">
        <v>1122</v>
      </c>
      <c r="E557" s="570" t="s">
        <v>836</v>
      </c>
      <c r="F557" s="570" t="s">
        <v>90</v>
      </c>
      <c r="G557" s="103">
        <v>3</v>
      </c>
      <c r="H557" s="103">
        <v>3</v>
      </c>
      <c r="I557" s="569">
        <v>1058.2</v>
      </c>
      <c r="J557" s="569">
        <v>961.6</v>
      </c>
      <c r="K557" s="103">
        <v>42</v>
      </c>
      <c r="L557" s="178">
        <f>'Приложение 2.1'!G559</f>
        <v>1660794.17</v>
      </c>
      <c r="M557" s="569">
        <v>0</v>
      </c>
      <c r="N557" s="569">
        <v>0</v>
      </c>
      <c r="O557" s="569">
        <v>0</v>
      </c>
      <c r="P557" s="569">
        <f>L557</f>
        <v>1660794.17</v>
      </c>
      <c r="Q557" s="569">
        <v>0</v>
      </c>
      <c r="R557" s="569">
        <v>0</v>
      </c>
      <c r="S557" s="105" t="s">
        <v>587</v>
      </c>
      <c r="T557" s="100"/>
      <c r="U557" s="101"/>
    </row>
    <row r="558" spans="1:22" ht="9" customHeight="1">
      <c r="A558" s="570">
        <v>181</v>
      </c>
      <c r="B558" s="564" t="s">
        <v>825</v>
      </c>
      <c r="C558" s="105" t="s">
        <v>1123</v>
      </c>
      <c r="D558" s="180" t="s">
        <v>1122</v>
      </c>
      <c r="E558" s="570" t="s">
        <v>837</v>
      </c>
      <c r="F558" s="570" t="s">
        <v>90</v>
      </c>
      <c r="G558" s="103">
        <v>3</v>
      </c>
      <c r="H558" s="103">
        <v>2</v>
      </c>
      <c r="I558" s="569">
        <v>989.7</v>
      </c>
      <c r="J558" s="569">
        <v>964.1</v>
      </c>
      <c r="K558" s="103">
        <v>58</v>
      </c>
      <c r="L558" s="178">
        <f>'Приложение 2.1'!G560</f>
        <v>1024726.46</v>
      </c>
      <c r="M558" s="569">
        <v>0</v>
      </c>
      <c r="N558" s="569">
        <v>0</v>
      </c>
      <c r="O558" s="569">
        <v>0</v>
      </c>
      <c r="P558" s="569">
        <f t="shared" ref="P558:P569" si="68">L558</f>
        <v>1024726.46</v>
      </c>
      <c r="Q558" s="569">
        <v>0</v>
      </c>
      <c r="R558" s="569">
        <v>0</v>
      </c>
      <c r="S558" s="105" t="s">
        <v>587</v>
      </c>
      <c r="T558" s="100"/>
      <c r="U558" s="101"/>
    </row>
    <row r="559" spans="1:22" ht="9" customHeight="1">
      <c r="A559" s="570">
        <v>182</v>
      </c>
      <c r="B559" s="564" t="s">
        <v>826</v>
      </c>
      <c r="C559" s="105" t="s">
        <v>1123</v>
      </c>
      <c r="D559" s="180" t="s">
        <v>1122</v>
      </c>
      <c r="E559" s="570" t="s">
        <v>785</v>
      </c>
      <c r="F559" s="570" t="s">
        <v>88</v>
      </c>
      <c r="G559" s="103">
        <v>3</v>
      </c>
      <c r="H559" s="103">
        <v>3</v>
      </c>
      <c r="I559" s="569">
        <v>1058.2</v>
      </c>
      <c r="J559" s="569">
        <v>961.6</v>
      </c>
      <c r="K559" s="103">
        <v>58</v>
      </c>
      <c r="L559" s="178">
        <f>'Приложение 2.1'!G561</f>
        <v>1660794.17</v>
      </c>
      <c r="M559" s="569">
        <v>0</v>
      </c>
      <c r="N559" s="569">
        <v>0</v>
      </c>
      <c r="O559" s="569">
        <v>0</v>
      </c>
      <c r="P559" s="569">
        <f t="shared" si="68"/>
        <v>1660794.17</v>
      </c>
      <c r="Q559" s="569">
        <v>0</v>
      </c>
      <c r="R559" s="569">
        <v>0</v>
      </c>
      <c r="S559" s="105" t="s">
        <v>587</v>
      </c>
      <c r="T559" s="100"/>
      <c r="U559" s="101"/>
    </row>
    <row r="560" spans="1:22" ht="9" customHeight="1">
      <c r="A560" s="570">
        <v>183</v>
      </c>
      <c r="B560" s="564" t="s">
        <v>827</v>
      </c>
      <c r="C560" s="105" t="s">
        <v>1123</v>
      </c>
      <c r="D560" s="180" t="s">
        <v>1122</v>
      </c>
      <c r="E560" s="570" t="s">
        <v>610</v>
      </c>
      <c r="F560" s="570" t="s">
        <v>88</v>
      </c>
      <c r="G560" s="103">
        <v>4</v>
      </c>
      <c r="H560" s="103">
        <v>4</v>
      </c>
      <c r="I560" s="569">
        <v>2763.4</v>
      </c>
      <c r="J560" s="569">
        <v>1676.6</v>
      </c>
      <c r="K560" s="103">
        <v>127</v>
      </c>
      <c r="L560" s="178">
        <f>'Приложение 2.1'!G562</f>
        <v>4263245.88</v>
      </c>
      <c r="M560" s="569">
        <v>0</v>
      </c>
      <c r="N560" s="569">
        <v>0</v>
      </c>
      <c r="O560" s="569">
        <v>0</v>
      </c>
      <c r="P560" s="569">
        <f t="shared" si="68"/>
        <v>4263245.88</v>
      </c>
      <c r="Q560" s="569">
        <v>0</v>
      </c>
      <c r="R560" s="569">
        <v>0</v>
      </c>
      <c r="S560" s="105" t="s">
        <v>587</v>
      </c>
      <c r="T560" s="100"/>
      <c r="U560" s="101"/>
    </row>
    <row r="561" spans="1:21" ht="9" customHeight="1">
      <c r="A561" s="641">
        <v>184</v>
      </c>
      <c r="B561" s="564" t="s">
        <v>828</v>
      </c>
      <c r="C561" s="105" t="s">
        <v>1123</v>
      </c>
      <c r="D561" s="180" t="s">
        <v>1122</v>
      </c>
      <c r="E561" s="570" t="s">
        <v>743</v>
      </c>
      <c r="F561" s="570" t="s">
        <v>88</v>
      </c>
      <c r="G561" s="103">
        <v>3</v>
      </c>
      <c r="H561" s="103">
        <v>2</v>
      </c>
      <c r="I561" s="569">
        <v>1441.2</v>
      </c>
      <c r="J561" s="569">
        <v>1295.5999999999999</v>
      </c>
      <c r="K561" s="103">
        <v>68</v>
      </c>
      <c r="L561" s="178">
        <f>'Приложение 2.1'!G563</f>
        <v>2884847.54</v>
      </c>
      <c r="M561" s="569">
        <v>0</v>
      </c>
      <c r="N561" s="569">
        <v>0</v>
      </c>
      <c r="O561" s="569">
        <v>0</v>
      </c>
      <c r="P561" s="569">
        <f t="shared" si="68"/>
        <v>2884847.54</v>
      </c>
      <c r="Q561" s="569">
        <v>0</v>
      </c>
      <c r="R561" s="569">
        <v>0</v>
      </c>
      <c r="S561" s="105" t="s">
        <v>587</v>
      </c>
      <c r="T561" s="100"/>
      <c r="U561" s="101"/>
    </row>
    <row r="562" spans="1:21" ht="9" customHeight="1">
      <c r="A562" s="641">
        <v>185</v>
      </c>
      <c r="B562" s="564" t="s">
        <v>829</v>
      </c>
      <c r="C562" s="105" t="s">
        <v>1123</v>
      </c>
      <c r="D562" s="180" t="s">
        <v>1122</v>
      </c>
      <c r="E562" s="570" t="s">
        <v>614</v>
      </c>
      <c r="F562" s="570" t="s">
        <v>88</v>
      </c>
      <c r="G562" s="103">
        <v>3</v>
      </c>
      <c r="H562" s="103">
        <v>3</v>
      </c>
      <c r="I562" s="569">
        <v>1710</v>
      </c>
      <c r="J562" s="569">
        <v>1545</v>
      </c>
      <c r="K562" s="570">
        <v>81</v>
      </c>
      <c r="L562" s="178">
        <f>'Приложение 2.1'!G564</f>
        <v>2605279.4900000002</v>
      </c>
      <c r="M562" s="569">
        <v>0</v>
      </c>
      <c r="N562" s="569">
        <v>0</v>
      </c>
      <c r="O562" s="569">
        <v>0</v>
      </c>
      <c r="P562" s="569">
        <f t="shared" si="68"/>
        <v>2605279.4900000002</v>
      </c>
      <c r="Q562" s="569">
        <v>0</v>
      </c>
      <c r="R562" s="569">
        <v>0</v>
      </c>
      <c r="S562" s="105" t="s">
        <v>587</v>
      </c>
      <c r="T562" s="100"/>
      <c r="U562" s="101"/>
    </row>
    <row r="563" spans="1:21" ht="9" customHeight="1">
      <c r="A563" s="641">
        <v>186</v>
      </c>
      <c r="B563" s="564" t="s">
        <v>830</v>
      </c>
      <c r="C563" s="105" t="s">
        <v>1123</v>
      </c>
      <c r="D563" s="180" t="s">
        <v>1122</v>
      </c>
      <c r="E563" s="570" t="s">
        <v>614</v>
      </c>
      <c r="F563" s="570" t="s">
        <v>88</v>
      </c>
      <c r="G563" s="103">
        <v>3</v>
      </c>
      <c r="H563" s="103">
        <v>3</v>
      </c>
      <c r="I563" s="569">
        <v>1711.6</v>
      </c>
      <c r="J563" s="569">
        <v>1546.6</v>
      </c>
      <c r="K563" s="570">
        <v>77</v>
      </c>
      <c r="L563" s="178">
        <f>'Приложение 2.1'!G565</f>
        <v>3680500.03</v>
      </c>
      <c r="M563" s="569">
        <v>0</v>
      </c>
      <c r="N563" s="569">
        <v>0</v>
      </c>
      <c r="O563" s="569">
        <v>0</v>
      </c>
      <c r="P563" s="569">
        <f t="shared" si="68"/>
        <v>3680500.03</v>
      </c>
      <c r="Q563" s="569">
        <v>0</v>
      </c>
      <c r="R563" s="569">
        <v>0</v>
      </c>
      <c r="S563" s="105" t="s">
        <v>587</v>
      </c>
      <c r="T563" s="100"/>
      <c r="U563" s="101"/>
    </row>
    <row r="564" spans="1:21" ht="9" customHeight="1">
      <c r="A564" s="641">
        <v>187</v>
      </c>
      <c r="B564" s="564" t="s">
        <v>831</v>
      </c>
      <c r="C564" s="105" t="s">
        <v>1123</v>
      </c>
      <c r="D564" s="180" t="s">
        <v>1122</v>
      </c>
      <c r="E564" s="570" t="s">
        <v>793</v>
      </c>
      <c r="F564" s="570" t="s">
        <v>88</v>
      </c>
      <c r="G564" s="103">
        <v>1</v>
      </c>
      <c r="H564" s="103">
        <v>1</v>
      </c>
      <c r="I564" s="569">
        <v>223.1</v>
      </c>
      <c r="J564" s="569">
        <v>208.8</v>
      </c>
      <c r="K564" s="103">
        <v>7</v>
      </c>
      <c r="L564" s="178">
        <f>'Приложение 2.1'!G566</f>
        <v>1392956.54</v>
      </c>
      <c r="M564" s="569">
        <v>0</v>
      </c>
      <c r="N564" s="569">
        <v>0</v>
      </c>
      <c r="O564" s="569">
        <v>0</v>
      </c>
      <c r="P564" s="569">
        <f t="shared" si="68"/>
        <v>1392956.54</v>
      </c>
      <c r="Q564" s="569">
        <v>0</v>
      </c>
      <c r="R564" s="569">
        <v>0</v>
      </c>
      <c r="S564" s="105" t="s">
        <v>587</v>
      </c>
      <c r="T564" s="100"/>
      <c r="U564" s="101"/>
    </row>
    <row r="565" spans="1:21" ht="9" customHeight="1">
      <c r="A565" s="641">
        <v>188</v>
      </c>
      <c r="B565" s="564" t="s">
        <v>832</v>
      </c>
      <c r="C565" s="105" t="s">
        <v>1123</v>
      </c>
      <c r="D565" s="180" t="s">
        <v>1122</v>
      </c>
      <c r="E565" s="570" t="s">
        <v>750</v>
      </c>
      <c r="F565" s="570" t="s">
        <v>88</v>
      </c>
      <c r="G565" s="103">
        <v>3</v>
      </c>
      <c r="H565" s="103">
        <v>4</v>
      </c>
      <c r="I565" s="569">
        <v>3284.6</v>
      </c>
      <c r="J565" s="569">
        <v>2138.4</v>
      </c>
      <c r="K565" s="103">
        <v>104</v>
      </c>
      <c r="L565" s="178">
        <f>'Приложение 2.1'!G567</f>
        <v>3857840.31</v>
      </c>
      <c r="M565" s="569">
        <v>0</v>
      </c>
      <c r="N565" s="569">
        <v>0</v>
      </c>
      <c r="O565" s="569">
        <v>0</v>
      </c>
      <c r="P565" s="569">
        <f t="shared" si="68"/>
        <v>3857840.31</v>
      </c>
      <c r="Q565" s="569">
        <v>0</v>
      </c>
      <c r="R565" s="569">
        <v>0</v>
      </c>
      <c r="S565" s="105" t="s">
        <v>587</v>
      </c>
      <c r="T565" s="100"/>
      <c r="U565" s="101"/>
    </row>
    <row r="566" spans="1:21" ht="9" customHeight="1">
      <c r="A566" s="641">
        <v>189</v>
      </c>
      <c r="B566" s="564" t="s">
        <v>833</v>
      </c>
      <c r="C566" s="105" t="s">
        <v>1123</v>
      </c>
      <c r="D566" s="180" t="s">
        <v>1122</v>
      </c>
      <c r="E566" s="570" t="s">
        <v>605</v>
      </c>
      <c r="F566" s="570" t="s">
        <v>90</v>
      </c>
      <c r="G566" s="103">
        <v>2</v>
      </c>
      <c r="H566" s="103">
        <v>1</v>
      </c>
      <c r="I566" s="569">
        <v>636.4</v>
      </c>
      <c r="J566" s="569">
        <v>400.2</v>
      </c>
      <c r="K566" s="103">
        <v>22</v>
      </c>
      <c r="L566" s="178">
        <f>'Приложение 2.1'!G568</f>
        <v>811943.81</v>
      </c>
      <c r="M566" s="569">
        <v>0</v>
      </c>
      <c r="N566" s="569">
        <v>0</v>
      </c>
      <c r="O566" s="569">
        <v>0</v>
      </c>
      <c r="P566" s="569">
        <f t="shared" si="68"/>
        <v>811943.81</v>
      </c>
      <c r="Q566" s="569">
        <v>0</v>
      </c>
      <c r="R566" s="569">
        <v>0</v>
      </c>
      <c r="S566" s="105" t="s">
        <v>587</v>
      </c>
      <c r="T566" s="100"/>
      <c r="U566" s="101"/>
    </row>
    <row r="567" spans="1:21" ht="9" customHeight="1">
      <c r="A567" s="641">
        <v>190</v>
      </c>
      <c r="B567" s="564" t="s">
        <v>819</v>
      </c>
      <c r="C567" s="105" t="s">
        <v>1123</v>
      </c>
      <c r="D567" s="180" t="s">
        <v>1122</v>
      </c>
      <c r="E567" s="570" t="s">
        <v>598</v>
      </c>
      <c r="F567" s="570" t="s">
        <v>88</v>
      </c>
      <c r="G567" s="103">
        <v>2</v>
      </c>
      <c r="H567" s="103">
        <v>1</v>
      </c>
      <c r="I567" s="569">
        <v>637.9</v>
      </c>
      <c r="J567" s="569">
        <v>375.9</v>
      </c>
      <c r="K567" s="570">
        <v>22</v>
      </c>
      <c r="L567" s="178">
        <f>'Приложение 2.1'!G569</f>
        <v>1094463.3500000001</v>
      </c>
      <c r="M567" s="569">
        <v>0</v>
      </c>
      <c r="N567" s="569">
        <v>0</v>
      </c>
      <c r="O567" s="569">
        <v>0</v>
      </c>
      <c r="P567" s="569">
        <f t="shared" si="68"/>
        <v>1094463.3500000001</v>
      </c>
      <c r="Q567" s="569">
        <v>0</v>
      </c>
      <c r="R567" s="569">
        <v>0</v>
      </c>
      <c r="S567" s="105" t="s">
        <v>587</v>
      </c>
      <c r="T567" s="100"/>
      <c r="U567" s="101"/>
    </row>
    <row r="568" spans="1:21" ht="9" customHeight="1">
      <c r="A568" s="641">
        <v>191</v>
      </c>
      <c r="B568" s="564" t="s">
        <v>834</v>
      </c>
      <c r="C568" s="105" t="s">
        <v>1123</v>
      </c>
      <c r="D568" s="180" t="s">
        <v>1122</v>
      </c>
      <c r="E568" s="570" t="s">
        <v>589</v>
      </c>
      <c r="F568" s="570" t="s">
        <v>90</v>
      </c>
      <c r="G568" s="103">
        <v>2</v>
      </c>
      <c r="H568" s="103">
        <v>2</v>
      </c>
      <c r="I568" s="569">
        <v>1257.5999999999999</v>
      </c>
      <c r="J568" s="569">
        <v>732.9</v>
      </c>
      <c r="K568" s="103">
        <v>37</v>
      </c>
      <c r="L568" s="178">
        <f>'Приложение 2.1'!G570</f>
        <v>1840049.98</v>
      </c>
      <c r="M568" s="569">
        <v>0</v>
      </c>
      <c r="N568" s="569">
        <v>0</v>
      </c>
      <c r="O568" s="569">
        <v>0</v>
      </c>
      <c r="P568" s="569">
        <f t="shared" si="68"/>
        <v>1840049.98</v>
      </c>
      <c r="Q568" s="569">
        <v>0</v>
      </c>
      <c r="R568" s="569">
        <v>0</v>
      </c>
      <c r="S568" s="105" t="s">
        <v>587</v>
      </c>
      <c r="T568" s="100"/>
      <c r="U568" s="101"/>
    </row>
    <row r="569" spans="1:21" ht="9" customHeight="1">
      <c r="A569" s="641">
        <v>192</v>
      </c>
      <c r="B569" s="564" t="s">
        <v>835</v>
      </c>
      <c r="C569" s="105" t="s">
        <v>1123</v>
      </c>
      <c r="D569" s="180" t="s">
        <v>1122</v>
      </c>
      <c r="E569" s="570" t="s">
        <v>610</v>
      </c>
      <c r="F569" s="570" t="s">
        <v>88</v>
      </c>
      <c r="G569" s="103">
        <v>2</v>
      </c>
      <c r="H569" s="103">
        <v>2</v>
      </c>
      <c r="I569" s="569">
        <v>538</v>
      </c>
      <c r="J569" s="569">
        <v>476.9</v>
      </c>
      <c r="K569" s="103">
        <v>34</v>
      </c>
      <c r="L569" s="178">
        <f>'Приложение 2.1'!G571</f>
        <v>1500143.92</v>
      </c>
      <c r="M569" s="569">
        <v>0</v>
      </c>
      <c r="N569" s="569">
        <v>0</v>
      </c>
      <c r="O569" s="569">
        <v>0</v>
      </c>
      <c r="P569" s="569">
        <f t="shared" si="68"/>
        <v>1500143.92</v>
      </c>
      <c r="Q569" s="569">
        <v>0</v>
      </c>
      <c r="R569" s="569">
        <v>0</v>
      </c>
      <c r="S569" s="105" t="s">
        <v>587</v>
      </c>
      <c r="T569" s="100"/>
      <c r="U569" s="101"/>
    </row>
    <row r="570" spans="1:21" s="583" customFormat="1" ht="9" customHeight="1">
      <c r="A570" s="641">
        <v>193</v>
      </c>
      <c r="B570" s="637" t="s">
        <v>1220</v>
      </c>
      <c r="C570" s="632" t="s">
        <v>1123</v>
      </c>
      <c r="D570" s="633" t="s">
        <v>1122</v>
      </c>
      <c r="E570" s="575">
        <v>1975</v>
      </c>
      <c r="F570" s="575" t="s">
        <v>88</v>
      </c>
      <c r="G570" s="581">
        <v>4</v>
      </c>
      <c r="H570" s="581">
        <v>1</v>
      </c>
      <c r="I570" s="580">
        <v>971.1</v>
      </c>
      <c r="J570" s="580">
        <v>931.7</v>
      </c>
      <c r="K570" s="581">
        <v>40</v>
      </c>
      <c r="L570" s="634">
        <f>'Приложение 2.1'!G572</f>
        <v>1033383.04</v>
      </c>
      <c r="M570" s="580">
        <v>0</v>
      </c>
      <c r="N570" s="580">
        <v>0</v>
      </c>
      <c r="O570" s="580">
        <v>0</v>
      </c>
      <c r="P570" s="580">
        <f t="shared" ref="P570" si="69">L570</f>
        <v>1033383.04</v>
      </c>
      <c r="Q570" s="580">
        <v>0</v>
      </c>
      <c r="R570" s="580">
        <v>0</v>
      </c>
      <c r="S570" s="632" t="s">
        <v>587</v>
      </c>
      <c r="T570" s="635"/>
      <c r="U570" s="636"/>
    </row>
    <row r="571" spans="1:21" ht="23.25" customHeight="1">
      <c r="A571" s="796" t="s">
        <v>269</v>
      </c>
      <c r="B571" s="796"/>
      <c r="C571" s="105"/>
      <c r="D571" s="564"/>
      <c r="E571" s="114" t="s">
        <v>388</v>
      </c>
      <c r="F571" s="114" t="s">
        <v>388</v>
      </c>
      <c r="G571" s="114" t="s">
        <v>388</v>
      </c>
      <c r="H571" s="114" t="s">
        <v>388</v>
      </c>
      <c r="I571" s="275">
        <f>SUM(I557:I570)</f>
        <v>18281</v>
      </c>
      <c r="J571" s="275">
        <f>SUM(J557:J570)</f>
        <v>14215.9</v>
      </c>
      <c r="K571" s="106">
        <f>SUM(K557:K570)</f>
        <v>777</v>
      </c>
      <c r="L571" s="275">
        <f>SUM(L557:L570)</f>
        <v>29310968.689999998</v>
      </c>
      <c r="M571" s="275">
        <f t="shared" ref="M571:R571" si="70">SUM(M557:M570)</f>
        <v>0</v>
      </c>
      <c r="N571" s="275">
        <f t="shared" si="70"/>
        <v>0</v>
      </c>
      <c r="O571" s="275">
        <f t="shared" si="70"/>
        <v>0</v>
      </c>
      <c r="P571" s="275">
        <f t="shared" si="70"/>
        <v>29310968.689999998</v>
      </c>
      <c r="Q571" s="275">
        <f t="shared" si="70"/>
        <v>0</v>
      </c>
      <c r="R571" s="275">
        <f t="shared" si="70"/>
        <v>0</v>
      </c>
      <c r="S571" s="569"/>
      <c r="T571" s="568"/>
      <c r="U571" s="101"/>
    </row>
    <row r="572" spans="1:21" ht="9" customHeight="1">
      <c r="A572" s="722" t="s">
        <v>442</v>
      </c>
      <c r="B572" s="722"/>
      <c r="C572" s="722"/>
      <c r="D572" s="722"/>
      <c r="E572" s="722"/>
      <c r="F572" s="722"/>
      <c r="G572" s="722"/>
      <c r="H572" s="722"/>
      <c r="I572" s="722"/>
      <c r="J572" s="722"/>
      <c r="K572" s="722"/>
      <c r="L572" s="722"/>
      <c r="M572" s="722"/>
      <c r="N572" s="722"/>
      <c r="O572" s="722"/>
      <c r="P572" s="722"/>
      <c r="Q572" s="722"/>
      <c r="R572" s="722"/>
      <c r="S572" s="722"/>
      <c r="T572" s="240"/>
      <c r="U572" s="240"/>
    </row>
    <row r="573" spans="1:21" ht="9" customHeight="1">
      <c r="A573" s="139">
        <v>194</v>
      </c>
      <c r="B573" s="564" t="s">
        <v>842</v>
      </c>
      <c r="C573" s="105" t="s">
        <v>1123</v>
      </c>
      <c r="D573" s="180" t="s">
        <v>1122</v>
      </c>
      <c r="E573" s="570" t="s">
        <v>297</v>
      </c>
      <c r="F573" s="570" t="s">
        <v>90</v>
      </c>
      <c r="G573" s="103">
        <v>3</v>
      </c>
      <c r="H573" s="103">
        <v>3</v>
      </c>
      <c r="I573" s="569">
        <v>1476.6</v>
      </c>
      <c r="J573" s="569">
        <v>1332.3</v>
      </c>
      <c r="K573" s="141">
        <v>54</v>
      </c>
      <c r="L573" s="178">
        <f>'Приложение 2.1'!G575</f>
        <v>2415328.14</v>
      </c>
      <c r="M573" s="569">
        <v>0</v>
      </c>
      <c r="N573" s="569">
        <v>0</v>
      </c>
      <c r="O573" s="569">
        <v>0</v>
      </c>
      <c r="P573" s="569">
        <f>L573</f>
        <v>2415328.14</v>
      </c>
      <c r="Q573" s="569">
        <v>0</v>
      </c>
      <c r="R573" s="569">
        <v>0</v>
      </c>
      <c r="S573" s="105" t="s">
        <v>587</v>
      </c>
      <c r="T573" s="100"/>
      <c r="U573" s="101"/>
    </row>
    <row r="574" spans="1:21" ht="34.5" customHeight="1">
      <c r="A574" s="797" t="s">
        <v>443</v>
      </c>
      <c r="B574" s="797"/>
      <c r="C574" s="147"/>
      <c r="D574" s="563"/>
      <c r="E574" s="139" t="s">
        <v>388</v>
      </c>
      <c r="F574" s="139" t="s">
        <v>388</v>
      </c>
      <c r="G574" s="139" t="s">
        <v>388</v>
      </c>
      <c r="H574" s="139" t="s">
        <v>388</v>
      </c>
      <c r="I574" s="140">
        <f>SUM(I573)</f>
        <v>1476.6</v>
      </c>
      <c r="J574" s="140">
        <f t="shared" ref="J574:R574" si="71">SUM(J573)</f>
        <v>1332.3</v>
      </c>
      <c r="K574" s="141">
        <f t="shared" si="71"/>
        <v>54</v>
      </c>
      <c r="L574" s="140">
        <f t="shared" si="71"/>
        <v>2415328.14</v>
      </c>
      <c r="M574" s="140">
        <f t="shared" si="71"/>
        <v>0</v>
      </c>
      <c r="N574" s="140">
        <f t="shared" si="71"/>
        <v>0</v>
      </c>
      <c r="O574" s="140">
        <f t="shared" si="71"/>
        <v>0</v>
      </c>
      <c r="P574" s="140">
        <f t="shared" si="71"/>
        <v>2415328.14</v>
      </c>
      <c r="Q574" s="140">
        <f t="shared" si="71"/>
        <v>0</v>
      </c>
      <c r="R574" s="140">
        <f t="shared" si="71"/>
        <v>0</v>
      </c>
      <c r="S574" s="569"/>
      <c r="T574" s="100"/>
      <c r="U574" s="213"/>
    </row>
    <row r="575" spans="1:21" ht="9" customHeight="1">
      <c r="A575" s="722" t="s">
        <v>394</v>
      </c>
      <c r="B575" s="722"/>
      <c r="C575" s="722"/>
      <c r="D575" s="722"/>
      <c r="E575" s="722"/>
      <c r="F575" s="722"/>
      <c r="G575" s="722"/>
      <c r="H575" s="722"/>
      <c r="I575" s="722"/>
      <c r="J575" s="722"/>
      <c r="K575" s="722"/>
      <c r="L575" s="722"/>
      <c r="M575" s="722"/>
      <c r="N575" s="722"/>
      <c r="O575" s="722"/>
      <c r="P575" s="722"/>
      <c r="Q575" s="722"/>
      <c r="R575" s="722"/>
      <c r="S575" s="722"/>
      <c r="T575" s="240"/>
      <c r="U575" s="240"/>
    </row>
    <row r="576" spans="1:21" ht="9" customHeight="1">
      <c r="A576" s="139">
        <v>195</v>
      </c>
      <c r="B576" s="564" t="s">
        <v>843</v>
      </c>
      <c r="C576" s="105" t="s">
        <v>1123</v>
      </c>
      <c r="D576" s="180" t="s">
        <v>1122</v>
      </c>
      <c r="E576" s="570" t="s">
        <v>611</v>
      </c>
      <c r="F576" s="570" t="s">
        <v>90</v>
      </c>
      <c r="G576" s="103">
        <v>2</v>
      </c>
      <c r="H576" s="103">
        <v>2</v>
      </c>
      <c r="I576" s="569">
        <v>1004.4</v>
      </c>
      <c r="J576" s="569">
        <v>887.8</v>
      </c>
      <c r="K576" s="103">
        <v>31</v>
      </c>
      <c r="L576" s="178">
        <f>'Приложение 2.1'!G578</f>
        <v>2345135.66</v>
      </c>
      <c r="M576" s="569">
        <v>0</v>
      </c>
      <c r="N576" s="569">
        <v>0</v>
      </c>
      <c r="O576" s="569">
        <v>0</v>
      </c>
      <c r="P576" s="569">
        <f>L576</f>
        <v>2345135.66</v>
      </c>
      <c r="Q576" s="569">
        <v>0</v>
      </c>
      <c r="R576" s="569">
        <v>0</v>
      </c>
      <c r="S576" s="105" t="s">
        <v>587</v>
      </c>
      <c r="T576" s="100"/>
      <c r="U576" s="101"/>
    </row>
    <row r="577" spans="1:21" ht="9" customHeight="1">
      <c r="A577" s="139">
        <v>196</v>
      </c>
      <c r="B577" s="564" t="s">
        <v>844</v>
      </c>
      <c r="C577" s="105" t="s">
        <v>1123</v>
      </c>
      <c r="D577" s="180" t="s">
        <v>1122</v>
      </c>
      <c r="E577" s="570" t="s">
        <v>597</v>
      </c>
      <c r="F577" s="570" t="s">
        <v>90</v>
      </c>
      <c r="G577" s="103">
        <v>2</v>
      </c>
      <c r="H577" s="103">
        <v>2</v>
      </c>
      <c r="I577" s="569">
        <v>647.4</v>
      </c>
      <c r="J577" s="569">
        <v>581.79999999999995</v>
      </c>
      <c r="K577" s="103">
        <v>32</v>
      </c>
      <c r="L577" s="178">
        <f>'Приложение 2.1'!G579</f>
        <v>1780162.13</v>
      </c>
      <c r="M577" s="569">
        <v>0</v>
      </c>
      <c r="N577" s="569">
        <v>0</v>
      </c>
      <c r="O577" s="569">
        <v>0</v>
      </c>
      <c r="P577" s="569">
        <f>L577</f>
        <v>1780162.13</v>
      </c>
      <c r="Q577" s="569">
        <v>0</v>
      </c>
      <c r="R577" s="569">
        <v>0</v>
      </c>
      <c r="S577" s="105" t="s">
        <v>587</v>
      </c>
      <c r="T577" s="100"/>
      <c r="U577" s="101"/>
    </row>
    <row r="578" spans="1:21" ht="24.75" customHeight="1">
      <c r="A578" s="797" t="s">
        <v>395</v>
      </c>
      <c r="B578" s="797"/>
      <c r="C578" s="147"/>
      <c r="D578" s="139"/>
      <c r="E578" s="139" t="s">
        <v>388</v>
      </c>
      <c r="F578" s="139" t="s">
        <v>388</v>
      </c>
      <c r="G578" s="139" t="s">
        <v>388</v>
      </c>
      <c r="H578" s="139" t="s">
        <v>388</v>
      </c>
      <c r="I578" s="140">
        <f>SUM(I576:I577)</f>
        <v>1651.8</v>
      </c>
      <c r="J578" s="140">
        <f t="shared" ref="J578:R578" si="72">SUM(J576:J577)</f>
        <v>1469.6</v>
      </c>
      <c r="K578" s="141">
        <f t="shared" si="72"/>
        <v>63</v>
      </c>
      <c r="L578" s="140">
        <f t="shared" si="72"/>
        <v>4125297.79</v>
      </c>
      <c r="M578" s="140">
        <f t="shared" si="72"/>
        <v>0</v>
      </c>
      <c r="N578" s="140">
        <f t="shared" si="72"/>
        <v>0</v>
      </c>
      <c r="O578" s="140">
        <f t="shared" si="72"/>
        <v>0</v>
      </c>
      <c r="P578" s="140">
        <f t="shared" si="72"/>
        <v>4125297.79</v>
      </c>
      <c r="Q578" s="140">
        <f t="shared" si="72"/>
        <v>0</v>
      </c>
      <c r="R578" s="140">
        <f t="shared" si="72"/>
        <v>0</v>
      </c>
      <c r="S578" s="569"/>
      <c r="T578" s="100"/>
      <c r="U578" s="213"/>
    </row>
    <row r="579" spans="1:21" ht="9" customHeight="1">
      <c r="A579" s="712" t="s">
        <v>850</v>
      </c>
      <c r="B579" s="712"/>
      <c r="C579" s="712"/>
      <c r="D579" s="712"/>
      <c r="E579" s="712"/>
      <c r="F579" s="712"/>
      <c r="G579" s="712"/>
      <c r="H579" s="712"/>
      <c r="I579" s="712"/>
      <c r="J579" s="712"/>
      <c r="K579" s="712"/>
      <c r="L579" s="712"/>
      <c r="M579" s="712"/>
      <c r="N579" s="712"/>
      <c r="O579" s="712"/>
      <c r="P579" s="712"/>
      <c r="Q579" s="712"/>
      <c r="R579" s="712"/>
      <c r="S579" s="712"/>
      <c r="T579" s="212"/>
      <c r="U579" s="212"/>
    </row>
    <row r="580" spans="1:21" ht="9" customHeight="1">
      <c r="A580" s="570">
        <v>197</v>
      </c>
      <c r="B580" s="564" t="s">
        <v>846</v>
      </c>
      <c r="C580" s="105" t="s">
        <v>1123</v>
      </c>
      <c r="D580" s="180" t="s">
        <v>1122</v>
      </c>
      <c r="E580" s="570" t="s">
        <v>611</v>
      </c>
      <c r="F580" s="570" t="s">
        <v>88</v>
      </c>
      <c r="G580" s="103">
        <v>2</v>
      </c>
      <c r="H580" s="103">
        <v>3</v>
      </c>
      <c r="I580" s="569">
        <v>939.58</v>
      </c>
      <c r="J580" s="569">
        <v>858.98</v>
      </c>
      <c r="K580" s="103">
        <v>35</v>
      </c>
      <c r="L580" s="178">
        <f>'Приложение 2.1'!G582</f>
        <v>622203.55000000005</v>
      </c>
      <c r="M580" s="569">
        <v>0</v>
      </c>
      <c r="N580" s="569">
        <v>0</v>
      </c>
      <c r="O580" s="569">
        <v>0</v>
      </c>
      <c r="P580" s="569">
        <f>L580</f>
        <v>622203.55000000005</v>
      </c>
      <c r="Q580" s="569">
        <v>0</v>
      </c>
      <c r="R580" s="569">
        <v>0</v>
      </c>
      <c r="S580" s="105" t="s">
        <v>587</v>
      </c>
      <c r="T580" s="100"/>
      <c r="U580" s="101"/>
    </row>
    <row r="581" spans="1:21" ht="9" customHeight="1">
      <c r="A581" s="570">
        <v>198</v>
      </c>
      <c r="B581" s="564" t="s">
        <v>847</v>
      </c>
      <c r="C581" s="105" t="s">
        <v>1123</v>
      </c>
      <c r="D581" s="180" t="s">
        <v>1122</v>
      </c>
      <c r="E581" s="570" t="s">
        <v>602</v>
      </c>
      <c r="F581" s="570" t="s">
        <v>90</v>
      </c>
      <c r="G581" s="103">
        <v>2</v>
      </c>
      <c r="H581" s="103">
        <v>2</v>
      </c>
      <c r="I581" s="569">
        <v>672.75</v>
      </c>
      <c r="J581" s="569">
        <v>596.15</v>
      </c>
      <c r="K581" s="103">
        <v>27</v>
      </c>
      <c r="L581" s="178">
        <f>'Приложение 2.1'!G583</f>
        <v>631145.66</v>
      </c>
      <c r="M581" s="569">
        <v>0</v>
      </c>
      <c r="N581" s="569">
        <v>0</v>
      </c>
      <c r="O581" s="569">
        <v>0</v>
      </c>
      <c r="P581" s="569">
        <f>L581</f>
        <v>631145.66</v>
      </c>
      <c r="Q581" s="569">
        <v>0</v>
      </c>
      <c r="R581" s="569">
        <v>0</v>
      </c>
      <c r="S581" s="105" t="s">
        <v>587</v>
      </c>
      <c r="T581" s="100"/>
      <c r="U581" s="101"/>
    </row>
    <row r="582" spans="1:21" ht="9" customHeight="1">
      <c r="A582" s="570">
        <v>199</v>
      </c>
      <c r="B582" s="564" t="s">
        <v>848</v>
      </c>
      <c r="C582" s="105" t="s">
        <v>1123</v>
      </c>
      <c r="D582" s="180" t="s">
        <v>1122</v>
      </c>
      <c r="E582" s="570" t="s">
        <v>602</v>
      </c>
      <c r="F582" s="570" t="s">
        <v>90</v>
      </c>
      <c r="G582" s="103">
        <v>2</v>
      </c>
      <c r="H582" s="103">
        <v>2</v>
      </c>
      <c r="I582" s="569">
        <v>666.96</v>
      </c>
      <c r="J582" s="569">
        <v>590.36</v>
      </c>
      <c r="K582" s="103">
        <v>16</v>
      </c>
      <c r="L582" s="178">
        <f>'Приложение 2.1'!G584</f>
        <v>581069.82999999996</v>
      </c>
      <c r="M582" s="569">
        <v>0</v>
      </c>
      <c r="N582" s="569">
        <v>0</v>
      </c>
      <c r="O582" s="569">
        <v>0</v>
      </c>
      <c r="P582" s="569">
        <f>L582</f>
        <v>581069.82999999996</v>
      </c>
      <c r="Q582" s="569">
        <v>0</v>
      </c>
      <c r="R582" s="569">
        <v>0</v>
      </c>
      <c r="S582" s="105" t="s">
        <v>587</v>
      </c>
      <c r="T582" s="100"/>
      <c r="U582" s="101"/>
    </row>
    <row r="583" spans="1:21" ht="9" customHeight="1">
      <c r="A583" s="570">
        <v>200</v>
      </c>
      <c r="B583" s="564" t="s">
        <v>849</v>
      </c>
      <c r="C583" s="105" t="s">
        <v>1123</v>
      </c>
      <c r="D583" s="180" t="s">
        <v>1122</v>
      </c>
      <c r="E583" s="570" t="s">
        <v>823</v>
      </c>
      <c r="F583" s="570" t="s">
        <v>90</v>
      </c>
      <c r="G583" s="103">
        <v>2</v>
      </c>
      <c r="H583" s="103">
        <v>2</v>
      </c>
      <c r="I583" s="569">
        <v>650.49</v>
      </c>
      <c r="J583" s="569">
        <v>585.69000000000005</v>
      </c>
      <c r="K583" s="103">
        <v>39</v>
      </c>
      <c r="L583" s="178">
        <f>'Приложение 2.1'!G585</f>
        <v>602530.9</v>
      </c>
      <c r="M583" s="569">
        <v>0</v>
      </c>
      <c r="N583" s="569">
        <v>0</v>
      </c>
      <c r="O583" s="569">
        <v>0</v>
      </c>
      <c r="P583" s="569">
        <f>L583</f>
        <v>602530.9</v>
      </c>
      <c r="Q583" s="569">
        <v>0</v>
      </c>
      <c r="R583" s="569">
        <v>0</v>
      </c>
      <c r="S583" s="105" t="s">
        <v>587</v>
      </c>
      <c r="T583" s="100"/>
      <c r="U583" s="101"/>
    </row>
    <row r="584" spans="1:21" ht="35.25" customHeight="1">
      <c r="A584" s="796" t="s">
        <v>1120</v>
      </c>
      <c r="B584" s="796"/>
      <c r="C584" s="105"/>
      <c r="D584" s="570"/>
      <c r="E584" s="570" t="s">
        <v>388</v>
      </c>
      <c r="F584" s="570" t="s">
        <v>388</v>
      </c>
      <c r="G584" s="570" t="s">
        <v>388</v>
      </c>
      <c r="H584" s="570" t="s">
        <v>388</v>
      </c>
      <c r="I584" s="569">
        <f>SUM(I580:I583)</f>
        <v>2929.7799999999997</v>
      </c>
      <c r="J584" s="569">
        <f t="shared" ref="J584:R584" si="73">SUM(J580:J583)</f>
        <v>2631.1800000000003</v>
      </c>
      <c r="K584" s="104">
        <f t="shared" si="73"/>
        <v>117</v>
      </c>
      <c r="L584" s="569">
        <f t="shared" si="73"/>
        <v>2436949.94</v>
      </c>
      <c r="M584" s="569">
        <f t="shared" si="73"/>
        <v>0</v>
      </c>
      <c r="N584" s="569">
        <f t="shared" si="73"/>
        <v>0</v>
      </c>
      <c r="O584" s="569">
        <f t="shared" si="73"/>
        <v>0</v>
      </c>
      <c r="P584" s="569">
        <f t="shared" si="73"/>
        <v>2436949.94</v>
      </c>
      <c r="Q584" s="569">
        <f t="shared" si="73"/>
        <v>0</v>
      </c>
      <c r="R584" s="569">
        <f t="shared" si="73"/>
        <v>0</v>
      </c>
      <c r="S584" s="569"/>
      <c r="T584" s="100"/>
      <c r="U584" s="101"/>
    </row>
    <row r="585" spans="1:21" ht="9" customHeight="1">
      <c r="A585" s="722" t="s">
        <v>432</v>
      </c>
      <c r="B585" s="722"/>
      <c r="C585" s="722"/>
      <c r="D585" s="722"/>
      <c r="E585" s="722"/>
      <c r="F585" s="722"/>
      <c r="G585" s="722"/>
      <c r="H585" s="722"/>
      <c r="I585" s="722"/>
      <c r="J585" s="722"/>
      <c r="K585" s="722"/>
      <c r="L585" s="722"/>
      <c r="M585" s="722"/>
      <c r="N585" s="722"/>
      <c r="O585" s="722"/>
      <c r="P585" s="722"/>
      <c r="Q585" s="722"/>
      <c r="R585" s="722"/>
      <c r="S585" s="722"/>
      <c r="T585" s="240"/>
      <c r="U585" s="240"/>
    </row>
    <row r="586" spans="1:21" ht="9" customHeight="1">
      <c r="A586" s="139">
        <v>201</v>
      </c>
      <c r="B586" s="564" t="s">
        <v>853</v>
      </c>
      <c r="C586" s="105" t="s">
        <v>1123</v>
      </c>
      <c r="D586" s="180" t="s">
        <v>1122</v>
      </c>
      <c r="E586" s="570" t="s">
        <v>0</v>
      </c>
      <c r="F586" s="570" t="s">
        <v>88</v>
      </c>
      <c r="G586" s="103">
        <v>2</v>
      </c>
      <c r="H586" s="103">
        <v>1</v>
      </c>
      <c r="I586" s="569">
        <v>510.7</v>
      </c>
      <c r="J586" s="569">
        <v>424.1</v>
      </c>
      <c r="K586" s="103">
        <v>21</v>
      </c>
      <c r="L586" s="178">
        <f>'Приложение 2.1'!G588</f>
        <v>1759982.36</v>
      </c>
      <c r="M586" s="569">
        <v>0</v>
      </c>
      <c r="N586" s="569">
        <v>0</v>
      </c>
      <c r="O586" s="569">
        <v>0</v>
      </c>
      <c r="P586" s="569">
        <f>L586</f>
        <v>1759982.36</v>
      </c>
      <c r="Q586" s="569">
        <v>0</v>
      </c>
      <c r="R586" s="569">
        <v>0</v>
      </c>
      <c r="S586" s="105" t="s">
        <v>587</v>
      </c>
      <c r="T586" s="100"/>
      <c r="U586" s="101"/>
    </row>
    <row r="587" spans="1:21" ht="9" customHeight="1">
      <c r="A587" s="139">
        <v>202</v>
      </c>
      <c r="B587" s="564" t="s">
        <v>854</v>
      </c>
      <c r="C587" s="105" t="s">
        <v>1123</v>
      </c>
      <c r="D587" s="180" t="s">
        <v>1122</v>
      </c>
      <c r="E587" s="570" t="s">
        <v>588</v>
      </c>
      <c r="F587" s="570" t="s">
        <v>88</v>
      </c>
      <c r="G587" s="103">
        <v>2</v>
      </c>
      <c r="H587" s="103">
        <v>2</v>
      </c>
      <c r="I587" s="569">
        <v>534.20000000000005</v>
      </c>
      <c r="J587" s="569">
        <v>488.2</v>
      </c>
      <c r="K587" s="103">
        <v>20</v>
      </c>
      <c r="L587" s="178">
        <f>'Приложение 2.1'!G589</f>
        <v>2077948.97</v>
      </c>
      <c r="M587" s="569">
        <v>0</v>
      </c>
      <c r="N587" s="569">
        <v>0</v>
      </c>
      <c r="O587" s="569">
        <v>0</v>
      </c>
      <c r="P587" s="569">
        <f>L587</f>
        <v>2077948.97</v>
      </c>
      <c r="Q587" s="569">
        <v>0</v>
      </c>
      <c r="R587" s="569">
        <v>0</v>
      </c>
      <c r="S587" s="105" t="s">
        <v>587</v>
      </c>
      <c r="T587" s="100"/>
      <c r="U587" s="101"/>
    </row>
    <row r="588" spans="1:21" ht="24.75" customHeight="1">
      <c r="A588" s="796" t="s">
        <v>433</v>
      </c>
      <c r="B588" s="796"/>
      <c r="C588" s="105"/>
      <c r="D588" s="564"/>
      <c r="E588" s="139" t="s">
        <v>388</v>
      </c>
      <c r="F588" s="139" t="s">
        <v>388</v>
      </c>
      <c r="G588" s="139" t="s">
        <v>388</v>
      </c>
      <c r="H588" s="139" t="s">
        <v>388</v>
      </c>
      <c r="I588" s="140">
        <f>SUM(I586:I587)</f>
        <v>1044.9000000000001</v>
      </c>
      <c r="J588" s="140">
        <f t="shared" ref="J588:R588" si="74">SUM(J586:J587)</f>
        <v>912.3</v>
      </c>
      <c r="K588" s="141">
        <f t="shared" si="74"/>
        <v>41</v>
      </c>
      <c r="L588" s="140">
        <f t="shared" si="74"/>
        <v>3837931.33</v>
      </c>
      <c r="M588" s="140">
        <f t="shared" si="74"/>
        <v>0</v>
      </c>
      <c r="N588" s="140">
        <f t="shared" si="74"/>
        <v>0</v>
      </c>
      <c r="O588" s="140">
        <f t="shared" si="74"/>
        <v>0</v>
      </c>
      <c r="P588" s="140">
        <f t="shared" si="74"/>
        <v>3837931.33</v>
      </c>
      <c r="Q588" s="140">
        <f t="shared" si="74"/>
        <v>0</v>
      </c>
      <c r="R588" s="140">
        <f t="shared" si="74"/>
        <v>0</v>
      </c>
      <c r="S588" s="569"/>
      <c r="T588" s="100"/>
      <c r="U588" s="213"/>
    </row>
    <row r="589" spans="1:21" ht="9" customHeight="1">
      <c r="A589" s="712" t="s">
        <v>1066</v>
      </c>
      <c r="B589" s="712"/>
      <c r="C589" s="712"/>
      <c r="D589" s="712"/>
      <c r="E589" s="712"/>
      <c r="F589" s="712"/>
      <c r="G589" s="712"/>
      <c r="H589" s="712"/>
      <c r="I589" s="712"/>
      <c r="J589" s="712"/>
      <c r="K589" s="712"/>
      <c r="L589" s="712"/>
      <c r="M589" s="712"/>
      <c r="N589" s="712"/>
      <c r="O589" s="712"/>
      <c r="P589" s="712"/>
      <c r="Q589" s="712"/>
      <c r="R589" s="712"/>
      <c r="S589" s="712"/>
      <c r="T589" s="212"/>
      <c r="U589" s="212"/>
    </row>
    <row r="590" spans="1:21" ht="9" customHeight="1">
      <c r="A590" s="570">
        <v>203</v>
      </c>
      <c r="B590" s="564" t="s">
        <v>880</v>
      </c>
      <c r="C590" s="105" t="s">
        <v>1123</v>
      </c>
      <c r="D590" s="180" t="s">
        <v>1122</v>
      </c>
      <c r="E590" s="570" t="s">
        <v>602</v>
      </c>
      <c r="F590" s="570" t="s">
        <v>617</v>
      </c>
      <c r="G590" s="103">
        <v>5</v>
      </c>
      <c r="H590" s="103">
        <v>13</v>
      </c>
      <c r="I590" s="569">
        <v>9951</v>
      </c>
      <c r="J590" s="569">
        <v>8774</v>
      </c>
      <c r="K590" s="570">
        <v>637</v>
      </c>
      <c r="L590" s="178">
        <f>'Приложение 2.1'!G592</f>
        <v>8820293.2799999993</v>
      </c>
      <c r="M590" s="569">
        <v>0</v>
      </c>
      <c r="N590" s="569">
        <v>0</v>
      </c>
      <c r="O590" s="569">
        <v>0</v>
      </c>
      <c r="P590" s="569">
        <f>L590</f>
        <v>8820293.2799999993</v>
      </c>
      <c r="Q590" s="569">
        <v>0</v>
      </c>
      <c r="R590" s="569">
        <v>0</v>
      </c>
      <c r="S590" s="105" t="s">
        <v>587</v>
      </c>
      <c r="T590" s="100"/>
      <c r="U590" s="101"/>
    </row>
    <row r="591" spans="1:21" ht="33.75" customHeight="1">
      <c r="A591" s="796" t="s">
        <v>1067</v>
      </c>
      <c r="B591" s="796"/>
      <c r="C591" s="105"/>
      <c r="D591" s="564"/>
      <c r="E591" s="570" t="s">
        <v>388</v>
      </c>
      <c r="F591" s="570" t="s">
        <v>388</v>
      </c>
      <c r="G591" s="570" t="s">
        <v>388</v>
      </c>
      <c r="H591" s="570" t="s">
        <v>388</v>
      </c>
      <c r="I591" s="569">
        <f>SUM(I590)</f>
        <v>9951</v>
      </c>
      <c r="J591" s="569">
        <f t="shared" ref="J591:R591" si="75">SUM(J590)</f>
        <v>8774</v>
      </c>
      <c r="K591" s="104">
        <f t="shared" si="75"/>
        <v>637</v>
      </c>
      <c r="L591" s="569">
        <f t="shared" si="75"/>
        <v>8820293.2799999993</v>
      </c>
      <c r="M591" s="569">
        <f t="shared" si="75"/>
        <v>0</v>
      </c>
      <c r="N591" s="569">
        <f t="shared" si="75"/>
        <v>0</v>
      </c>
      <c r="O591" s="569">
        <f t="shared" si="75"/>
        <v>0</v>
      </c>
      <c r="P591" s="569">
        <f t="shared" si="75"/>
        <v>8820293.2799999993</v>
      </c>
      <c r="Q591" s="569">
        <f t="shared" si="75"/>
        <v>0</v>
      </c>
      <c r="R591" s="569">
        <f t="shared" si="75"/>
        <v>0</v>
      </c>
      <c r="S591" s="569"/>
      <c r="T591" s="100"/>
      <c r="U591" s="222"/>
    </row>
    <row r="592" spans="1:21" ht="9" customHeight="1">
      <c r="A592" s="712" t="s">
        <v>303</v>
      </c>
      <c r="B592" s="712"/>
      <c r="C592" s="712"/>
      <c r="D592" s="712"/>
      <c r="E592" s="712"/>
      <c r="F592" s="712"/>
      <c r="G592" s="712"/>
      <c r="H592" s="712"/>
      <c r="I592" s="712"/>
      <c r="J592" s="712"/>
      <c r="K592" s="712"/>
      <c r="L592" s="712"/>
      <c r="M592" s="712"/>
      <c r="N592" s="712"/>
      <c r="O592" s="712"/>
      <c r="P592" s="712"/>
      <c r="Q592" s="712"/>
      <c r="R592" s="712"/>
      <c r="S592" s="712"/>
      <c r="T592" s="212"/>
      <c r="U592" s="212"/>
    </row>
    <row r="593" spans="1:21" ht="9" customHeight="1">
      <c r="A593" s="570">
        <v>204</v>
      </c>
      <c r="B593" s="564" t="s">
        <v>881</v>
      </c>
      <c r="C593" s="105" t="s">
        <v>1123</v>
      </c>
      <c r="D593" s="180" t="s">
        <v>1122</v>
      </c>
      <c r="E593" s="570" t="s">
        <v>588</v>
      </c>
      <c r="F593" s="570" t="s">
        <v>88</v>
      </c>
      <c r="G593" s="103">
        <v>2</v>
      </c>
      <c r="H593" s="103">
        <v>2</v>
      </c>
      <c r="I593" s="569">
        <v>613.1</v>
      </c>
      <c r="J593" s="569">
        <v>602.1</v>
      </c>
      <c r="K593" s="570">
        <v>31</v>
      </c>
      <c r="L593" s="178">
        <f>'Приложение 2.1'!G595</f>
        <v>2056326.04</v>
      </c>
      <c r="M593" s="569">
        <v>0</v>
      </c>
      <c r="N593" s="569">
        <v>0</v>
      </c>
      <c r="O593" s="569">
        <v>0</v>
      </c>
      <c r="P593" s="569">
        <f>L593</f>
        <v>2056326.04</v>
      </c>
      <c r="Q593" s="569">
        <v>0</v>
      </c>
      <c r="R593" s="569">
        <v>0</v>
      </c>
      <c r="S593" s="105" t="s">
        <v>587</v>
      </c>
      <c r="T593" s="100"/>
      <c r="U593" s="101"/>
    </row>
    <row r="594" spans="1:21" ht="35.25" customHeight="1">
      <c r="A594" s="796" t="s">
        <v>298</v>
      </c>
      <c r="B594" s="796"/>
      <c r="C594" s="105"/>
      <c r="D594" s="564"/>
      <c r="E594" s="570" t="s">
        <v>388</v>
      </c>
      <c r="F594" s="570" t="s">
        <v>388</v>
      </c>
      <c r="G594" s="570" t="s">
        <v>388</v>
      </c>
      <c r="H594" s="570" t="s">
        <v>388</v>
      </c>
      <c r="I594" s="569">
        <f>SUM(I593)</f>
        <v>613.1</v>
      </c>
      <c r="J594" s="569">
        <f t="shared" ref="J594:R594" si="76">SUM(J593)</f>
        <v>602.1</v>
      </c>
      <c r="K594" s="104">
        <f t="shared" si="76"/>
        <v>31</v>
      </c>
      <c r="L594" s="569">
        <f t="shared" si="76"/>
        <v>2056326.04</v>
      </c>
      <c r="M594" s="569">
        <f t="shared" si="76"/>
        <v>0</v>
      </c>
      <c r="N594" s="569">
        <f t="shared" si="76"/>
        <v>0</v>
      </c>
      <c r="O594" s="569">
        <f t="shared" si="76"/>
        <v>0</v>
      </c>
      <c r="P594" s="569">
        <f t="shared" si="76"/>
        <v>2056326.04</v>
      </c>
      <c r="Q594" s="569">
        <f t="shared" si="76"/>
        <v>0</v>
      </c>
      <c r="R594" s="569">
        <f t="shared" si="76"/>
        <v>0</v>
      </c>
      <c r="S594" s="569"/>
      <c r="T594" s="568"/>
      <c r="U594" s="101"/>
    </row>
    <row r="595" spans="1:21" ht="9" customHeight="1">
      <c r="A595" s="712" t="s">
        <v>293</v>
      </c>
      <c r="B595" s="712"/>
      <c r="C595" s="712"/>
      <c r="D595" s="712"/>
      <c r="E595" s="712"/>
      <c r="F595" s="712"/>
      <c r="G595" s="712"/>
      <c r="H595" s="712"/>
      <c r="I595" s="712"/>
      <c r="J595" s="712"/>
      <c r="K595" s="712"/>
      <c r="L595" s="712"/>
      <c r="M595" s="712"/>
      <c r="N595" s="712"/>
      <c r="O595" s="712"/>
      <c r="P595" s="712"/>
      <c r="Q595" s="712"/>
      <c r="R595" s="712"/>
      <c r="S595" s="712"/>
      <c r="T595" s="212"/>
      <c r="U595" s="212"/>
    </row>
    <row r="596" spans="1:21" ht="9" customHeight="1">
      <c r="A596" s="570">
        <v>205</v>
      </c>
      <c r="B596" s="564" t="s">
        <v>866</v>
      </c>
      <c r="C596" s="105" t="s">
        <v>1123</v>
      </c>
      <c r="D596" s="180" t="s">
        <v>1122</v>
      </c>
      <c r="E596" s="570" t="s">
        <v>598</v>
      </c>
      <c r="F596" s="570" t="s">
        <v>88</v>
      </c>
      <c r="G596" s="103">
        <v>5</v>
      </c>
      <c r="H596" s="103">
        <v>6</v>
      </c>
      <c r="I596" s="569">
        <v>5323.9</v>
      </c>
      <c r="J596" s="569">
        <v>4437.3999999999996</v>
      </c>
      <c r="K596" s="103">
        <v>204</v>
      </c>
      <c r="L596" s="178">
        <f>'Приложение 2.1'!G598</f>
        <v>4932927.74</v>
      </c>
      <c r="M596" s="569">
        <v>0</v>
      </c>
      <c r="N596" s="569">
        <v>0</v>
      </c>
      <c r="O596" s="569">
        <v>0</v>
      </c>
      <c r="P596" s="569">
        <f>L596</f>
        <v>4932927.74</v>
      </c>
      <c r="Q596" s="569">
        <v>0</v>
      </c>
      <c r="R596" s="569">
        <v>0</v>
      </c>
      <c r="S596" s="105" t="s">
        <v>587</v>
      </c>
      <c r="T596" s="100"/>
      <c r="U596" s="101"/>
    </row>
    <row r="597" spans="1:21" ht="9" customHeight="1">
      <c r="A597" s="570">
        <v>206</v>
      </c>
      <c r="B597" s="564" t="s">
        <v>867</v>
      </c>
      <c r="C597" s="105" t="s">
        <v>1123</v>
      </c>
      <c r="D597" s="180" t="s">
        <v>1122</v>
      </c>
      <c r="E597" s="570" t="s">
        <v>836</v>
      </c>
      <c r="F597" s="570" t="s">
        <v>88</v>
      </c>
      <c r="G597" s="103">
        <v>5</v>
      </c>
      <c r="H597" s="103">
        <v>4</v>
      </c>
      <c r="I597" s="569">
        <v>3156.8</v>
      </c>
      <c r="J597" s="569">
        <v>2840.9</v>
      </c>
      <c r="K597" s="103">
        <v>107</v>
      </c>
      <c r="L597" s="178">
        <f>'Приложение 2.1'!G599</f>
        <v>2942927.26</v>
      </c>
      <c r="M597" s="569">
        <v>0</v>
      </c>
      <c r="N597" s="569">
        <v>0</v>
      </c>
      <c r="O597" s="569">
        <v>0</v>
      </c>
      <c r="P597" s="569">
        <f t="shared" ref="P597:P604" si="77">L597</f>
        <v>2942927.26</v>
      </c>
      <c r="Q597" s="569">
        <v>0</v>
      </c>
      <c r="R597" s="569">
        <v>0</v>
      </c>
      <c r="S597" s="105" t="s">
        <v>587</v>
      </c>
      <c r="T597" s="100"/>
      <c r="U597" s="101"/>
    </row>
    <row r="598" spans="1:21" ht="9" customHeight="1">
      <c r="A598" s="641">
        <v>207</v>
      </c>
      <c r="B598" s="564" t="s">
        <v>868</v>
      </c>
      <c r="C598" s="105" t="s">
        <v>1123</v>
      </c>
      <c r="D598" s="180" t="s">
        <v>1122</v>
      </c>
      <c r="E598" s="570" t="s">
        <v>609</v>
      </c>
      <c r="F598" s="570" t="s">
        <v>88</v>
      </c>
      <c r="G598" s="103">
        <v>1</v>
      </c>
      <c r="H598" s="570">
        <v>1</v>
      </c>
      <c r="I598" s="569">
        <v>515.5</v>
      </c>
      <c r="J598" s="569">
        <v>504.1</v>
      </c>
      <c r="K598" s="103">
        <v>26</v>
      </c>
      <c r="L598" s="178">
        <f>'Приложение 2.1'!G600</f>
        <v>2139290.64</v>
      </c>
      <c r="M598" s="569">
        <v>0</v>
      </c>
      <c r="N598" s="569">
        <v>0</v>
      </c>
      <c r="O598" s="569">
        <v>0</v>
      </c>
      <c r="P598" s="569">
        <f t="shared" si="77"/>
        <v>2139290.64</v>
      </c>
      <c r="Q598" s="569">
        <v>0</v>
      </c>
      <c r="R598" s="569">
        <v>0</v>
      </c>
      <c r="S598" s="105" t="s">
        <v>587</v>
      </c>
      <c r="T598" s="100"/>
      <c r="U598" s="101"/>
    </row>
    <row r="599" spans="1:21" ht="9" customHeight="1">
      <c r="A599" s="641">
        <v>208</v>
      </c>
      <c r="B599" s="564" t="s">
        <v>869</v>
      </c>
      <c r="C599" s="105" t="s">
        <v>1123</v>
      </c>
      <c r="D599" s="180" t="s">
        <v>1122</v>
      </c>
      <c r="E599" s="570" t="s">
        <v>589</v>
      </c>
      <c r="F599" s="570" t="s">
        <v>88</v>
      </c>
      <c r="G599" s="103">
        <v>2</v>
      </c>
      <c r="H599" s="103">
        <v>4</v>
      </c>
      <c r="I599" s="569">
        <v>1212.3</v>
      </c>
      <c r="J599" s="569">
        <v>718.4</v>
      </c>
      <c r="K599" s="103">
        <v>48</v>
      </c>
      <c r="L599" s="178">
        <f>'Приложение 2.1'!G601</f>
        <v>2679238.7200000002</v>
      </c>
      <c r="M599" s="569">
        <v>0</v>
      </c>
      <c r="N599" s="569">
        <v>0</v>
      </c>
      <c r="O599" s="569">
        <v>0</v>
      </c>
      <c r="P599" s="569">
        <f t="shared" si="77"/>
        <v>2679238.7200000002</v>
      </c>
      <c r="Q599" s="569">
        <v>0</v>
      </c>
      <c r="R599" s="569">
        <v>0</v>
      </c>
      <c r="S599" s="105" t="s">
        <v>587</v>
      </c>
      <c r="T599" s="100"/>
      <c r="U599" s="101"/>
    </row>
    <row r="600" spans="1:21" ht="9" customHeight="1">
      <c r="A600" s="641">
        <v>209</v>
      </c>
      <c r="B600" s="564" t="s">
        <v>870</v>
      </c>
      <c r="C600" s="105" t="s">
        <v>1123</v>
      </c>
      <c r="D600" s="180" t="s">
        <v>1122</v>
      </c>
      <c r="E600" s="570" t="s">
        <v>793</v>
      </c>
      <c r="F600" s="570" t="s">
        <v>88</v>
      </c>
      <c r="G600" s="103">
        <v>2</v>
      </c>
      <c r="H600" s="103">
        <v>1</v>
      </c>
      <c r="I600" s="569">
        <v>794.7</v>
      </c>
      <c r="J600" s="569">
        <f>258.6+388.6</f>
        <v>647.20000000000005</v>
      </c>
      <c r="K600" s="103">
        <v>11</v>
      </c>
      <c r="L600" s="178">
        <f>'Приложение 2.1'!G602</f>
        <v>2665448.79</v>
      </c>
      <c r="M600" s="569">
        <v>0</v>
      </c>
      <c r="N600" s="569">
        <v>0</v>
      </c>
      <c r="O600" s="569">
        <v>0</v>
      </c>
      <c r="P600" s="569">
        <f t="shared" si="77"/>
        <v>2665448.79</v>
      </c>
      <c r="Q600" s="569">
        <v>0</v>
      </c>
      <c r="R600" s="569">
        <v>0</v>
      </c>
      <c r="S600" s="105" t="s">
        <v>587</v>
      </c>
      <c r="T600" s="100"/>
      <c r="U600" s="101"/>
    </row>
    <row r="601" spans="1:21" ht="9" customHeight="1">
      <c r="A601" s="641">
        <v>210</v>
      </c>
      <c r="B601" s="564" t="s">
        <v>871</v>
      </c>
      <c r="C601" s="105" t="s">
        <v>1123</v>
      </c>
      <c r="D601" s="180" t="s">
        <v>1122</v>
      </c>
      <c r="E601" s="570" t="s">
        <v>615</v>
      </c>
      <c r="F601" s="570" t="s">
        <v>88</v>
      </c>
      <c r="G601" s="103">
        <v>5</v>
      </c>
      <c r="H601" s="103">
        <v>6</v>
      </c>
      <c r="I601" s="569">
        <v>4760.2</v>
      </c>
      <c r="J601" s="569">
        <v>4096.8</v>
      </c>
      <c r="K601" s="103">
        <v>157</v>
      </c>
      <c r="L601" s="178">
        <f>'Приложение 2.1'!G603</f>
        <v>4615716.05</v>
      </c>
      <c r="M601" s="569">
        <v>0</v>
      </c>
      <c r="N601" s="569">
        <v>0</v>
      </c>
      <c r="O601" s="569">
        <v>0</v>
      </c>
      <c r="P601" s="569">
        <f t="shared" si="77"/>
        <v>4615716.05</v>
      </c>
      <c r="Q601" s="569">
        <v>0</v>
      </c>
      <c r="R601" s="569">
        <v>0</v>
      </c>
      <c r="S601" s="105" t="s">
        <v>587</v>
      </c>
      <c r="T601" s="100"/>
      <c r="U601" s="101"/>
    </row>
    <row r="602" spans="1:21" ht="9" customHeight="1">
      <c r="A602" s="641">
        <v>211</v>
      </c>
      <c r="B602" s="564" t="s">
        <v>872</v>
      </c>
      <c r="C602" s="105" t="s">
        <v>1123</v>
      </c>
      <c r="D602" s="180" t="s">
        <v>1122</v>
      </c>
      <c r="E602" s="570" t="s">
        <v>601</v>
      </c>
      <c r="F602" s="570" t="s">
        <v>88</v>
      </c>
      <c r="G602" s="103">
        <v>2</v>
      </c>
      <c r="H602" s="103">
        <v>1</v>
      </c>
      <c r="I602" s="569">
        <v>442.1</v>
      </c>
      <c r="J602" s="569">
        <v>384.5</v>
      </c>
      <c r="K602" s="103">
        <v>15</v>
      </c>
      <c r="L602" s="178">
        <f>'Приложение 2.1'!G604</f>
        <v>1134137.8899999999</v>
      </c>
      <c r="M602" s="569">
        <v>0</v>
      </c>
      <c r="N602" s="569">
        <v>0</v>
      </c>
      <c r="O602" s="569">
        <v>0</v>
      </c>
      <c r="P602" s="569">
        <f t="shared" si="77"/>
        <v>1134137.8899999999</v>
      </c>
      <c r="Q602" s="569">
        <v>0</v>
      </c>
      <c r="R602" s="569">
        <v>0</v>
      </c>
      <c r="S602" s="105" t="s">
        <v>587</v>
      </c>
      <c r="T602" s="100"/>
      <c r="U602" s="101"/>
    </row>
    <row r="603" spans="1:21" ht="9" customHeight="1">
      <c r="A603" s="641">
        <v>212</v>
      </c>
      <c r="B603" s="564" t="s">
        <v>873</v>
      </c>
      <c r="C603" s="105" t="s">
        <v>1123</v>
      </c>
      <c r="D603" s="180" t="s">
        <v>1122</v>
      </c>
      <c r="E603" s="570" t="s">
        <v>589</v>
      </c>
      <c r="F603" s="570" t="s">
        <v>875</v>
      </c>
      <c r="G603" s="103">
        <v>2</v>
      </c>
      <c r="H603" s="103">
        <v>2</v>
      </c>
      <c r="I603" s="569">
        <v>573.29999999999995</v>
      </c>
      <c r="J603" s="569">
        <v>458</v>
      </c>
      <c r="K603" s="103">
        <v>25</v>
      </c>
      <c r="L603" s="178">
        <f>'Приложение 2.1'!G605</f>
        <v>1924594.8</v>
      </c>
      <c r="M603" s="569">
        <v>0</v>
      </c>
      <c r="N603" s="569">
        <v>0</v>
      </c>
      <c r="O603" s="569">
        <v>0</v>
      </c>
      <c r="P603" s="569">
        <f t="shared" si="77"/>
        <v>1924594.8</v>
      </c>
      <c r="Q603" s="569">
        <v>0</v>
      </c>
      <c r="R603" s="569">
        <v>0</v>
      </c>
      <c r="S603" s="105" t="s">
        <v>587</v>
      </c>
      <c r="T603" s="100"/>
      <c r="U603" s="101"/>
    </row>
    <row r="604" spans="1:21" ht="9" customHeight="1">
      <c r="A604" s="641">
        <v>213</v>
      </c>
      <c r="B604" s="564" t="s">
        <v>874</v>
      </c>
      <c r="C604" s="105" t="s">
        <v>1123</v>
      </c>
      <c r="D604" s="180" t="s">
        <v>1122</v>
      </c>
      <c r="E604" s="570" t="s">
        <v>614</v>
      </c>
      <c r="F604" s="570" t="s">
        <v>88</v>
      </c>
      <c r="G604" s="103">
        <v>2</v>
      </c>
      <c r="H604" s="103">
        <v>1</v>
      </c>
      <c r="I604" s="569">
        <v>417.5</v>
      </c>
      <c r="J604" s="569">
        <v>371</v>
      </c>
      <c r="K604" s="103">
        <v>15</v>
      </c>
      <c r="L604" s="178">
        <f>'Приложение 2.1'!G606</f>
        <v>1367018.12</v>
      </c>
      <c r="M604" s="569">
        <v>0</v>
      </c>
      <c r="N604" s="569">
        <v>0</v>
      </c>
      <c r="O604" s="569">
        <v>0</v>
      </c>
      <c r="P604" s="569">
        <f t="shared" si="77"/>
        <v>1367018.12</v>
      </c>
      <c r="Q604" s="569">
        <v>0</v>
      </c>
      <c r="R604" s="569">
        <v>0</v>
      </c>
      <c r="S604" s="105" t="s">
        <v>587</v>
      </c>
      <c r="T604" s="100"/>
      <c r="U604" s="101"/>
    </row>
    <row r="605" spans="1:21" ht="26.25" customHeight="1">
      <c r="A605" s="796" t="s">
        <v>299</v>
      </c>
      <c r="B605" s="796"/>
      <c r="C605" s="105"/>
      <c r="D605" s="570"/>
      <c r="E605" s="570" t="s">
        <v>388</v>
      </c>
      <c r="F605" s="570" t="s">
        <v>388</v>
      </c>
      <c r="G605" s="570" t="s">
        <v>388</v>
      </c>
      <c r="H605" s="570" t="s">
        <v>388</v>
      </c>
      <c r="I605" s="569">
        <f>SUM(I596:I604)</f>
        <v>17196.300000000003</v>
      </c>
      <c r="J605" s="569">
        <f t="shared" ref="J605:R605" si="78">SUM(J596:J604)</f>
        <v>14458.3</v>
      </c>
      <c r="K605" s="104">
        <f t="shared" si="78"/>
        <v>608</v>
      </c>
      <c r="L605" s="569">
        <f t="shared" si="78"/>
        <v>24401300.010000005</v>
      </c>
      <c r="M605" s="569">
        <f t="shared" si="78"/>
        <v>0</v>
      </c>
      <c r="N605" s="569">
        <f t="shared" si="78"/>
        <v>0</v>
      </c>
      <c r="O605" s="569">
        <f t="shared" si="78"/>
        <v>0</v>
      </c>
      <c r="P605" s="569">
        <f t="shared" si="78"/>
        <v>24401300.010000005</v>
      </c>
      <c r="Q605" s="569">
        <f t="shared" si="78"/>
        <v>0</v>
      </c>
      <c r="R605" s="569">
        <f t="shared" si="78"/>
        <v>0</v>
      </c>
      <c r="S605" s="569"/>
      <c r="T605" s="100"/>
      <c r="U605" s="101"/>
    </row>
    <row r="606" spans="1:21" ht="9" customHeight="1">
      <c r="A606" s="712" t="s">
        <v>294</v>
      </c>
      <c r="B606" s="712"/>
      <c r="C606" s="712"/>
      <c r="D606" s="712"/>
      <c r="E606" s="712"/>
      <c r="F606" s="712"/>
      <c r="G606" s="712"/>
      <c r="H606" s="712"/>
      <c r="I606" s="712"/>
      <c r="J606" s="712"/>
      <c r="K606" s="712"/>
      <c r="L606" s="712"/>
      <c r="M606" s="712"/>
      <c r="N606" s="712"/>
      <c r="O606" s="712"/>
      <c r="P606" s="712"/>
      <c r="Q606" s="712"/>
      <c r="R606" s="712"/>
      <c r="S606" s="712"/>
      <c r="T606" s="212"/>
      <c r="U606" s="212"/>
    </row>
    <row r="607" spans="1:21" ht="9" customHeight="1">
      <c r="A607" s="570">
        <v>214</v>
      </c>
      <c r="B607" s="129" t="s">
        <v>1207</v>
      </c>
      <c r="C607" s="105" t="s">
        <v>1123</v>
      </c>
      <c r="D607" s="180" t="s">
        <v>1122</v>
      </c>
      <c r="E607" s="570" t="s">
        <v>599</v>
      </c>
      <c r="F607" s="570" t="s">
        <v>88</v>
      </c>
      <c r="G607" s="103">
        <v>2</v>
      </c>
      <c r="H607" s="103">
        <v>2</v>
      </c>
      <c r="I607" s="569">
        <v>380.2</v>
      </c>
      <c r="J607" s="569">
        <v>347.9</v>
      </c>
      <c r="K607" s="103">
        <v>15</v>
      </c>
      <c r="L607" s="178">
        <f>'Приложение 2.1'!G609</f>
        <v>1408941.41</v>
      </c>
      <c r="M607" s="569">
        <v>0</v>
      </c>
      <c r="N607" s="569">
        <v>0</v>
      </c>
      <c r="O607" s="569">
        <v>0</v>
      </c>
      <c r="P607" s="569">
        <f>L607</f>
        <v>1408941.41</v>
      </c>
      <c r="Q607" s="569">
        <v>0</v>
      </c>
      <c r="R607" s="569">
        <v>0</v>
      </c>
      <c r="S607" s="105" t="s">
        <v>587</v>
      </c>
      <c r="T607" s="100"/>
      <c r="U607" s="101"/>
    </row>
    <row r="608" spans="1:21" ht="9" customHeight="1">
      <c r="A608" s="570">
        <v>215</v>
      </c>
      <c r="B608" s="129" t="s">
        <v>1206</v>
      </c>
      <c r="C608" s="105" t="s">
        <v>1123</v>
      </c>
      <c r="D608" s="180" t="s">
        <v>1122</v>
      </c>
      <c r="E608" s="570">
        <v>1990</v>
      </c>
      <c r="F608" s="570" t="s">
        <v>90</v>
      </c>
      <c r="G608" s="103">
        <v>5</v>
      </c>
      <c r="H608" s="103">
        <v>4</v>
      </c>
      <c r="I608" s="569">
        <v>5783.9</v>
      </c>
      <c r="J608" s="569">
        <v>4290.8</v>
      </c>
      <c r="K608" s="103">
        <v>183</v>
      </c>
      <c r="L608" s="178">
        <f>'Приложение 2.1'!G610</f>
        <v>4161742.89</v>
      </c>
      <c r="M608" s="569">
        <v>0</v>
      </c>
      <c r="N608" s="569">
        <v>0</v>
      </c>
      <c r="O608" s="569">
        <v>0</v>
      </c>
      <c r="P608" s="569">
        <f>L608</f>
        <v>4161742.89</v>
      </c>
      <c r="Q608" s="569">
        <v>0</v>
      </c>
      <c r="R608" s="569">
        <v>0</v>
      </c>
      <c r="S608" s="105" t="s">
        <v>587</v>
      </c>
      <c r="T608" s="100"/>
      <c r="U608" s="101"/>
    </row>
    <row r="609" spans="1:21" ht="24" customHeight="1">
      <c r="A609" s="796" t="s">
        <v>300</v>
      </c>
      <c r="B609" s="796"/>
      <c r="C609" s="105"/>
      <c r="D609" s="564"/>
      <c r="E609" s="570" t="s">
        <v>388</v>
      </c>
      <c r="F609" s="570" t="s">
        <v>388</v>
      </c>
      <c r="G609" s="570" t="s">
        <v>388</v>
      </c>
      <c r="H609" s="570" t="s">
        <v>388</v>
      </c>
      <c r="I609" s="569">
        <f>SUM(I607:I608)</f>
        <v>6164.0999999999995</v>
      </c>
      <c r="J609" s="569">
        <f t="shared" ref="J609:R609" si="79">SUM(J607:J608)</f>
        <v>4638.7</v>
      </c>
      <c r="K609" s="103">
        <f t="shared" si="79"/>
        <v>198</v>
      </c>
      <c r="L609" s="569">
        <f t="shared" si="79"/>
        <v>5570684.2999999998</v>
      </c>
      <c r="M609" s="569">
        <f t="shared" si="79"/>
        <v>0</v>
      </c>
      <c r="N609" s="569">
        <f t="shared" si="79"/>
        <v>0</v>
      </c>
      <c r="O609" s="569">
        <f t="shared" si="79"/>
        <v>0</v>
      </c>
      <c r="P609" s="569">
        <f t="shared" si="79"/>
        <v>5570684.2999999998</v>
      </c>
      <c r="Q609" s="569">
        <f t="shared" si="79"/>
        <v>0</v>
      </c>
      <c r="R609" s="569">
        <f t="shared" si="79"/>
        <v>0</v>
      </c>
      <c r="S609" s="569"/>
      <c r="T609" s="100"/>
      <c r="U609" s="101"/>
    </row>
    <row r="610" spans="1:21" ht="9" customHeight="1">
      <c r="A610" s="712" t="s">
        <v>296</v>
      </c>
      <c r="B610" s="712"/>
      <c r="C610" s="712"/>
      <c r="D610" s="712"/>
      <c r="E610" s="712"/>
      <c r="F610" s="712"/>
      <c r="G610" s="712"/>
      <c r="H610" s="712"/>
      <c r="I610" s="712"/>
      <c r="J610" s="712"/>
      <c r="K610" s="712"/>
      <c r="L610" s="712"/>
      <c r="M610" s="712"/>
      <c r="N610" s="712"/>
      <c r="O610" s="712"/>
      <c r="P610" s="712"/>
      <c r="Q610" s="712"/>
      <c r="R610" s="712"/>
      <c r="S610" s="712"/>
      <c r="T610" s="212"/>
      <c r="U610" s="212"/>
    </row>
    <row r="611" spans="1:21" ht="9" customHeight="1">
      <c r="A611" s="570">
        <v>216</v>
      </c>
      <c r="B611" s="564" t="s">
        <v>877</v>
      </c>
      <c r="C611" s="105" t="s">
        <v>1123</v>
      </c>
      <c r="D611" s="180" t="s">
        <v>1122</v>
      </c>
      <c r="E611" s="570" t="s">
        <v>615</v>
      </c>
      <c r="F611" s="570" t="s">
        <v>88</v>
      </c>
      <c r="G611" s="103">
        <v>2</v>
      </c>
      <c r="H611" s="103">
        <v>3</v>
      </c>
      <c r="I611" s="569">
        <v>2570.4</v>
      </c>
      <c r="J611" s="569">
        <v>994.1</v>
      </c>
      <c r="K611" s="570">
        <v>37</v>
      </c>
      <c r="L611" s="178">
        <f>'Приложение 2.1'!G613</f>
        <v>4230274.72</v>
      </c>
      <c r="M611" s="569">
        <v>0</v>
      </c>
      <c r="N611" s="569">
        <v>0</v>
      </c>
      <c r="O611" s="569">
        <v>0</v>
      </c>
      <c r="P611" s="569">
        <f>L611</f>
        <v>4230274.72</v>
      </c>
      <c r="Q611" s="569">
        <v>0</v>
      </c>
      <c r="R611" s="569">
        <v>0</v>
      </c>
      <c r="S611" s="105" t="s">
        <v>587</v>
      </c>
      <c r="T611" s="100"/>
      <c r="U611" s="101"/>
    </row>
    <row r="612" spans="1:21" ht="24.75" customHeight="1">
      <c r="A612" s="796" t="s">
        <v>302</v>
      </c>
      <c r="B612" s="796"/>
      <c r="C612" s="105"/>
      <c r="D612" s="564"/>
      <c r="E612" s="570" t="s">
        <v>388</v>
      </c>
      <c r="F612" s="570" t="s">
        <v>388</v>
      </c>
      <c r="G612" s="570" t="s">
        <v>388</v>
      </c>
      <c r="H612" s="570" t="s">
        <v>388</v>
      </c>
      <c r="I612" s="569">
        <f>SUM(I611)</f>
        <v>2570.4</v>
      </c>
      <c r="J612" s="569">
        <f t="shared" ref="J612:R612" si="80">SUM(J611)</f>
        <v>994.1</v>
      </c>
      <c r="K612" s="104">
        <f t="shared" si="80"/>
        <v>37</v>
      </c>
      <c r="L612" s="569">
        <f t="shared" si="80"/>
        <v>4230274.72</v>
      </c>
      <c r="M612" s="569">
        <f t="shared" si="80"/>
        <v>0</v>
      </c>
      <c r="N612" s="569">
        <f t="shared" si="80"/>
        <v>0</v>
      </c>
      <c r="O612" s="569">
        <f t="shared" si="80"/>
        <v>0</v>
      </c>
      <c r="P612" s="569">
        <f t="shared" si="80"/>
        <v>4230274.72</v>
      </c>
      <c r="Q612" s="569">
        <f t="shared" si="80"/>
        <v>0</v>
      </c>
      <c r="R612" s="569">
        <f t="shared" si="80"/>
        <v>0</v>
      </c>
      <c r="S612" s="569"/>
      <c r="T612" s="568"/>
      <c r="U612" s="101"/>
    </row>
    <row r="613" spans="1:21" ht="9" customHeight="1">
      <c r="A613" s="753" t="s">
        <v>892</v>
      </c>
      <c r="B613" s="753"/>
      <c r="C613" s="753"/>
      <c r="D613" s="753"/>
      <c r="E613" s="753"/>
      <c r="F613" s="753"/>
      <c r="G613" s="753"/>
      <c r="H613" s="753"/>
      <c r="I613" s="753"/>
      <c r="J613" s="753"/>
      <c r="K613" s="753"/>
      <c r="L613" s="753"/>
      <c r="M613" s="753"/>
      <c r="N613" s="753"/>
      <c r="O613" s="753"/>
      <c r="P613" s="753"/>
      <c r="Q613" s="753"/>
      <c r="R613" s="753"/>
      <c r="S613" s="753"/>
      <c r="T613" s="241"/>
      <c r="U613" s="241"/>
    </row>
    <row r="614" spans="1:21" ht="9" customHeight="1">
      <c r="A614" s="151">
        <v>217</v>
      </c>
      <c r="B614" s="564" t="s">
        <v>893</v>
      </c>
      <c r="C614" s="105" t="s">
        <v>1123</v>
      </c>
      <c r="D614" s="180" t="s">
        <v>1122</v>
      </c>
      <c r="E614" s="570" t="s">
        <v>588</v>
      </c>
      <c r="F614" s="570" t="s">
        <v>88</v>
      </c>
      <c r="G614" s="103">
        <v>2</v>
      </c>
      <c r="H614" s="103">
        <v>2</v>
      </c>
      <c r="I614" s="569">
        <v>665.6</v>
      </c>
      <c r="J614" s="569">
        <v>601.1</v>
      </c>
      <c r="K614" s="570">
        <v>29</v>
      </c>
      <c r="L614" s="178">
        <f>'Приложение 2.1'!G616</f>
        <v>1794243.77</v>
      </c>
      <c r="M614" s="569">
        <v>0</v>
      </c>
      <c r="N614" s="569">
        <v>0</v>
      </c>
      <c r="O614" s="569">
        <v>0</v>
      </c>
      <c r="P614" s="569">
        <f>L614</f>
        <v>1794243.77</v>
      </c>
      <c r="Q614" s="569">
        <v>0</v>
      </c>
      <c r="R614" s="569">
        <v>0</v>
      </c>
      <c r="S614" s="105" t="s">
        <v>587</v>
      </c>
      <c r="T614" s="100"/>
      <c r="U614" s="101"/>
    </row>
    <row r="615" spans="1:21" ht="25.5" customHeight="1">
      <c r="A615" s="800" t="s">
        <v>894</v>
      </c>
      <c r="B615" s="800"/>
      <c r="C615" s="155"/>
      <c r="D615" s="567"/>
      <c r="E615" s="570" t="s">
        <v>388</v>
      </c>
      <c r="F615" s="570" t="s">
        <v>388</v>
      </c>
      <c r="G615" s="570" t="s">
        <v>388</v>
      </c>
      <c r="H615" s="570" t="s">
        <v>388</v>
      </c>
      <c r="I615" s="569">
        <f>SUM(I614)</f>
        <v>665.6</v>
      </c>
      <c r="J615" s="569">
        <f t="shared" ref="J615:R615" si="81">SUM(J614)</f>
        <v>601.1</v>
      </c>
      <c r="K615" s="104">
        <f t="shared" si="81"/>
        <v>29</v>
      </c>
      <c r="L615" s="569">
        <f t="shared" si="81"/>
        <v>1794243.77</v>
      </c>
      <c r="M615" s="569">
        <f t="shared" si="81"/>
        <v>0</v>
      </c>
      <c r="N615" s="569">
        <f t="shared" si="81"/>
        <v>0</v>
      </c>
      <c r="O615" s="569">
        <f t="shared" si="81"/>
        <v>0</v>
      </c>
      <c r="P615" s="569">
        <f t="shared" si="81"/>
        <v>1794243.77</v>
      </c>
      <c r="Q615" s="569">
        <f t="shared" si="81"/>
        <v>0</v>
      </c>
      <c r="R615" s="569">
        <f t="shared" si="81"/>
        <v>0</v>
      </c>
      <c r="S615" s="569"/>
      <c r="T615" s="215"/>
      <c r="U615" s="216"/>
    </row>
    <row r="616" spans="1:21" ht="9" customHeight="1">
      <c r="A616" s="753" t="s">
        <v>1014</v>
      </c>
      <c r="B616" s="753"/>
      <c r="C616" s="753"/>
      <c r="D616" s="753"/>
      <c r="E616" s="753"/>
      <c r="F616" s="753"/>
      <c r="G616" s="753"/>
      <c r="H616" s="753"/>
      <c r="I616" s="753"/>
      <c r="J616" s="753"/>
      <c r="K616" s="753"/>
      <c r="L616" s="753"/>
      <c r="M616" s="753"/>
      <c r="N616" s="753"/>
      <c r="O616" s="753"/>
      <c r="P616" s="753"/>
      <c r="Q616" s="753"/>
      <c r="R616" s="753"/>
      <c r="S616" s="753"/>
      <c r="T616" s="241"/>
      <c r="U616" s="241"/>
    </row>
    <row r="617" spans="1:21" ht="9" customHeight="1">
      <c r="A617" s="151">
        <v>218</v>
      </c>
      <c r="B617" s="564" t="s">
        <v>886</v>
      </c>
      <c r="C617" s="105" t="s">
        <v>1123</v>
      </c>
      <c r="D617" s="180" t="s">
        <v>1122</v>
      </c>
      <c r="E617" s="570" t="s">
        <v>604</v>
      </c>
      <c r="F617" s="570" t="s">
        <v>90</v>
      </c>
      <c r="G617" s="103">
        <v>5</v>
      </c>
      <c r="H617" s="103">
        <v>3</v>
      </c>
      <c r="I617" s="569">
        <v>4425.1000000000004</v>
      </c>
      <c r="J617" s="569">
        <v>3105.5</v>
      </c>
      <c r="K617" s="570">
        <v>123</v>
      </c>
      <c r="L617" s="178">
        <f>'Приложение 2.1'!G619</f>
        <v>3894538.33</v>
      </c>
      <c r="M617" s="569">
        <v>0</v>
      </c>
      <c r="N617" s="569">
        <v>0</v>
      </c>
      <c r="O617" s="569">
        <v>0</v>
      </c>
      <c r="P617" s="569">
        <f t="shared" ref="P617:P622" si="82">L617</f>
        <v>3894538.33</v>
      </c>
      <c r="Q617" s="569">
        <v>0</v>
      </c>
      <c r="R617" s="569">
        <v>0</v>
      </c>
      <c r="S617" s="105" t="s">
        <v>587</v>
      </c>
      <c r="T617" s="100"/>
      <c r="U617" s="101"/>
    </row>
    <row r="618" spans="1:21" ht="9" customHeight="1">
      <c r="A618" s="151">
        <v>219</v>
      </c>
      <c r="B618" s="564" t="s">
        <v>887</v>
      </c>
      <c r="C618" s="105" t="s">
        <v>1123</v>
      </c>
      <c r="D618" s="180" t="s">
        <v>1122</v>
      </c>
      <c r="E618" s="570" t="s">
        <v>596</v>
      </c>
      <c r="F618" s="570" t="s">
        <v>90</v>
      </c>
      <c r="G618" s="103">
        <v>5</v>
      </c>
      <c r="H618" s="103">
        <v>4</v>
      </c>
      <c r="I618" s="569">
        <v>4402.8999999999996</v>
      </c>
      <c r="J618" s="569">
        <f>3225.6+59.6</f>
        <v>3285.2</v>
      </c>
      <c r="K618" s="103">
        <v>125</v>
      </c>
      <c r="L618" s="178">
        <f>'Приложение 2.1'!G620</f>
        <v>3280558.5</v>
      </c>
      <c r="M618" s="569">
        <v>0</v>
      </c>
      <c r="N618" s="569">
        <v>0</v>
      </c>
      <c r="O618" s="569">
        <v>0</v>
      </c>
      <c r="P618" s="569">
        <f t="shared" si="82"/>
        <v>3280558.5</v>
      </c>
      <c r="Q618" s="569">
        <v>0</v>
      </c>
      <c r="R618" s="569">
        <v>0</v>
      </c>
      <c r="S618" s="105" t="s">
        <v>587</v>
      </c>
      <c r="T618" s="100"/>
      <c r="U618" s="101"/>
    </row>
    <row r="619" spans="1:21" ht="9" customHeight="1">
      <c r="A619" s="151">
        <v>220</v>
      </c>
      <c r="B619" s="564" t="s">
        <v>888</v>
      </c>
      <c r="C619" s="105" t="s">
        <v>1123</v>
      </c>
      <c r="D619" s="180" t="s">
        <v>1122</v>
      </c>
      <c r="E619" s="570" t="s">
        <v>613</v>
      </c>
      <c r="F619" s="570" t="s">
        <v>88</v>
      </c>
      <c r="G619" s="103">
        <v>5</v>
      </c>
      <c r="H619" s="103">
        <v>4</v>
      </c>
      <c r="I619" s="569">
        <v>3605.7</v>
      </c>
      <c r="J619" s="569">
        <v>2592.1999999999998</v>
      </c>
      <c r="K619" s="103">
        <v>106</v>
      </c>
      <c r="L619" s="178">
        <f>'Приложение 2.1'!G621</f>
        <v>3323606.08</v>
      </c>
      <c r="M619" s="569">
        <v>0</v>
      </c>
      <c r="N619" s="569">
        <v>0</v>
      </c>
      <c r="O619" s="569">
        <v>0</v>
      </c>
      <c r="P619" s="569">
        <f t="shared" si="82"/>
        <v>3323606.08</v>
      </c>
      <c r="Q619" s="569">
        <v>0</v>
      </c>
      <c r="R619" s="569">
        <v>0</v>
      </c>
      <c r="S619" s="105" t="s">
        <v>587</v>
      </c>
      <c r="T619" s="100"/>
      <c r="U619" s="101"/>
    </row>
    <row r="620" spans="1:21" ht="9" customHeight="1">
      <c r="A620" s="151">
        <v>221</v>
      </c>
      <c r="B620" s="564" t="s">
        <v>889</v>
      </c>
      <c r="C620" s="105" t="s">
        <v>1123</v>
      </c>
      <c r="D620" s="180" t="s">
        <v>1122</v>
      </c>
      <c r="E620" s="570" t="s">
        <v>613</v>
      </c>
      <c r="F620" s="570" t="s">
        <v>88</v>
      </c>
      <c r="G620" s="103">
        <v>5</v>
      </c>
      <c r="H620" s="103">
        <v>4</v>
      </c>
      <c r="I620" s="569">
        <v>4527.5</v>
      </c>
      <c r="J620" s="569">
        <v>3042.2</v>
      </c>
      <c r="K620" s="103">
        <v>112</v>
      </c>
      <c r="L620" s="178">
        <f>'Приложение 2.1'!G622</f>
        <v>3461833.18</v>
      </c>
      <c r="M620" s="569">
        <v>0</v>
      </c>
      <c r="N620" s="569">
        <v>0</v>
      </c>
      <c r="O620" s="569">
        <v>0</v>
      </c>
      <c r="P620" s="569">
        <f t="shared" si="82"/>
        <v>3461833.18</v>
      </c>
      <c r="Q620" s="569">
        <v>0</v>
      </c>
      <c r="R620" s="569">
        <v>0</v>
      </c>
      <c r="S620" s="105" t="s">
        <v>587</v>
      </c>
      <c r="T620" s="100"/>
      <c r="U620" s="101"/>
    </row>
    <row r="621" spans="1:21" ht="9" customHeight="1">
      <c r="A621" s="151">
        <v>222</v>
      </c>
      <c r="B621" s="564" t="s">
        <v>890</v>
      </c>
      <c r="C621" s="105" t="s">
        <v>1123</v>
      </c>
      <c r="D621" s="180" t="s">
        <v>1122</v>
      </c>
      <c r="E621" s="570" t="s">
        <v>609</v>
      </c>
      <c r="F621" s="570" t="s">
        <v>88</v>
      </c>
      <c r="G621" s="103">
        <v>5</v>
      </c>
      <c r="H621" s="103">
        <v>6</v>
      </c>
      <c r="I621" s="569">
        <v>4554.8</v>
      </c>
      <c r="J621" s="569">
        <v>3077.1</v>
      </c>
      <c r="K621" s="103">
        <v>113</v>
      </c>
      <c r="L621" s="178">
        <f>'Приложение 2.1'!G623</f>
        <v>2576076.2799999998</v>
      </c>
      <c r="M621" s="569">
        <v>0</v>
      </c>
      <c r="N621" s="569">
        <v>0</v>
      </c>
      <c r="O621" s="569">
        <v>0</v>
      </c>
      <c r="P621" s="569">
        <f t="shared" si="82"/>
        <v>2576076.2799999998</v>
      </c>
      <c r="Q621" s="569">
        <v>0</v>
      </c>
      <c r="R621" s="569">
        <v>0</v>
      </c>
      <c r="S621" s="105" t="s">
        <v>587</v>
      </c>
      <c r="T621" s="100"/>
      <c r="U621" s="101"/>
    </row>
    <row r="622" spans="1:21" ht="9" customHeight="1">
      <c r="A622" s="151">
        <v>223</v>
      </c>
      <c r="B622" s="564" t="s">
        <v>891</v>
      </c>
      <c r="C622" s="105" t="s">
        <v>1123</v>
      </c>
      <c r="D622" s="180" t="s">
        <v>1122</v>
      </c>
      <c r="E622" s="570" t="s">
        <v>613</v>
      </c>
      <c r="F622" s="570" t="s">
        <v>88</v>
      </c>
      <c r="G622" s="103">
        <v>5</v>
      </c>
      <c r="H622" s="103">
        <v>4</v>
      </c>
      <c r="I622" s="569">
        <v>4523.3599999999997</v>
      </c>
      <c r="J622" s="569">
        <v>3071.76</v>
      </c>
      <c r="K622" s="103">
        <v>142</v>
      </c>
      <c r="L622" s="178">
        <f>'Приложение 2.1'!G624</f>
        <v>3809705.07</v>
      </c>
      <c r="M622" s="569">
        <v>0</v>
      </c>
      <c r="N622" s="569">
        <v>0</v>
      </c>
      <c r="O622" s="569">
        <v>0</v>
      </c>
      <c r="P622" s="569">
        <f t="shared" si="82"/>
        <v>3809705.07</v>
      </c>
      <c r="Q622" s="569">
        <v>0</v>
      </c>
      <c r="R622" s="569">
        <v>0</v>
      </c>
      <c r="S622" s="105" t="s">
        <v>587</v>
      </c>
      <c r="T622" s="100"/>
      <c r="U622" s="101"/>
    </row>
    <row r="623" spans="1:21" ht="36.75" customHeight="1">
      <c r="A623" s="800" t="s">
        <v>329</v>
      </c>
      <c r="B623" s="800"/>
      <c r="C623" s="155"/>
      <c r="D623" s="151"/>
      <c r="E623" s="570" t="s">
        <v>388</v>
      </c>
      <c r="F623" s="570" t="s">
        <v>388</v>
      </c>
      <c r="G623" s="570" t="s">
        <v>388</v>
      </c>
      <c r="H623" s="570" t="s">
        <v>388</v>
      </c>
      <c r="I623" s="569">
        <f>SUM(I617:I622)</f>
        <v>26039.360000000001</v>
      </c>
      <c r="J623" s="569">
        <f t="shared" ref="J623:R623" si="83">SUM(J617:J622)</f>
        <v>18173.96</v>
      </c>
      <c r="K623" s="104">
        <f t="shared" si="83"/>
        <v>721</v>
      </c>
      <c r="L623" s="569">
        <f t="shared" si="83"/>
        <v>20346317.439999998</v>
      </c>
      <c r="M623" s="569">
        <f t="shared" si="83"/>
        <v>0</v>
      </c>
      <c r="N623" s="569">
        <f t="shared" si="83"/>
        <v>0</v>
      </c>
      <c r="O623" s="569">
        <f t="shared" si="83"/>
        <v>0</v>
      </c>
      <c r="P623" s="569">
        <f t="shared" si="83"/>
        <v>20346317.439999998</v>
      </c>
      <c r="Q623" s="569">
        <f t="shared" si="83"/>
        <v>0</v>
      </c>
      <c r="R623" s="569">
        <f t="shared" si="83"/>
        <v>0</v>
      </c>
      <c r="S623" s="569"/>
      <c r="T623" s="215"/>
      <c r="U623" s="216"/>
    </row>
    <row r="624" spans="1:21" ht="10.5" customHeight="1">
      <c r="A624" s="801" t="s">
        <v>1208</v>
      </c>
      <c r="B624" s="802"/>
      <c r="C624" s="802"/>
      <c r="D624" s="802"/>
      <c r="E624" s="802"/>
      <c r="F624" s="802"/>
      <c r="G624" s="802"/>
      <c r="H624" s="802"/>
      <c r="I624" s="802"/>
      <c r="J624" s="802"/>
      <c r="K624" s="802"/>
      <c r="L624" s="802"/>
      <c r="M624" s="802"/>
      <c r="N624" s="802"/>
      <c r="O624" s="802"/>
      <c r="P624" s="802"/>
      <c r="Q624" s="802"/>
      <c r="R624" s="802"/>
      <c r="S624" s="803"/>
      <c r="T624" s="215"/>
      <c r="U624" s="216"/>
    </row>
    <row r="625" spans="1:21" ht="9.75" customHeight="1">
      <c r="A625" s="151">
        <v>224</v>
      </c>
      <c r="B625" s="567" t="s">
        <v>1209</v>
      </c>
      <c r="C625" s="105" t="s">
        <v>1123</v>
      </c>
      <c r="D625" s="180" t="s">
        <v>1122</v>
      </c>
      <c r="E625" s="570">
        <v>1985</v>
      </c>
      <c r="F625" s="570" t="s">
        <v>90</v>
      </c>
      <c r="G625" s="570">
        <v>2</v>
      </c>
      <c r="H625" s="570">
        <v>2</v>
      </c>
      <c r="I625" s="569">
        <v>605</v>
      </c>
      <c r="J625" s="569">
        <v>455</v>
      </c>
      <c r="K625" s="104">
        <v>32</v>
      </c>
      <c r="L625" s="178">
        <f>'Приложение 2.1'!G627</f>
        <v>3985509.82</v>
      </c>
      <c r="M625" s="569">
        <v>0</v>
      </c>
      <c r="N625" s="569">
        <v>0</v>
      </c>
      <c r="O625" s="569">
        <v>0</v>
      </c>
      <c r="P625" s="569">
        <f t="shared" ref="P625" si="84">L625</f>
        <v>3985509.82</v>
      </c>
      <c r="Q625" s="569">
        <v>0</v>
      </c>
      <c r="R625" s="569">
        <v>0</v>
      </c>
      <c r="S625" s="105" t="s">
        <v>587</v>
      </c>
      <c r="T625" s="215"/>
      <c r="U625" s="216"/>
    </row>
    <row r="626" spans="1:21" ht="20.25" customHeight="1">
      <c r="A626" s="804" t="s">
        <v>398</v>
      </c>
      <c r="B626" s="805"/>
      <c r="C626" s="155"/>
      <c r="D626" s="151"/>
      <c r="E626" s="570" t="s">
        <v>388</v>
      </c>
      <c r="F626" s="570" t="s">
        <v>388</v>
      </c>
      <c r="G626" s="570" t="s">
        <v>388</v>
      </c>
      <c r="H626" s="570" t="s">
        <v>388</v>
      </c>
      <c r="I626" s="569">
        <f>SUM(I625)</f>
        <v>605</v>
      </c>
      <c r="J626" s="569">
        <f>SUM(J625)</f>
        <v>455</v>
      </c>
      <c r="K626" s="104">
        <f>SUM(K625)</f>
        <v>32</v>
      </c>
      <c r="L626" s="569">
        <f>SUM(L625)</f>
        <v>3985509.82</v>
      </c>
      <c r="M626" s="569">
        <f t="shared" ref="M626:R626" si="85">SUM(M625)</f>
        <v>0</v>
      </c>
      <c r="N626" s="569">
        <f t="shared" si="85"/>
        <v>0</v>
      </c>
      <c r="O626" s="569">
        <f t="shared" si="85"/>
        <v>0</v>
      </c>
      <c r="P626" s="569">
        <f t="shared" si="85"/>
        <v>3985509.82</v>
      </c>
      <c r="Q626" s="569">
        <f t="shared" si="85"/>
        <v>0</v>
      </c>
      <c r="R626" s="569">
        <f t="shared" si="85"/>
        <v>0</v>
      </c>
      <c r="S626" s="569"/>
      <c r="T626" s="215"/>
      <c r="U626" s="216"/>
    </row>
    <row r="627" spans="1:21" ht="9" customHeight="1">
      <c r="A627" s="712" t="s">
        <v>402</v>
      </c>
      <c r="B627" s="712"/>
      <c r="C627" s="712"/>
      <c r="D627" s="712"/>
      <c r="E627" s="712"/>
      <c r="F627" s="712"/>
      <c r="G627" s="712"/>
      <c r="H627" s="712"/>
      <c r="I627" s="712"/>
      <c r="J627" s="712"/>
      <c r="K627" s="712"/>
      <c r="L627" s="712"/>
      <c r="M627" s="712"/>
      <c r="N627" s="712"/>
      <c r="O627" s="712"/>
      <c r="P627" s="712"/>
      <c r="Q627" s="712"/>
      <c r="R627" s="712"/>
      <c r="S627" s="712"/>
      <c r="T627" s="212"/>
      <c r="U627" s="212"/>
    </row>
    <row r="628" spans="1:21" ht="9" customHeight="1">
      <c r="A628" s="570">
        <v>225</v>
      </c>
      <c r="B628" s="564" t="s">
        <v>898</v>
      </c>
      <c r="C628" s="105" t="s">
        <v>1123</v>
      </c>
      <c r="D628" s="180" t="s">
        <v>1122</v>
      </c>
      <c r="E628" s="570" t="s">
        <v>603</v>
      </c>
      <c r="F628" s="570" t="s">
        <v>88</v>
      </c>
      <c r="G628" s="103">
        <v>2</v>
      </c>
      <c r="H628" s="103">
        <v>2</v>
      </c>
      <c r="I628" s="569">
        <v>580.20000000000005</v>
      </c>
      <c r="J628" s="569">
        <v>536.67999999999995</v>
      </c>
      <c r="K628" s="103">
        <v>26</v>
      </c>
      <c r="L628" s="178">
        <f>'Приложение 2.1'!G630</f>
        <v>2388358.52</v>
      </c>
      <c r="M628" s="569">
        <v>0</v>
      </c>
      <c r="N628" s="569">
        <v>0</v>
      </c>
      <c r="O628" s="569">
        <v>0</v>
      </c>
      <c r="P628" s="569">
        <f>L628</f>
        <v>2388358.52</v>
      </c>
      <c r="Q628" s="569">
        <v>0</v>
      </c>
      <c r="R628" s="569">
        <v>0</v>
      </c>
      <c r="S628" s="105" t="s">
        <v>587</v>
      </c>
      <c r="T628" s="100"/>
      <c r="U628" s="101"/>
    </row>
    <row r="629" spans="1:21" ht="36.75" customHeight="1">
      <c r="A629" s="796" t="s">
        <v>403</v>
      </c>
      <c r="B629" s="796"/>
      <c r="C629" s="105"/>
      <c r="D629" s="564"/>
      <c r="E629" s="570" t="s">
        <v>388</v>
      </c>
      <c r="F629" s="570" t="s">
        <v>388</v>
      </c>
      <c r="G629" s="570" t="s">
        <v>388</v>
      </c>
      <c r="H629" s="570" t="s">
        <v>388</v>
      </c>
      <c r="I629" s="569">
        <f>SUM(I628)</f>
        <v>580.20000000000005</v>
      </c>
      <c r="J629" s="569">
        <f t="shared" ref="J629:R629" si="86">SUM(J628)</f>
        <v>536.67999999999995</v>
      </c>
      <c r="K629" s="104">
        <f t="shared" si="86"/>
        <v>26</v>
      </c>
      <c r="L629" s="569">
        <f t="shared" si="86"/>
        <v>2388358.52</v>
      </c>
      <c r="M629" s="569">
        <f t="shared" si="86"/>
        <v>0</v>
      </c>
      <c r="N629" s="569">
        <f t="shared" si="86"/>
        <v>0</v>
      </c>
      <c r="O629" s="569">
        <f t="shared" si="86"/>
        <v>0</v>
      </c>
      <c r="P629" s="569">
        <f t="shared" si="86"/>
        <v>2388358.52</v>
      </c>
      <c r="Q629" s="569">
        <f t="shared" si="86"/>
        <v>0</v>
      </c>
      <c r="R629" s="569">
        <f t="shared" si="86"/>
        <v>0</v>
      </c>
      <c r="S629" s="569"/>
      <c r="T629" s="568"/>
      <c r="U629" s="101"/>
    </row>
    <row r="630" spans="1:21" ht="9" customHeight="1">
      <c r="A630" s="712" t="s">
        <v>424</v>
      </c>
      <c r="B630" s="712"/>
      <c r="C630" s="712"/>
      <c r="D630" s="712"/>
      <c r="E630" s="712"/>
      <c r="F630" s="712"/>
      <c r="G630" s="712"/>
      <c r="H630" s="712"/>
      <c r="I630" s="712"/>
      <c r="J630" s="712"/>
      <c r="K630" s="712"/>
      <c r="L630" s="712"/>
      <c r="M630" s="712"/>
      <c r="N630" s="712"/>
      <c r="O630" s="712"/>
      <c r="P630" s="712"/>
      <c r="Q630" s="712"/>
      <c r="R630" s="712"/>
      <c r="S630" s="712"/>
      <c r="T630" s="212"/>
      <c r="U630" s="212"/>
    </row>
    <row r="631" spans="1:21" ht="9" customHeight="1">
      <c r="A631" s="570">
        <v>226</v>
      </c>
      <c r="B631" s="129" t="s">
        <v>905</v>
      </c>
      <c r="C631" s="105" t="s">
        <v>1123</v>
      </c>
      <c r="D631" s="180" t="s">
        <v>1122</v>
      </c>
      <c r="E631" s="570" t="s">
        <v>609</v>
      </c>
      <c r="F631" s="570" t="s">
        <v>88</v>
      </c>
      <c r="G631" s="103">
        <v>2</v>
      </c>
      <c r="H631" s="103">
        <v>2</v>
      </c>
      <c r="I631" s="569">
        <v>536.20000000000005</v>
      </c>
      <c r="J631" s="569">
        <v>492</v>
      </c>
      <c r="K631" s="103">
        <v>29</v>
      </c>
      <c r="L631" s="178">
        <f>'Приложение 2.1'!G633</f>
        <v>1725234.39</v>
      </c>
      <c r="M631" s="569">
        <v>0</v>
      </c>
      <c r="N631" s="569">
        <v>0</v>
      </c>
      <c r="O631" s="569">
        <v>0</v>
      </c>
      <c r="P631" s="569">
        <f>L631</f>
        <v>1725234.39</v>
      </c>
      <c r="Q631" s="569">
        <v>0</v>
      </c>
      <c r="R631" s="569">
        <v>0</v>
      </c>
      <c r="S631" s="105" t="s">
        <v>587</v>
      </c>
      <c r="T631" s="100"/>
      <c r="U631" s="101"/>
    </row>
    <row r="632" spans="1:21" ht="9" customHeight="1">
      <c r="A632" s="570">
        <v>227</v>
      </c>
      <c r="B632" s="129" t="s">
        <v>906</v>
      </c>
      <c r="C632" s="105" t="s">
        <v>1123</v>
      </c>
      <c r="D632" s="180" t="s">
        <v>1122</v>
      </c>
      <c r="E632" s="570" t="s">
        <v>609</v>
      </c>
      <c r="F632" s="570" t="s">
        <v>88</v>
      </c>
      <c r="G632" s="103">
        <v>2</v>
      </c>
      <c r="H632" s="103">
        <v>3</v>
      </c>
      <c r="I632" s="569">
        <v>873.1</v>
      </c>
      <c r="J632" s="569">
        <v>795.7</v>
      </c>
      <c r="K632" s="103">
        <v>31</v>
      </c>
      <c r="L632" s="178">
        <f>'Приложение 2.1'!G634</f>
        <v>3323600.18</v>
      </c>
      <c r="M632" s="569">
        <v>0</v>
      </c>
      <c r="N632" s="569">
        <v>0</v>
      </c>
      <c r="O632" s="569">
        <v>0</v>
      </c>
      <c r="P632" s="569">
        <f t="shared" ref="P632:P637" si="87">L632</f>
        <v>3323600.18</v>
      </c>
      <c r="Q632" s="569">
        <v>0</v>
      </c>
      <c r="R632" s="569">
        <v>0</v>
      </c>
      <c r="S632" s="105" t="s">
        <v>587</v>
      </c>
      <c r="T632" s="100"/>
      <c r="U632" s="101"/>
    </row>
    <row r="633" spans="1:21" ht="9" customHeight="1">
      <c r="A633" s="641">
        <v>228</v>
      </c>
      <c r="B633" s="129" t="s">
        <v>907</v>
      </c>
      <c r="C633" s="105" t="s">
        <v>1123</v>
      </c>
      <c r="D633" s="180" t="s">
        <v>1122</v>
      </c>
      <c r="E633" s="570" t="s">
        <v>612</v>
      </c>
      <c r="F633" s="570" t="s">
        <v>88</v>
      </c>
      <c r="G633" s="103">
        <v>5</v>
      </c>
      <c r="H633" s="103">
        <v>4</v>
      </c>
      <c r="I633" s="569">
        <v>3445.6</v>
      </c>
      <c r="J633" s="569">
        <v>2606</v>
      </c>
      <c r="K633" s="103">
        <v>96</v>
      </c>
      <c r="L633" s="178">
        <f>'Приложение 2.1'!G635</f>
        <v>4350774.32</v>
      </c>
      <c r="M633" s="569">
        <v>0</v>
      </c>
      <c r="N633" s="569">
        <v>0</v>
      </c>
      <c r="O633" s="569">
        <v>0</v>
      </c>
      <c r="P633" s="569">
        <f t="shared" si="87"/>
        <v>4350774.32</v>
      </c>
      <c r="Q633" s="569">
        <v>0</v>
      </c>
      <c r="R633" s="569">
        <v>0</v>
      </c>
      <c r="S633" s="105" t="s">
        <v>587</v>
      </c>
      <c r="T633" s="100"/>
      <c r="U633" s="101"/>
    </row>
    <row r="634" spans="1:21" ht="9" customHeight="1">
      <c r="A634" s="641">
        <v>229</v>
      </c>
      <c r="B634" s="129" t="s">
        <v>908</v>
      </c>
      <c r="C634" s="105" t="s">
        <v>1123</v>
      </c>
      <c r="D634" s="180" t="s">
        <v>1122</v>
      </c>
      <c r="E634" s="570" t="s">
        <v>594</v>
      </c>
      <c r="F634" s="570" t="s">
        <v>88</v>
      </c>
      <c r="G634" s="103">
        <v>2</v>
      </c>
      <c r="H634" s="103">
        <v>1</v>
      </c>
      <c r="I634" s="569">
        <v>323.10000000000002</v>
      </c>
      <c r="J634" s="569">
        <v>292.3</v>
      </c>
      <c r="K634" s="103">
        <v>12</v>
      </c>
      <c r="L634" s="178">
        <f>'Приложение 2.1'!G636</f>
        <v>963527.79</v>
      </c>
      <c r="M634" s="569">
        <v>0</v>
      </c>
      <c r="N634" s="569">
        <v>0</v>
      </c>
      <c r="O634" s="569">
        <v>0</v>
      </c>
      <c r="P634" s="569">
        <f t="shared" si="87"/>
        <v>963527.79</v>
      </c>
      <c r="Q634" s="569">
        <v>0</v>
      </c>
      <c r="R634" s="569">
        <v>0</v>
      </c>
      <c r="S634" s="105" t="s">
        <v>587</v>
      </c>
      <c r="T634" s="100"/>
      <c r="U634" s="101"/>
    </row>
    <row r="635" spans="1:21" ht="9" customHeight="1">
      <c r="A635" s="641">
        <v>230</v>
      </c>
      <c r="B635" s="129" t="s">
        <v>909</v>
      </c>
      <c r="C635" s="105" t="s">
        <v>1123</v>
      </c>
      <c r="D635" s="180" t="s">
        <v>1122</v>
      </c>
      <c r="E635" s="570" t="s">
        <v>742</v>
      </c>
      <c r="F635" s="570" t="s">
        <v>88</v>
      </c>
      <c r="G635" s="103">
        <v>5</v>
      </c>
      <c r="H635" s="103">
        <v>2</v>
      </c>
      <c r="I635" s="569">
        <v>2219.9</v>
      </c>
      <c r="J635" s="569">
        <v>1702.9</v>
      </c>
      <c r="K635" s="103">
        <v>122</v>
      </c>
      <c r="L635" s="178">
        <f>'Приложение 2.1'!G637</f>
        <v>2838650.86</v>
      </c>
      <c r="M635" s="569">
        <v>0</v>
      </c>
      <c r="N635" s="569">
        <v>0</v>
      </c>
      <c r="O635" s="569">
        <v>0</v>
      </c>
      <c r="P635" s="569">
        <f t="shared" si="87"/>
        <v>2838650.86</v>
      </c>
      <c r="Q635" s="569">
        <v>0</v>
      </c>
      <c r="R635" s="569">
        <v>0</v>
      </c>
      <c r="S635" s="105" t="s">
        <v>587</v>
      </c>
      <c r="T635" s="100"/>
      <c r="U635" s="101"/>
    </row>
    <row r="636" spans="1:21" ht="9" customHeight="1">
      <c r="A636" s="641">
        <v>231</v>
      </c>
      <c r="B636" s="129" t="s">
        <v>910</v>
      </c>
      <c r="C636" s="105" t="s">
        <v>1123</v>
      </c>
      <c r="D636" s="180" t="s">
        <v>1122</v>
      </c>
      <c r="E636" s="570" t="s">
        <v>588</v>
      </c>
      <c r="F636" s="570" t="s">
        <v>88</v>
      </c>
      <c r="G636" s="103">
        <v>4</v>
      </c>
      <c r="H636" s="103">
        <v>2</v>
      </c>
      <c r="I636" s="569">
        <v>1623</v>
      </c>
      <c r="J636" s="569">
        <v>1233</v>
      </c>
      <c r="K636" s="103">
        <v>45</v>
      </c>
      <c r="L636" s="178">
        <f>'Приложение 2.1'!G638</f>
        <v>2700632.65</v>
      </c>
      <c r="M636" s="569">
        <v>0</v>
      </c>
      <c r="N636" s="569">
        <v>0</v>
      </c>
      <c r="O636" s="569">
        <v>0</v>
      </c>
      <c r="P636" s="569">
        <f t="shared" si="87"/>
        <v>2700632.65</v>
      </c>
      <c r="Q636" s="569">
        <v>0</v>
      </c>
      <c r="R636" s="569">
        <v>0</v>
      </c>
      <c r="S636" s="105" t="s">
        <v>587</v>
      </c>
      <c r="T636" s="100"/>
      <c r="U636" s="101"/>
    </row>
    <row r="637" spans="1:21" ht="9" customHeight="1">
      <c r="A637" s="641">
        <v>232</v>
      </c>
      <c r="B637" s="129" t="s">
        <v>1189</v>
      </c>
      <c r="C637" s="105" t="s">
        <v>1123</v>
      </c>
      <c r="D637" s="180" t="s">
        <v>1122</v>
      </c>
      <c r="E637" s="570">
        <v>1972</v>
      </c>
      <c r="F637" s="570" t="s">
        <v>90</v>
      </c>
      <c r="G637" s="103">
        <v>5</v>
      </c>
      <c r="H637" s="103">
        <v>4</v>
      </c>
      <c r="I637" s="569">
        <v>4581.5</v>
      </c>
      <c r="J637" s="569">
        <v>3519.5</v>
      </c>
      <c r="K637" s="103">
        <v>147</v>
      </c>
      <c r="L637" s="178">
        <f>'Приложение 2.1'!G639</f>
        <v>3255156.57</v>
      </c>
      <c r="M637" s="569">
        <v>0</v>
      </c>
      <c r="N637" s="569">
        <v>0</v>
      </c>
      <c r="O637" s="569">
        <v>0</v>
      </c>
      <c r="P637" s="569">
        <f t="shared" si="87"/>
        <v>3255156.57</v>
      </c>
      <c r="Q637" s="569">
        <v>0</v>
      </c>
      <c r="R637" s="569">
        <v>0</v>
      </c>
      <c r="S637" s="105" t="s">
        <v>587</v>
      </c>
      <c r="T637" s="100"/>
      <c r="U637" s="101"/>
    </row>
    <row r="638" spans="1:21" ht="25.5" customHeight="1">
      <c r="A638" s="796" t="s">
        <v>425</v>
      </c>
      <c r="B638" s="796"/>
      <c r="C638" s="105"/>
      <c r="D638" s="564"/>
      <c r="E638" s="114" t="s">
        <v>388</v>
      </c>
      <c r="F638" s="114" t="s">
        <v>388</v>
      </c>
      <c r="G638" s="114" t="s">
        <v>388</v>
      </c>
      <c r="H638" s="114" t="s">
        <v>388</v>
      </c>
      <c r="I638" s="275">
        <f>SUM(I631:I637)</f>
        <v>13602.4</v>
      </c>
      <c r="J638" s="275">
        <f t="shared" ref="J638:R638" si="88">SUM(J631:J637)</f>
        <v>10641.4</v>
      </c>
      <c r="K638" s="103">
        <f t="shared" si="88"/>
        <v>482</v>
      </c>
      <c r="L638" s="275">
        <f t="shared" si="88"/>
        <v>19157576.759999998</v>
      </c>
      <c r="M638" s="275">
        <f t="shared" si="88"/>
        <v>0</v>
      </c>
      <c r="N638" s="275">
        <f t="shared" si="88"/>
        <v>0</v>
      </c>
      <c r="O638" s="275">
        <f t="shared" si="88"/>
        <v>0</v>
      </c>
      <c r="P638" s="275">
        <f t="shared" si="88"/>
        <v>19157576.759999998</v>
      </c>
      <c r="Q638" s="275">
        <f t="shared" si="88"/>
        <v>0</v>
      </c>
      <c r="R638" s="275">
        <f t="shared" si="88"/>
        <v>0</v>
      </c>
      <c r="S638" s="569"/>
      <c r="T638" s="568"/>
      <c r="U638" s="101"/>
    </row>
    <row r="639" spans="1:21" ht="9" customHeight="1">
      <c r="A639" s="712" t="s">
        <v>343</v>
      </c>
      <c r="B639" s="712"/>
      <c r="C639" s="712"/>
      <c r="D639" s="712"/>
      <c r="E639" s="712"/>
      <c r="F639" s="712"/>
      <c r="G639" s="712"/>
      <c r="H639" s="712"/>
      <c r="I639" s="712"/>
      <c r="J639" s="712"/>
      <c r="K639" s="712"/>
      <c r="L639" s="712"/>
      <c r="M639" s="712"/>
      <c r="N639" s="712"/>
      <c r="O639" s="712"/>
      <c r="P639" s="712"/>
      <c r="Q639" s="712"/>
      <c r="R639" s="712"/>
      <c r="S639" s="712"/>
      <c r="T639" s="212"/>
      <c r="U639" s="212"/>
    </row>
    <row r="640" spans="1:21" ht="9" customHeight="1">
      <c r="A640" s="570">
        <v>233</v>
      </c>
      <c r="B640" s="129" t="s">
        <v>914</v>
      </c>
      <c r="C640" s="105" t="s">
        <v>1123</v>
      </c>
      <c r="D640" s="180" t="s">
        <v>1122</v>
      </c>
      <c r="E640" s="570" t="s">
        <v>613</v>
      </c>
      <c r="F640" s="570" t="s">
        <v>88</v>
      </c>
      <c r="G640" s="103">
        <v>2</v>
      </c>
      <c r="H640" s="103">
        <v>3</v>
      </c>
      <c r="I640" s="569">
        <v>965.8</v>
      </c>
      <c r="J640" s="569">
        <v>878.5</v>
      </c>
      <c r="K640" s="103">
        <v>35</v>
      </c>
      <c r="L640" s="178">
        <f>'Приложение 2.1'!G642</f>
        <v>3234814.48</v>
      </c>
      <c r="M640" s="569">
        <v>0</v>
      </c>
      <c r="N640" s="569">
        <v>0</v>
      </c>
      <c r="O640" s="569">
        <v>0</v>
      </c>
      <c r="P640" s="569">
        <f>L640</f>
        <v>3234814.48</v>
      </c>
      <c r="Q640" s="569">
        <v>0</v>
      </c>
      <c r="R640" s="569">
        <v>0</v>
      </c>
      <c r="S640" s="105" t="s">
        <v>587</v>
      </c>
      <c r="T640" s="100"/>
      <c r="U640" s="101"/>
    </row>
    <row r="641" spans="1:21" ht="9" customHeight="1">
      <c r="A641" s="570">
        <v>234</v>
      </c>
      <c r="B641" s="129" t="s">
        <v>915</v>
      </c>
      <c r="C641" s="105" t="s">
        <v>1123</v>
      </c>
      <c r="D641" s="180" t="s">
        <v>1122</v>
      </c>
      <c r="E641" s="570" t="s">
        <v>297</v>
      </c>
      <c r="F641" s="570" t="s">
        <v>88</v>
      </c>
      <c r="G641" s="103">
        <v>2</v>
      </c>
      <c r="H641" s="103">
        <v>3</v>
      </c>
      <c r="I641" s="569">
        <v>1018.8</v>
      </c>
      <c r="J641" s="569">
        <v>942.74</v>
      </c>
      <c r="K641" s="103">
        <v>35</v>
      </c>
      <c r="L641" s="178">
        <f>'Приложение 2.1'!G643</f>
        <v>3767911.91</v>
      </c>
      <c r="M641" s="569">
        <v>0</v>
      </c>
      <c r="N641" s="569">
        <v>0</v>
      </c>
      <c r="O641" s="569">
        <v>0</v>
      </c>
      <c r="P641" s="569">
        <f>L641</f>
        <v>3767911.91</v>
      </c>
      <c r="Q641" s="569">
        <v>0</v>
      </c>
      <c r="R641" s="569">
        <v>0</v>
      </c>
      <c r="S641" s="105" t="s">
        <v>587</v>
      </c>
      <c r="T641" s="100"/>
      <c r="U641" s="101"/>
    </row>
    <row r="642" spans="1:21" ht="38.25" customHeight="1">
      <c r="A642" s="796" t="s">
        <v>991</v>
      </c>
      <c r="B642" s="796"/>
      <c r="C642" s="105"/>
      <c r="D642" s="564"/>
      <c r="E642" s="114" t="s">
        <v>388</v>
      </c>
      <c r="F642" s="114" t="s">
        <v>388</v>
      </c>
      <c r="G642" s="114" t="s">
        <v>388</v>
      </c>
      <c r="H642" s="114" t="s">
        <v>388</v>
      </c>
      <c r="I642" s="275">
        <f>SUM(I640:I641)</f>
        <v>1984.6</v>
      </c>
      <c r="J642" s="275">
        <f t="shared" ref="J642:R642" si="89">SUM(J640:J641)</f>
        <v>1821.24</v>
      </c>
      <c r="K642" s="106">
        <f t="shared" si="89"/>
        <v>70</v>
      </c>
      <c r="L642" s="275">
        <f t="shared" si="89"/>
        <v>7002726.3900000006</v>
      </c>
      <c r="M642" s="275">
        <f t="shared" si="89"/>
        <v>0</v>
      </c>
      <c r="N642" s="275">
        <f t="shared" si="89"/>
        <v>0</v>
      </c>
      <c r="O642" s="275">
        <f t="shared" si="89"/>
        <v>0</v>
      </c>
      <c r="P642" s="275">
        <f t="shared" si="89"/>
        <v>7002726.3900000006</v>
      </c>
      <c r="Q642" s="275">
        <f t="shared" si="89"/>
        <v>0</v>
      </c>
      <c r="R642" s="275">
        <f t="shared" si="89"/>
        <v>0</v>
      </c>
      <c r="S642" s="569"/>
      <c r="T642" s="568"/>
      <c r="U642" s="101"/>
    </row>
    <row r="643" spans="1:21" ht="9" customHeight="1">
      <c r="A643" s="712" t="s">
        <v>422</v>
      </c>
      <c r="B643" s="712"/>
      <c r="C643" s="712"/>
      <c r="D643" s="712"/>
      <c r="E643" s="712"/>
      <c r="F643" s="712"/>
      <c r="G643" s="712"/>
      <c r="H643" s="712"/>
      <c r="I643" s="712"/>
      <c r="J643" s="712"/>
      <c r="K643" s="712"/>
      <c r="L643" s="712"/>
      <c r="M643" s="712"/>
      <c r="N643" s="712"/>
      <c r="O643" s="712"/>
      <c r="P643" s="712"/>
      <c r="Q643" s="712"/>
      <c r="R643" s="712"/>
      <c r="S643" s="712"/>
      <c r="T643" s="212"/>
      <c r="U643" s="212"/>
    </row>
    <row r="644" spans="1:21" ht="9" customHeight="1">
      <c r="A644" s="570">
        <v>235</v>
      </c>
      <c r="B644" s="129" t="s">
        <v>917</v>
      </c>
      <c r="C644" s="105" t="s">
        <v>1123</v>
      </c>
      <c r="D644" s="180" t="s">
        <v>1122</v>
      </c>
      <c r="E644" s="570" t="s">
        <v>614</v>
      </c>
      <c r="F644" s="570" t="s">
        <v>88</v>
      </c>
      <c r="G644" s="103">
        <v>2</v>
      </c>
      <c r="H644" s="103">
        <v>2</v>
      </c>
      <c r="I644" s="569">
        <f>J644+279.9</f>
        <v>957.6</v>
      </c>
      <c r="J644" s="569">
        <v>677.7</v>
      </c>
      <c r="K644" s="103">
        <v>30</v>
      </c>
      <c r="L644" s="178">
        <f>'Приложение 2.1'!G646</f>
        <v>2753592.41</v>
      </c>
      <c r="M644" s="569">
        <v>0</v>
      </c>
      <c r="N644" s="569">
        <v>0</v>
      </c>
      <c r="O644" s="569">
        <v>0</v>
      </c>
      <c r="P644" s="569">
        <f>L644</f>
        <v>2753592.41</v>
      </c>
      <c r="Q644" s="569">
        <v>0</v>
      </c>
      <c r="R644" s="569">
        <v>0</v>
      </c>
      <c r="S644" s="105" t="s">
        <v>587</v>
      </c>
      <c r="T644" s="100"/>
      <c r="U644" s="101"/>
    </row>
    <row r="645" spans="1:21" ht="9" customHeight="1">
      <c r="A645" s="570">
        <v>236</v>
      </c>
      <c r="B645" s="129" t="s">
        <v>1195</v>
      </c>
      <c r="C645" s="105" t="s">
        <v>1127</v>
      </c>
      <c r="D645" s="180" t="s">
        <v>1122</v>
      </c>
      <c r="E645" s="570">
        <v>1993</v>
      </c>
      <c r="F645" s="570" t="s">
        <v>88</v>
      </c>
      <c r="G645" s="103">
        <v>2</v>
      </c>
      <c r="H645" s="103">
        <v>2</v>
      </c>
      <c r="I645" s="569">
        <v>944.3</v>
      </c>
      <c r="J645" s="569">
        <v>905.6</v>
      </c>
      <c r="K645" s="103">
        <v>49</v>
      </c>
      <c r="L645" s="178">
        <f>'Приложение 2.1'!G647</f>
        <v>3444487.1</v>
      </c>
      <c r="M645" s="569">
        <v>0</v>
      </c>
      <c r="N645" s="569">
        <v>0</v>
      </c>
      <c r="O645" s="569">
        <v>0</v>
      </c>
      <c r="P645" s="569">
        <f>L645</f>
        <v>3444487.1</v>
      </c>
      <c r="Q645" s="569">
        <v>0</v>
      </c>
      <c r="R645" s="569">
        <v>0</v>
      </c>
      <c r="S645" s="105" t="s">
        <v>587</v>
      </c>
      <c r="T645" s="100"/>
      <c r="U645" s="101"/>
    </row>
    <row r="646" spans="1:21" ht="22.5" customHeight="1">
      <c r="A646" s="796" t="s">
        <v>421</v>
      </c>
      <c r="B646" s="796"/>
      <c r="C646" s="105"/>
      <c r="D646" s="564"/>
      <c r="E646" s="114" t="s">
        <v>388</v>
      </c>
      <c r="F646" s="114" t="s">
        <v>388</v>
      </c>
      <c r="G646" s="114" t="s">
        <v>388</v>
      </c>
      <c r="H646" s="114" t="s">
        <v>388</v>
      </c>
      <c r="I646" s="275">
        <f>SUM(I644:I645)</f>
        <v>1901.9</v>
      </c>
      <c r="J646" s="275">
        <f t="shared" ref="J646:R646" si="90">SUM(J644:J645)</f>
        <v>1583.3000000000002</v>
      </c>
      <c r="K646" s="103">
        <f t="shared" si="90"/>
        <v>79</v>
      </c>
      <c r="L646" s="275">
        <f t="shared" si="90"/>
        <v>6198079.5099999998</v>
      </c>
      <c r="M646" s="275">
        <f t="shared" si="90"/>
        <v>0</v>
      </c>
      <c r="N646" s="275">
        <f t="shared" si="90"/>
        <v>0</v>
      </c>
      <c r="O646" s="275">
        <f t="shared" si="90"/>
        <v>0</v>
      </c>
      <c r="P646" s="275">
        <f t="shared" si="90"/>
        <v>6198079.5099999998</v>
      </c>
      <c r="Q646" s="275">
        <f t="shared" si="90"/>
        <v>0</v>
      </c>
      <c r="R646" s="275">
        <f t="shared" si="90"/>
        <v>0</v>
      </c>
      <c r="S646" s="569"/>
      <c r="T646" s="100"/>
      <c r="U646" s="100"/>
    </row>
    <row r="647" spans="1:21" ht="9.75" customHeight="1">
      <c r="A647" s="712" t="s">
        <v>350</v>
      </c>
      <c r="B647" s="712"/>
      <c r="C647" s="712"/>
      <c r="D647" s="712"/>
      <c r="E647" s="712"/>
      <c r="F647" s="712"/>
      <c r="G647" s="712"/>
      <c r="H647" s="712"/>
      <c r="I647" s="712"/>
      <c r="J647" s="712"/>
      <c r="K647" s="712"/>
      <c r="L647" s="712"/>
      <c r="M647" s="712"/>
      <c r="N647" s="712"/>
      <c r="O647" s="712"/>
      <c r="P647" s="712"/>
      <c r="Q647" s="712"/>
      <c r="R647" s="712"/>
      <c r="S647" s="712"/>
      <c r="T647" s="212"/>
      <c r="U647" s="212"/>
    </row>
    <row r="648" spans="1:21" ht="9" customHeight="1">
      <c r="A648" s="570">
        <v>237</v>
      </c>
      <c r="B648" s="564" t="s">
        <v>919</v>
      </c>
      <c r="C648" s="105" t="s">
        <v>1123</v>
      </c>
      <c r="D648" s="180" t="s">
        <v>1122</v>
      </c>
      <c r="E648" s="570" t="s">
        <v>106</v>
      </c>
      <c r="F648" s="570" t="s">
        <v>88</v>
      </c>
      <c r="G648" s="103">
        <v>2</v>
      </c>
      <c r="H648" s="103">
        <v>1</v>
      </c>
      <c r="I648" s="570">
        <v>286.62</v>
      </c>
      <c r="J648" s="570">
        <v>265.62</v>
      </c>
      <c r="K648" s="103">
        <v>6</v>
      </c>
      <c r="L648" s="178">
        <f>'Приложение 2.1'!G650</f>
        <v>1248853.03</v>
      </c>
      <c r="M648" s="569">
        <v>0</v>
      </c>
      <c r="N648" s="569">
        <v>0</v>
      </c>
      <c r="O648" s="569">
        <v>0</v>
      </c>
      <c r="P648" s="569">
        <f>L648</f>
        <v>1248853.03</v>
      </c>
      <c r="Q648" s="569">
        <v>0</v>
      </c>
      <c r="R648" s="569">
        <v>0</v>
      </c>
      <c r="S648" s="105" t="s">
        <v>587</v>
      </c>
      <c r="T648" s="100"/>
      <c r="U648" s="101"/>
    </row>
    <row r="649" spans="1:21" ht="9" customHeight="1">
      <c r="A649" s="570">
        <v>238</v>
      </c>
      <c r="B649" s="564" t="s">
        <v>920</v>
      </c>
      <c r="C649" s="105" t="s">
        <v>1123</v>
      </c>
      <c r="D649" s="180" t="s">
        <v>1122</v>
      </c>
      <c r="E649" s="570" t="s">
        <v>743</v>
      </c>
      <c r="F649" s="570" t="s">
        <v>90</v>
      </c>
      <c r="G649" s="103">
        <v>2</v>
      </c>
      <c r="H649" s="103">
        <v>2</v>
      </c>
      <c r="I649" s="569">
        <v>679.66</v>
      </c>
      <c r="J649" s="569">
        <v>641.38</v>
      </c>
      <c r="K649" s="103">
        <v>21</v>
      </c>
      <c r="L649" s="178">
        <f>'Приложение 2.1'!G651</f>
        <v>2034359</v>
      </c>
      <c r="M649" s="569">
        <v>0</v>
      </c>
      <c r="N649" s="569">
        <v>0</v>
      </c>
      <c r="O649" s="569">
        <v>0</v>
      </c>
      <c r="P649" s="569">
        <f>L649</f>
        <v>2034359</v>
      </c>
      <c r="Q649" s="569">
        <v>0</v>
      </c>
      <c r="R649" s="569">
        <v>0</v>
      </c>
      <c r="S649" s="105" t="s">
        <v>587</v>
      </c>
      <c r="T649" s="100"/>
      <c r="U649" s="101"/>
    </row>
    <row r="650" spans="1:21" ht="24.75" customHeight="1">
      <c r="A650" s="796" t="s">
        <v>349</v>
      </c>
      <c r="B650" s="796"/>
      <c r="C650" s="105"/>
      <c r="D650" s="564"/>
      <c r="E650" s="114" t="s">
        <v>388</v>
      </c>
      <c r="F650" s="114" t="s">
        <v>388</v>
      </c>
      <c r="G650" s="114" t="s">
        <v>388</v>
      </c>
      <c r="H650" s="114" t="s">
        <v>388</v>
      </c>
      <c r="I650" s="114">
        <f>SUM(I648:I649)</f>
        <v>966.28</v>
      </c>
      <c r="J650" s="115">
        <f t="shared" ref="J650:R650" si="91">SUM(J648:J649)</f>
        <v>907</v>
      </c>
      <c r="K650" s="114">
        <f t="shared" si="91"/>
        <v>27</v>
      </c>
      <c r="L650" s="162">
        <f t="shared" si="91"/>
        <v>3283212.0300000003</v>
      </c>
      <c r="M650" s="115">
        <f t="shared" si="91"/>
        <v>0</v>
      </c>
      <c r="N650" s="115">
        <f t="shared" si="91"/>
        <v>0</v>
      </c>
      <c r="O650" s="115">
        <f t="shared" si="91"/>
        <v>0</v>
      </c>
      <c r="P650" s="115">
        <f t="shared" si="91"/>
        <v>3283212.0300000003</v>
      </c>
      <c r="Q650" s="115">
        <f t="shared" si="91"/>
        <v>0</v>
      </c>
      <c r="R650" s="115">
        <f t="shared" si="91"/>
        <v>0</v>
      </c>
      <c r="S650" s="569"/>
      <c r="T650" s="100"/>
      <c r="U650" s="101"/>
    </row>
    <row r="651" spans="1:21" ht="9" customHeight="1">
      <c r="A651" s="712" t="s">
        <v>430</v>
      </c>
      <c r="B651" s="712"/>
      <c r="C651" s="712"/>
      <c r="D651" s="712"/>
      <c r="E651" s="712"/>
      <c r="F651" s="712"/>
      <c r="G651" s="712"/>
      <c r="H651" s="712"/>
      <c r="I651" s="712"/>
      <c r="J651" s="712"/>
      <c r="K651" s="712"/>
      <c r="L651" s="712"/>
      <c r="M651" s="712"/>
      <c r="N651" s="712"/>
      <c r="O651" s="712"/>
      <c r="P651" s="712"/>
      <c r="Q651" s="712"/>
      <c r="R651" s="712"/>
      <c r="S651" s="712"/>
      <c r="T651" s="212"/>
      <c r="U651" s="212"/>
    </row>
    <row r="652" spans="1:21" ht="9" customHeight="1">
      <c r="A652" s="157">
        <v>239</v>
      </c>
      <c r="B652" s="158" t="s">
        <v>921</v>
      </c>
      <c r="C652" s="161" t="s">
        <v>1123</v>
      </c>
      <c r="D652" s="180" t="s">
        <v>1122</v>
      </c>
      <c r="E652" s="159" t="s">
        <v>605</v>
      </c>
      <c r="F652" s="159" t="s">
        <v>88</v>
      </c>
      <c r="G652" s="194">
        <v>2</v>
      </c>
      <c r="H652" s="194">
        <v>3</v>
      </c>
      <c r="I652" s="160">
        <v>1396.25</v>
      </c>
      <c r="J652" s="160">
        <v>851.45</v>
      </c>
      <c r="K652" s="159">
        <v>32</v>
      </c>
      <c r="L652" s="178">
        <f>'Приложение 2.1'!G654</f>
        <v>280782.31</v>
      </c>
      <c r="M652" s="569">
        <v>0</v>
      </c>
      <c r="N652" s="569">
        <v>0</v>
      </c>
      <c r="O652" s="569">
        <v>0</v>
      </c>
      <c r="P652" s="569">
        <f>L652</f>
        <v>280782.31</v>
      </c>
      <c r="Q652" s="569">
        <v>0</v>
      </c>
      <c r="R652" s="569">
        <v>0</v>
      </c>
      <c r="S652" s="105" t="s">
        <v>587</v>
      </c>
      <c r="T652" s="100"/>
      <c r="U652" s="101"/>
    </row>
    <row r="653" spans="1:21" ht="9" customHeight="1">
      <c r="A653" s="157">
        <v>240</v>
      </c>
      <c r="B653" s="158" t="s">
        <v>922</v>
      </c>
      <c r="C653" s="161" t="s">
        <v>1123</v>
      </c>
      <c r="D653" s="180" t="s">
        <v>1122</v>
      </c>
      <c r="E653" s="159" t="s">
        <v>615</v>
      </c>
      <c r="F653" s="159" t="s">
        <v>88</v>
      </c>
      <c r="G653" s="194">
        <v>2</v>
      </c>
      <c r="H653" s="194">
        <v>3</v>
      </c>
      <c r="I653" s="160">
        <v>1225.5</v>
      </c>
      <c r="J653" s="160">
        <v>869.8</v>
      </c>
      <c r="K653" s="194">
        <v>39</v>
      </c>
      <c r="L653" s="178">
        <f>'Приложение 2.1'!G655</f>
        <v>2254014.7400000002</v>
      </c>
      <c r="M653" s="569">
        <v>0</v>
      </c>
      <c r="N653" s="569">
        <v>0</v>
      </c>
      <c r="O653" s="569">
        <v>0</v>
      </c>
      <c r="P653" s="569">
        <f>L653</f>
        <v>2254014.7400000002</v>
      </c>
      <c r="Q653" s="569">
        <v>0</v>
      </c>
      <c r="R653" s="569">
        <v>0</v>
      </c>
      <c r="S653" s="105" t="s">
        <v>587</v>
      </c>
      <c r="T653" s="100"/>
      <c r="U653" s="101"/>
    </row>
    <row r="654" spans="1:21" ht="9" customHeight="1">
      <c r="A654" s="157">
        <v>241</v>
      </c>
      <c r="B654" s="158" t="s">
        <v>923</v>
      </c>
      <c r="C654" s="161" t="s">
        <v>1123</v>
      </c>
      <c r="D654" s="180" t="s">
        <v>1122</v>
      </c>
      <c r="E654" s="159" t="s">
        <v>0</v>
      </c>
      <c r="F654" s="159" t="s">
        <v>88</v>
      </c>
      <c r="G654" s="194">
        <v>2</v>
      </c>
      <c r="H654" s="194">
        <v>3</v>
      </c>
      <c r="I654" s="160">
        <v>1122.4000000000001</v>
      </c>
      <c r="J654" s="160">
        <v>893</v>
      </c>
      <c r="K654" s="194">
        <v>38</v>
      </c>
      <c r="L654" s="178">
        <f>'Приложение 2.1'!G656</f>
        <v>149601.53</v>
      </c>
      <c r="M654" s="569">
        <v>0</v>
      </c>
      <c r="N654" s="569">
        <v>0</v>
      </c>
      <c r="O654" s="569">
        <v>0</v>
      </c>
      <c r="P654" s="569">
        <f>L654</f>
        <v>149601.53</v>
      </c>
      <c r="Q654" s="569">
        <v>0</v>
      </c>
      <c r="R654" s="569">
        <v>0</v>
      </c>
      <c r="S654" s="105" t="s">
        <v>587</v>
      </c>
      <c r="T654" s="100"/>
      <c r="U654" s="101"/>
    </row>
    <row r="655" spans="1:21" ht="37.5" customHeight="1">
      <c r="A655" s="799" t="s">
        <v>431</v>
      </c>
      <c r="B655" s="799"/>
      <c r="C655" s="161"/>
      <c r="D655" s="565"/>
      <c r="E655" s="157" t="s">
        <v>388</v>
      </c>
      <c r="F655" s="157" t="s">
        <v>388</v>
      </c>
      <c r="G655" s="157" t="s">
        <v>388</v>
      </c>
      <c r="H655" s="157" t="s">
        <v>388</v>
      </c>
      <c r="I655" s="162">
        <f>SUM(I652:I654)</f>
        <v>3744.15</v>
      </c>
      <c r="J655" s="162">
        <f t="shared" ref="J655:R655" si="92">SUM(J652:J654)</f>
        <v>2614.25</v>
      </c>
      <c r="K655" s="352">
        <f t="shared" si="92"/>
        <v>109</v>
      </c>
      <c r="L655" s="162">
        <f t="shared" si="92"/>
        <v>2684398.58</v>
      </c>
      <c r="M655" s="162">
        <f t="shared" si="92"/>
        <v>0</v>
      </c>
      <c r="N655" s="162">
        <f t="shared" si="92"/>
        <v>0</v>
      </c>
      <c r="O655" s="162">
        <f t="shared" si="92"/>
        <v>0</v>
      </c>
      <c r="P655" s="162">
        <f t="shared" si="92"/>
        <v>2684398.58</v>
      </c>
      <c r="Q655" s="162">
        <f t="shared" si="92"/>
        <v>0</v>
      </c>
      <c r="R655" s="162">
        <f t="shared" si="92"/>
        <v>0</v>
      </c>
      <c r="S655" s="569"/>
      <c r="T655" s="218"/>
      <c r="U655" s="219"/>
    </row>
    <row r="656" spans="1:21" ht="9" customHeight="1">
      <c r="A656" s="722" t="s">
        <v>928</v>
      </c>
      <c r="B656" s="722"/>
      <c r="C656" s="722"/>
      <c r="D656" s="722"/>
      <c r="E656" s="722"/>
      <c r="F656" s="722"/>
      <c r="G656" s="722"/>
      <c r="H656" s="722"/>
      <c r="I656" s="722"/>
      <c r="J656" s="722"/>
      <c r="K656" s="722"/>
      <c r="L656" s="722"/>
      <c r="M656" s="722"/>
      <c r="N656" s="722"/>
      <c r="O656" s="722"/>
      <c r="P656" s="722"/>
      <c r="Q656" s="722"/>
      <c r="R656" s="722"/>
      <c r="S656" s="722"/>
      <c r="T656" s="240"/>
      <c r="U656" s="240"/>
    </row>
    <row r="657" spans="1:22" ht="9" customHeight="1">
      <c r="A657" s="157">
        <v>242</v>
      </c>
      <c r="B657" s="565" t="s">
        <v>929</v>
      </c>
      <c r="C657" s="161" t="s">
        <v>1123</v>
      </c>
      <c r="D657" s="180" t="s">
        <v>1122</v>
      </c>
      <c r="E657" s="157" t="s">
        <v>601</v>
      </c>
      <c r="F657" s="157" t="s">
        <v>88</v>
      </c>
      <c r="G657" s="192">
        <v>2</v>
      </c>
      <c r="H657" s="192">
        <v>2</v>
      </c>
      <c r="I657" s="162">
        <v>535</v>
      </c>
      <c r="J657" s="162">
        <v>493.7</v>
      </c>
      <c r="K657" s="352">
        <v>16</v>
      </c>
      <c r="L657" s="178">
        <f>'Приложение 2.1'!G659</f>
        <v>1256516.52</v>
      </c>
      <c r="M657" s="569">
        <v>0</v>
      </c>
      <c r="N657" s="569">
        <v>0</v>
      </c>
      <c r="O657" s="569">
        <v>0</v>
      </c>
      <c r="P657" s="569">
        <f>L657</f>
        <v>1256516.52</v>
      </c>
      <c r="Q657" s="569">
        <v>0</v>
      </c>
      <c r="R657" s="569">
        <v>0</v>
      </c>
      <c r="S657" s="105" t="s">
        <v>587</v>
      </c>
      <c r="T657" s="100"/>
      <c r="U657" s="101"/>
    </row>
    <row r="658" spans="1:22" ht="36.75" customHeight="1">
      <c r="A658" s="799" t="s">
        <v>930</v>
      </c>
      <c r="B658" s="799"/>
      <c r="C658" s="161"/>
      <c r="D658" s="565"/>
      <c r="E658" s="157" t="s">
        <v>388</v>
      </c>
      <c r="F658" s="157" t="s">
        <v>388</v>
      </c>
      <c r="G658" s="157" t="s">
        <v>388</v>
      </c>
      <c r="H658" s="157" t="s">
        <v>388</v>
      </c>
      <c r="I658" s="162">
        <f>SUM(I657)</f>
        <v>535</v>
      </c>
      <c r="J658" s="162">
        <f t="shared" ref="J658:R658" si="93">SUM(J657)</f>
        <v>493.7</v>
      </c>
      <c r="K658" s="352">
        <f t="shared" si="93"/>
        <v>16</v>
      </c>
      <c r="L658" s="162">
        <f t="shared" si="93"/>
        <v>1256516.52</v>
      </c>
      <c r="M658" s="162">
        <f t="shared" si="93"/>
        <v>0</v>
      </c>
      <c r="N658" s="162">
        <f t="shared" si="93"/>
        <v>0</v>
      </c>
      <c r="O658" s="162">
        <f t="shared" si="93"/>
        <v>0</v>
      </c>
      <c r="P658" s="162">
        <f t="shared" si="93"/>
        <v>1256516.52</v>
      </c>
      <c r="Q658" s="162">
        <f t="shared" si="93"/>
        <v>0</v>
      </c>
      <c r="R658" s="162">
        <f t="shared" si="93"/>
        <v>0</v>
      </c>
      <c r="S658" s="162"/>
      <c r="T658" s="218"/>
      <c r="U658" s="219"/>
    </row>
    <row r="659" spans="1:22" ht="9" customHeight="1">
      <c r="A659" s="712" t="s">
        <v>359</v>
      </c>
      <c r="B659" s="712"/>
      <c r="C659" s="712"/>
      <c r="D659" s="712"/>
      <c r="E659" s="712"/>
      <c r="F659" s="712"/>
      <c r="G659" s="712"/>
      <c r="H659" s="712"/>
      <c r="I659" s="712"/>
      <c r="J659" s="712"/>
      <c r="K659" s="712"/>
      <c r="L659" s="712"/>
      <c r="M659" s="712"/>
      <c r="N659" s="712"/>
      <c r="O659" s="712"/>
      <c r="P659" s="712"/>
      <c r="Q659" s="712"/>
      <c r="R659" s="712"/>
      <c r="S659" s="712"/>
      <c r="T659" s="212"/>
      <c r="U659" s="212"/>
    </row>
    <row r="660" spans="1:22" ht="9" customHeight="1">
      <c r="A660" s="570">
        <v>243</v>
      </c>
      <c r="B660" s="129" t="s">
        <v>1017</v>
      </c>
      <c r="C660" s="272" t="s">
        <v>1123</v>
      </c>
      <c r="D660" s="180" t="s">
        <v>1122</v>
      </c>
      <c r="E660" s="570">
        <v>1977</v>
      </c>
      <c r="F660" s="570" t="s">
        <v>88</v>
      </c>
      <c r="G660" s="103">
        <v>2</v>
      </c>
      <c r="H660" s="570">
        <v>2</v>
      </c>
      <c r="I660" s="569">
        <v>919.7</v>
      </c>
      <c r="J660" s="569">
        <v>876.1</v>
      </c>
      <c r="K660" s="103">
        <v>40</v>
      </c>
      <c r="L660" s="178">
        <f>'Приложение 2.1'!G662</f>
        <v>3588487.53</v>
      </c>
      <c r="M660" s="569">
        <v>0</v>
      </c>
      <c r="N660" s="569">
        <v>0</v>
      </c>
      <c r="O660" s="569">
        <v>0</v>
      </c>
      <c r="P660" s="569">
        <f>L660</f>
        <v>3588487.53</v>
      </c>
      <c r="Q660" s="569">
        <v>0</v>
      </c>
      <c r="R660" s="569">
        <v>0</v>
      </c>
      <c r="S660" s="105" t="s">
        <v>587</v>
      </c>
      <c r="T660" s="100"/>
      <c r="U660" s="101"/>
    </row>
    <row r="661" spans="1:22" ht="9" customHeight="1">
      <c r="A661" s="570">
        <v>244</v>
      </c>
      <c r="B661" s="129" t="s">
        <v>1018</v>
      </c>
      <c r="C661" s="105" t="s">
        <v>1123</v>
      </c>
      <c r="D661" s="180" t="s">
        <v>1122</v>
      </c>
      <c r="E661" s="570">
        <v>1977</v>
      </c>
      <c r="F661" s="570" t="s">
        <v>88</v>
      </c>
      <c r="G661" s="103">
        <v>2</v>
      </c>
      <c r="H661" s="570">
        <v>1</v>
      </c>
      <c r="I661" s="569">
        <v>1043.06</v>
      </c>
      <c r="J661" s="569">
        <v>504.53</v>
      </c>
      <c r="K661" s="103">
        <v>34</v>
      </c>
      <c r="L661" s="178">
        <f>'Приложение 2.1'!G663</f>
        <v>1955265.64</v>
      </c>
      <c r="M661" s="569">
        <v>0</v>
      </c>
      <c r="N661" s="569">
        <v>0</v>
      </c>
      <c r="O661" s="569">
        <v>0</v>
      </c>
      <c r="P661" s="569">
        <f>L661</f>
        <v>1955265.64</v>
      </c>
      <c r="Q661" s="569">
        <v>0</v>
      </c>
      <c r="R661" s="569">
        <v>0</v>
      </c>
      <c r="S661" s="105" t="s">
        <v>587</v>
      </c>
      <c r="T661" s="100"/>
      <c r="U661" s="101"/>
    </row>
    <row r="662" spans="1:22" ht="35.25" customHeight="1">
      <c r="A662" s="796" t="s">
        <v>447</v>
      </c>
      <c r="B662" s="796"/>
      <c r="C662" s="105"/>
      <c r="D662" s="564"/>
      <c r="E662" s="114" t="s">
        <v>388</v>
      </c>
      <c r="F662" s="114" t="s">
        <v>388</v>
      </c>
      <c r="G662" s="114" t="s">
        <v>388</v>
      </c>
      <c r="H662" s="114" t="s">
        <v>388</v>
      </c>
      <c r="I662" s="275">
        <f>SUM(I660:I661)</f>
        <v>1962.76</v>
      </c>
      <c r="J662" s="275">
        <f t="shared" ref="J662:R662" si="94">SUM(J660:J661)</f>
        <v>1380.63</v>
      </c>
      <c r="K662" s="106">
        <f t="shared" si="94"/>
        <v>74</v>
      </c>
      <c r="L662" s="275">
        <f t="shared" si="94"/>
        <v>5543753.1699999999</v>
      </c>
      <c r="M662" s="275">
        <f t="shared" si="94"/>
        <v>0</v>
      </c>
      <c r="N662" s="275">
        <f t="shared" si="94"/>
        <v>0</v>
      </c>
      <c r="O662" s="275">
        <f t="shared" si="94"/>
        <v>0</v>
      </c>
      <c r="P662" s="275">
        <f t="shared" si="94"/>
        <v>5543753.1699999999</v>
      </c>
      <c r="Q662" s="275">
        <f t="shared" si="94"/>
        <v>0</v>
      </c>
      <c r="R662" s="275">
        <f t="shared" si="94"/>
        <v>0</v>
      </c>
      <c r="S662" s="569"/>
      <c r="T662" s="100"/>
      <c r="U662" s="101"/>
    </row>
    <row r="663" spans="1:22" ht="9" customHeight="1">
      <c r="A663" s="712" t="s">
        <v>428</v>
      </c>
      <c r="B663" s="712"/>
      <c r="C663" s="712"/>
      <c r="D663" s="712"/>
      <c r="E663" s="712"/>
      <c r="F663" s="712"/>
      <c r="G663" s="712"/>
      <c r="H663" s="712"/>
      <c r="I663" s="712"/>
      <c r="J663" s="712"/>
      <c r="K663" s="712"/>
      <c r="L663" s="712"/>
      <c r="M663" s="712"/>
      <c r="N663" s="712"/>
      <c r="O663" s="712"/>
      <c r="P663" s="712"/>
      <c r="Q663" s="712"/>
      <c r="R663" s="712"/>
      <c r="S663" s="712"/>
      <c r="T663" s="212"/>
      <c r="U663" s="212"/>
    </row>
    <row r="664" spans="1:22" ht="9" customHeight="1">
      <c r="A664" s="570">
        <v>245</v>
      </c>
      <c r="B664" s="129" t="s">
        <v>933</v>
      </c>
      <c r="C664" s="105" t="s">
        <v>1123</v>
      </c>
      <c r="D664" s="180" t="s">
        <v>1122</v>
      </c>
      <c r="E664" s="570" t="s">
        <v>597</v>
      </c>
      <c r="F664" s="570" t="s">
        <v>88</v>
      </c>
      <c r="G664" s="103">
        <v>2</v>
      </c>
      <c r="H664" s="103">
        <v>1</v>
      </c>
      <c r="I664" s="122">
        <v>393.4</v>
      </c>
      <c r="J664" s="122">
        <v>362.5</v>
      </c>
      <c r="K664" s="103">
        <v>22</v>
      </c>
      <c r="L664" s="178">
        <f>'Приложение 2.1'!G666</f>
        <v>1188111.4099999999</v>
      </c>
      <c r="M664" s="569">
        <v>0</v>
      </c>
      <c r="N664" s="569">
        <v>0</v>
      </c>
      <c r="O664" s="569">
        <v>0</v>
      </c>
      <c r="P664" s="569">
        <f>L664</f>
        <v>1188111.4099999999</v>
      </c>
      <c r="Q664" s="569">
        <v>0</v>
      </c>
      <c r="R664" s="569">
        <v>0</v>
      </c>
      <c r="S664" s="105" t="s">
        <v>587</v>
      </c>
      <c r="T664" s="100"/>
      <c r="U664" s="101"/>
    </row>
    <row r="665" spans="1:22" ht="9" customHeight="1">
      <c r="A665" s="570">
        <v>246</v>
      </c>
      <c r="B665" s="129" t="s">
        <v>934</v>
      </c>
      <c r="C665" s="105" t="s">
        <v>1123</v>
      </c>
      <c r="D665" s="180" t="s">
        <v>1122</v>
      </c>
      <c r="E665" s="570" t="s">
        <v>605</v>
      </c>
      <c r="F665" s="570" t="s">
        <v>88</v>
      </c>
      <c r="G665" s="103">
        <v>2</v>
      </c>
      <c r="H665" s="103">
        <v>3</v>
      </c>
      <c r="I665" s="122">
        <v>960.5</v>
      </c>
      <c r="J665" s="122">
        <v>974</v>
      </c>
      <c r="K665" s="103">
        <v>35</v>
      </c>
      <c r="L665" s="178">
        <f>'Приложение 2.1'!G667</f>
        <v>3725711.28</v>
      </c>
      <c r="M665" s="569">
        <v>0</v>
      </c>
      <c r="N665" s="569">
        <v>0</v>
      </c>
      <c r="O665" s="569">
        <v>0</v>
      </c>
      <c r="P665" s="569">
        <f>L665</f>
        <v>3725711.28</v>
      </c>
      <c r="Q665" s="569">
        <v>0</v>
      </c>
      <c r="R665" s="569">
        <v>0</v>
      </c>
      <c r="S665" s="105" t="s">
        <v>587</v>
      </c>
      <c r="T665" s="100"/>
      <c r="U665" s="101"/>
    </row>
    <row r="666" spans="1:22" ht="35.25" customHeight="1">
      <c r="A666" s="796" t="s">
        <v>429</v>
      </c>
      <c r="B666" s="796"/>
      <c r="C666" s="105"/>
      <c r="D666" s="564"/>
      <c r="E666" s="114" t="s">
        <v>388</v>
      </c>
      <c r="F666" s="114" t="s">
        <v>388</v>
      </c>
      <c r="G666" s="114" t="s">
        <v>388</v>
      </c>
      <c r="H666" s="114" t="s">
        <v>388</v>
      </c>
      <c r="I666" s="115">
        <f>SUM(I664:I665)</f>
        <v>1353.9</v>
      </c>
      <c r="J666" s="115">
        <f t="shared" ref="J666:R666" si="95">SUM(J664:J665)</f>
        <v>1336.5</v>
      </c>
      <c r="K666" s="106">
        <f t="shared" si="95"/>
        <v>57</v>
      </c>
      <c r="L666" s="275">
        <f t="shared" si="95"/>
        <v>4913822.6899999995</v>
      </c>
      <c r="M666" s="115">
        <f t="shared" si="95"/>
        <v>0</v>
      </c>
      <c r="N666" s="115">
        <f t="shared" si="95"/>
        <v>0</v>
      </c>
      <c r="O666" s="115">
        <f t="shared" si="95"/>
        <v>0</v>
      </c>
      <c r="P666" s="115">
        <f t="shared" si="95"/>
        <v>4913822.6899999995</v>
      </c>
      <c r="Q666" s="115">
        <f t="shared" si="95"/>
        <v>0</v>
      </c>
      <c r="R666" s="115">
        <f t="shared" si="95"/>
        <v>0</v>
      </c>
      <c r="S666" s="569"/>
      <c r="T666" s="100"/>
      <c r="U666" s="101"/>
    </row>
    <row r="667" spans="1:22" ht="9" customHeight="1">
      <c r="A667" s="752" t="s">
        <v>3</v>
      </c>
      <c r="B667" s="752"/>
      <c r="C667" s="752"/>
      <c r="D667" s="752"/>
      <c r="E667" s="752"/>
      <c r="F667" s="752"/>
      <c r="G667" s="752"/>
      <c r="H667" s="752"/>
      <c r="I667" s="752"/>
      <c r="J667" s="752"/>
      <c r="K667" s="752"/>
      <c r="L667" s="752"/>
      <c r="M667" s="752"/>
      <c r="N667" s="752"/>
      <c r="O667" s="752"/>
      <c r="P667" s="752"/>
      <c r="Q667" s="752"/>
      <c r="R667" s="752"/>
      <c r="S667" s="752"/>
      <c r="T667" s="242"/>
      <c r="U667" s="242"/>
    </row>
    <row r="668" spans="1:22" ht="9" customHeight="1">
      <c r="A668" s="164">
        <v>247</v>
      </c>
      <c r="B668" s="165" t="s">
        <v>937</v>
      </c>
      <c r="C668" s="169" t="s">
        <v>1123</v>
      </c>
      <c r="D668" s="180" t="s">
        <v>1122</v>
      </c>
      <c r="E668" s="164" t="s">
        <v>609</v>
      </c>
      <c r="F668" s="164" t="s">
        <v>88</v>
      </c>
      <c r="G668" s="193">
        <v>2</v>
      </c>
      <c r="H668" s="193">
        <v>3</v>
      </c>
      <c r="I668" s="168">
        <v>1144.96</v>
      </c>
      <c r="J668" s="168">
        <v>1072.3800000000001</v>
      </c>
      <c r="K668" s="378">
        <v>43</v>
      </c>
      <c r="L668" s="178">
        <f>'Приложение 2.1'!G670</f>
        <v>3389127.11</v>
      </c>
      <c r="M668" s="569">
        <v>0</v>
      </c>
      <c r="N668" s="569">
        <v>0</v>
      </c>
      <c r="O668" s="569">
        <v>0</v>
      </c>
      <c r="P668" s="569">
        <f>L668</f>
        <v>3389127.11</v>
      </c>
      <c r="Q668" s="569">
        <v>0</v>
      </c>
      <c r="R668" s="569">
        <v>0</v>
      </c>
      <c r="S668" s="105" t="s">
        <v>587</v>
      </c>
      <c r="T668" s="100"/>
      <c r="U668" s="101"/>
    </row>
    <row r="669" spans="1:22" ht="24" customHeight="1">
      <c r="A669" s="798" t="s">
        <v>6</v>
      </c>
      <c r="B669" s="798"/>
      <c r="C669" s="169"/>
      <c r="D669" s="566"/>
      <c r="E669" s="114" t="s">
        <v>388</v>
      </c>
      <c r="F669" s="114" t="s">
        <v>388</v>
      </c>
      <c r="G669" s="114" t="s">
        <v>388</v>
      </c>
      <c r="H669" s="114" t="s">
        <v>388</v>
      </c>
      <c r="I669" s="275">
        <f>SUM(I668)</f>
        <v>1144.96</v>
      </c>
      <c r="J669" s="275">
        <f t="shared" ref="J669:R669" si="96">SUM(J668)</f>
        <v>1072.3800000000001</v>
      </c>
      <c r="K669" s="106">
        <f t="shared" si="96"/>
        <v>43</v>
      </c>
      <c r="L669" s="275">
        <f t="shared" si="96"/>
        <v>3389127.11</v>
      </c>
      <c r="M669" s="275">
        <f t="shared" si="96"/>
        <v>0</v>
      </c>
      <c r="N669" s="275">
        <f t="shared" si="96"/>
        <v>0</v>
      </c>
      <c r="O669" s="275">
        <f t="shared" si="96"/>
        <v>0</v>
      </c>
      <c r="P669" s="275">
        <f t="shared" si="96"/>
        <v>3389127.11</v>
      </c>
      <c r="Q669" s="275">
        <f t="shared" si="96"/>
        <v>0</v>
      </c>
      <c r="R669" s="275">
        <f t="shared" si="96"/>
        <v>0</v>
      </c>
      <c r="S669" s="168"/>
      <c r="T669" s="220"/>
      <c r="U669" s="221"/>
      <c r="V669" s="211"/>
    </row>
    <row r="670" spans="1:22" ht="9" customHeight="1">
      <c r="A670" s="722" t="s">
        <v>11</v>
      </c>
      <c r="B670" s="722"/>
      <c r="C670" s="722"/>
      <c r="D670" s="722"/>
      <c r="E670" s="722"/>
      <c r="F670" s="722"/>
      <c r="G670" s="722"/>
      <c r="H670" s="722"/>
      <c r="I670" s="722"/>
      <c r="J670" s="722"/>
      <c r="K670" s="722"/>
      <c r="L670" s="722"/>
      <c r="M670" s="722"/>
      <c r="N670" s="722"/>
      <c r="O670" s="722"/>
      <c r="P670" s="722"/>
      <c r="Q670" s="722"/>
      <c r="R670" s="722"/>
      <c r="S670" s="722"/>
      <c r="T670" s="240"/>
      <c r="U670" s="240"/>
      <c r="V670" s="211"/>
    </row>
    <row r="671" spans="1:22" ht="9" customHeight="1">
      <c r="A671" s="139">
        <v>248</v>
      </c>
      <c r="B671" s="143" t="s">
        <v>944</v>
      </c>
      <c r="C671" s="147" t="s">
        <v>1123</v>
      </c>
      <c r="D671" s="180" t="s">
        <v>1122</v>
      </c>
      <c r="E671" s="139" t="s">
        <v>218</v>
      </c>
      <c r="F671" s="164" t="s">
        <v>88</v>
      </c>
      <c r="G671" s="163">
        <v>1</v>
      </c>
      <c r="H671" s="163">
        <v>1</v>
      </c>
      <c r="I671" s="140">
        <v>260.2</v>
      </c>
      <c r="J671" s="140">
        <v>250.2</v>
      </c>
      <c r="K671" s="163">
        <v>10</v>
      </c>
      <c r="L671" s="178">
        <f>'Приложение 2.1'!G673</f>
        <v>678592.19</v>
      </c>
      <c r="M671" s="569">
        <v>0</v>
      </c>
      <c r="N671" s="569">
        <v>0</v>
      </c>
      <c r="O671" s="569">
        <v>0</v>
      </c>
      <c r="P671" s="569">
        <f>L671</f>
        <v>678592.19</v>
      </c>
      <c r="Q671" s="569">
        <v>0</v>
      </c>
      <c r="R671" s="569">
        <v>0</v>
      </c>
      <c r="S671" s="105" t="s">
        <v>587</v>
      </c>
      <c r="T671" s="100"/>
      <c r="U671" s="101"/>
      <c r="V671" s="211"/>
    </row>
    <row r="672" spans="1:22" ht="9" customHeight="1">
      <c r="A672" s="139">
        <v>249</v>
      </c>
      <c r="B672" s="143" t="s">
        <v>945</v>
      </c>
      <c r="C672" s="147" t="s">
        <v>1123</v>
      </c>
      <c r="D672" s="180" t="s">
        <v>1122</v>
      </c>
      <c r="E672" s="139" t="s">
        <v>751</v>
      </c>
      <c r="F672" s="164" t="s">
        <v>88</v>
      </c>
      <c r="G672" s="163">
        <v>1</v>
      </c>
      <c r="H672" s="163">
        <v>1</v>
      </c>
      <c r="I672" s="140">
        <v>524.79999999999995</v>
      </c>
      <c r="J672" s="140">
        <v>487.2</v>
      </c>
      <c r="K672" s="163">
        <v>13</v>
      </c>
      <c r="L672" s="178">
        <f>'Приложение 2.1'!G674</f>
        <v>1341848.97</v>
      </c>
      <c r="M672" s="569">
        <v>0</v>
      </c>
      <c r="N672" s="569">
        <v>0</v>
      </c>
      <c r="O672" s="569">
        <v>0</v>
      </c>
      <c r="P672" s="569">
        <f>L672</f>
        <v>1341848.97</v>
      </c>
      <c r="Q672" s="569">
        <v>0</v>
      </c>
      <c r="R672" s="569">
        <v>0</v>
      </c>
      <c r="S672" s="105" t="s">
        <v>587</v>
      </c>
      <c r="T672" s="100"/>
      <c r="U672" s="101"/>
      <c r="V672" s="211"/>
    </row>
    <row r="673" spans="1:22" ht="9" customHeight="1">
      <c r="A673" s="139">
        <v>250</v>
      </c>
      <c r="B673" s="143" t="s">
        <v>946</v>
      </c>
      <c r="C673" s="147" t="s">
        <v>1123</v>
      </c>
      <c r="D673" s="180" t="s">
        <v>1122</v>
      </c>
      <c r="E673" s="139" t="s">
        <v>745</v>
      </c>
      <c r="F673" s="164" t="s">
        <v>88</v>
      </c>
      <c r="G673" s="163">
        <v>2</v>
      </c>
      <c r="H673" s="163">
        <v>1</v>
      </c>
      <c r="I673" s="140">
        <v>331.2</v>
      </c>
      <c r="J673" s="140">
        <v>312.5</v>
      </c>
      <c r="K673" s="163">
        <v>21</v>
      </c>
      <c r="L673" s="178">
        <f>'Приложение 2.1'!G675</f>
        <v>1058143.76</v>
      </c>
      <c r="M673" s="569">
        <v>0</v>
      </c>
      <c r="N673" s="569">
        <v>0</v>
      </c>
      <c r="O673" s="569">
        <v>0</v>
      </c>
      <c r="P673" s="569">
        <f>L673</f>
        <v>1058143.76</v>
      </c>
      <c r="Q673" s="569">
        <v>0</v>
      </c>
      <c r="R673" s="569">
        <v>0</v>
      </c>
      <c r="S673" s="105" t="s">
        <v>587</v>
      </c>
      <c r="T673" s="100"/>
      <c r="U673" s="101"/>
      <c r="V673" s="211"/>
    </row>
    <row r="674" spans="1:22" ht="27" customHeight="1">
      <c r="A674" s="797" t="s">
        <v>12</v>
      </c>
      <c r="B674" s="797"/>
      <c r="C674" s="147"/>
      <c r="D674" s="563"/>
      <c r="E674" s="114" t="s">
        <v>388</v>
      </c>
      <c r="F674" s="114" t="s">
        <v>388</v>
      </c>
      <c r="G674" s="114" t="s">
        <v>388</v>
      </c>
      <c r="H674" s="114" t="s">
        <v>388</v>
      </c>
      <c r="I674" s="275">
        <f t="shared" ref="I674:R674" si="97">SUM(I671:I673)</f>
        <v>1116.2</v>
      </c>
      <c r="J674" s="275">
        <f t="shared" si="97"/>
        <v>1049.9000000000001</v>
      </c>
      <c r="K674" s="106">
        <f t="shared" si="97"/>
        <v>44</v>
      </c>
      <c r="L674" s="275">
        <f t="shared" si="97"/>
        <v>3078584.92</v>
      </c>
      <c r="M674" s="275">
        <f t="shared" si="97"/>
        <v>0</v>
      </c>
      <c r="N674" s="275">
        <f t="shared" si="97"/>
        <v>0</v>
      </c>
      <c r="O674" s="275">
        <f t="shared" si="97"/>
        <v>0</v>
      </c>
      <c r="P674" s="275">
        <f t="shared" si="97"/>
        <v>3078584.92</v>
      </c>
      <c r="Q674" s="275">
        <f t="shared" si="97"/>
        <v>0</v>
      </c>
      <c r="R674" s="275">
        <f t="shared" si="97"/>
        <v>0</v>
      </c>
      <c r="S674" s="569"/>
      <c r="T674" s="213"/>
      <c r="U674" s="222"/>
      <c r="V674" s="211"/>
    </row>
    <row r="675" spans="1:22" ht="9" customHeight="1">
      <c r="A675" s="722" t="s">
        <v>389</v>
      </c>
      <c r="B675" s="722"/>
      <c r="C675" s="722"/>
      <c r="D675" s="722"/>
      <c r="E675" s="722"/>
      <c r="F675" s="722"/>
      <c r="G675" s="722"/>
      <c r="H675" s="722"/>
      <c r="I675" s="722"/>
      <c r="J675" s="722"/>
      <c r="K675" s="722"/>
      <c r="L675" s="722"/>
      <c r="M675" s="722"/>
      <c r="N675" s="722"/>
      <c r="O675" s="722"/>
      <c r="P675" s="722"/>
      <c r="Q675" s="722"/>
      <c r="R675" s="722"/>
      <c r="S675" s="722"/>
      <c r="T675" s="240"/>
      <c r="U675" s="240"/>
      <c r="V675" s="211"/>
    </row>
    <row r="676" spans="1:22" ht="9" customHeight="1">
      <c r="A676" s="139">
        <v>251</v>
      </c>
      <c r="B676" s="143" t="s">
        <v>948</v>
      </c>
      <c r="C676" s="147" t="s">
        <v>1123</v>
      </c>
      <c r="D676" s="180" t="s">
        <v>1122</v>
      </c>
      <c r="E676" s="139" t="s">
        <v>89</v>
      </c>
      <c r="F676" s="139" t="s">
        <v>88</v>
      </c>
      <c r="G676" s="163">
        <v>2</v>
      </c>
      <c r="H676" s="163">
        <v>1</v>
      </c>
      <c r="I676" s="172">
        <v>200</v>
      </c>
      <c r="J676" s="172">
        <v>164.9</v>
      </c>
      <c r="K676" s="163">
        <v>10</v>
      </c>
      <c r="L676" s="178">
        <f>'Приложение 2.1'!G678</f>
        <v>688943.6</v>
      </c>
      <c r="M676" s="569">
        <v>0</v>
      </c>
      <c r="N676" s="569">
        <v>0</v>
      </c>
      <c r="O676" s="569">
        <v>0</v>
      </c>
      <c r="P676" s="569">
        <f>L676</f>
        <v>688943.6</v>
      </c>
      <c r="Q676" s="569">
        <v>0</v>
      </c>
      <c r="R676" s="569">
        <v>0</v>
      </c>
      <c r="S676" s="105" t="s">
        <v>587</v>
      </c>
      <c r="T676" s="100"/>
      <c r="U676" s="101"/>
      <c r="V676" s="211"/>
    </row>
    <row r="677" spans="1:22" ht="9" customHeight="1">
      <c r="A677" s="139">
        <v>252</v>
      </c>
      <c r="B677" s="143" t="s">
        <v>1210</v>
      </c>
      <c r="C677" s="147" t="s">
        <v>1123</v>
      </c>
      <c r="D677" s="180" t="s">
        <v>1122</v>
      </c>
      <c r="E677" s="139">
        <v>1979</v>
      </c>
      <c r="F677" s="139" t="s">
        <v>90</v>
      </c>
      <c r="G677" s="163">
        <v>2</v>
      </c>
      <c r="H677" s="163">
        <v>3</v>
      </c>
      <c r="I677" s="172">
        <v>931</v>
      </c>
      <c r="J677" s="172">
        <v>840.86</v>
      </c>
      <c r="K677" s="163">
        <v>44</v>
      </c>
      <c r="L677" s="178">
        <f>'Приложение 2.1'!G679</f>
        <v>2496246.94</v>
      </c>
      <c r="M677" s="569">
        <v>0</v>
      </c>
      <c r="N677" s="569">
        <v>0</v>
      </c>
      <c r="O677" s="569">
        <v>0</v>
      </c>
      <c r="P677" s="569">
        <f t="shared" ref="P677:P678" si="98">L677</f>
        <v>2496246.94</v>
      </c>
      <c r="Q677" s="569">
        <v>0</v>
      </c>
      <c r="R677" s="569">
        <v>0</v>
      </c>
      <c r="S677" s="105" t="s">
        <v>587</v>
      </c>
      <c r="T677" s="100"/>
      <c r="U677" s="101"/>
      <c r="V677" s="211"/>
    </row>
    <row r="678" spans="1:22" ht="9" customHeight="1">
      <c r="A678" s="139">
        <v>253</v>
      </c>
      <c r="B678" s="143" t="s">
        <v>1211</v>
      </c>
      <c r="C678" s="147" t="s">
        <v>1123</v>
      </c>
      <c r="D678" s="180" t="s">
        <v>1122</v>
      </c>
      <c r="E678" s="139">
        <v>1986</v>
      </c>
      <c r="F678" s="139" t="s">
        <v>88</v>
      </c>
      <c r="G678" s="584">
        <v>2</v>
      </c>
      <c r="H678" s="163">
        <v>3</v>
      </c>
      <c r="I678" s="172">
        <v>970</v>
      </c>
      <c r="J678" s="172">
        <v>866.81</v>
      </c>
      <c r="K678" s="163">
        <v>33</v>
      </c>
      <c r="L678" s="178">
        <f>'Приложение 2.1'!G680</f>
        <v>2516216.91</v>
      </c>
      <c r="M678" s="569">
        <v>0</v>
      </c>
      <c r="N678" s="569">
        <v>0</v>
      </c>
      <c r="O678" s="569">
        <v>0</v>
      </c>
      <c r="P678" s="569">
        <f t="shared" si="98"/>
        <v>2516216.91</v>
      </c>
      <c r="Q678" s="569">
        <v>0</v>
      </c>
      <c r="R678" s="569">
        <v>0</v>
      </c>
      <c r="S678" s="105" t="s">
        <v>587</v>
      </c>
      <c r="T678" s="100"/>
      <c r="U678" s="101"/>
      <c r="V678" s="211"/>
    </row>
    <row r="679" spans="1:22" ht="30" customHeight="1">
      <c r="A679" s="797" t="s">
        <v>21</v>
      </c>
      <c r="B679" s="797"/>
      <c r="C679" s="147"/>
      <c r="D679" s="563"/>
      <c r="E679" s="114" t="s">
        <v>388</v>
      </c>
      <c r="F679" s="114" t="s">
        <v>388</v>
      </c>
      <c r="G679" s="114" t="s">
        <v>388</v>
      </c>
      <c r="H679" s="114" t="s">
        <v>388</v>
      </c>
      <c r="I679" s="115">
        <f>SUM(I676:I678)</f>
        <v>2101</v>
      </c>
      <c r="J679" s="115">
        <f>SUM(J676:J678)</f>
        <v>1872.57</v>
      </c>
      <c r="K679" s="106">
        <f>SUM(K676:K678)</f>
        <v>87</v>
      </c>
      <c r="L679" s="275">
        <f>SUM(L676:L678)</f>
        <v>5701407.4500000002</v>
      </c>
      <c r="M679" s="275">
        <f t="shared" ref="M679:R679" si="99">SUM(M676:M678)</f>
        <v>0</v>
      </c>
      <c r="N679" s="275">
        <f t="shared" si="99"/>
        <v>0</v>
      </c>
      <c r="O679" s="275">
        <f t="shared" si="99"/>
        <v>0</v>
      </c>
      <c r="P679" s="275">
        <f t="shared" si="99"/>
        <v>5701407.4500000002</v>
      </c>
      <c r="Q679" s="115">
        <f t="shared" si="99"/>
        <v>0</v>
      </c>
      <c r="R679" s="115">
        <f t="shared" si="99"/>
        <v>0</v>
      </c>
      <c r="S679" s="569"/>
      <c r="T679" s="213"/>
      <c r="U679" s="254"/>
      <c r="V679" s="211"/>
    </row>
    <row r="680" spans="1:22" ht="9" customHeight="1">
      <c r="A680" s="722" t="s">
        <v>434</v>
      </c>
      <c r="B680" s="722"/>
      <c r="C680" s="722"/>
      <c r="D680" s="722"/>
      <c r="E680" s="722"/>
      <c r="F680" s="722"/>
      <c r="G680" s="722"/>
      <c r="H680" s="722"/>
      <c r="I680" s="722"/>
      <c r="J680" s="722"/>
      <c r="K680" s="722"/>
      <c r="L680" s="722"/>
      <c r="M680" s="722"/>
      <c r="N680" s="722"/>
      <c r="O680" s="722"/>
      <c r="P680" s="722"/>
      <c r="Q680" s="722"/>
      <c r="R680" s="722"/>
      <c r="S680" s="722"/>
      <c r="T680" s="240"/>
      <c r="U680" s="240"/>
      <c r="V680" s="211"/>
    </row>
    <row r="681" spans="1:22" ht="9" customHeight="1">
      <c r="A681" s="570">
        <v>254</v>
      </c>
      <c r="B681" s="129" t="s">
        <v>1051</v>
      </c>
      <c r="C681" s="105" t="s">
        <v>1123</v>
      </c>
      <c r="D681" s="614" t="s">
        <v>1122</v>
      </c>
      <c r="E681" s="570" t="s">
        <v>602</v>
      </c>
      <c r="F681" s="570" t="s">
        <v>88</v>
      </c>
      <c r="G681" s="103">
        <v>2</v>
      </c>
      <c r="H681" s="103">
        <v>2</v>
      </c>
      <c r="I681" s="569">
        <v>907.5</v>
      </c>
      <c r="J681" s="569">
        <v>907.5</v>
      </c>
      <c r="K681" s="103">
        <v>48</v>
      </c>
      <c r="L681" s="178">
        <f>'Приложение 2.1'!G683</f>
        <v>2361206.4300000002</v>
      </c>
      <c r="M681" s="569">
        <v>0</v>
      </c>
      <c r="N681" s="569">
        <v>0</v>
      </c>
      <c r="O681" s="569">
        <v>0</v>
      </c>
      <c r="P681" s="569">
        <f>L681</f>
        <v>2361206.4300000002</v>
      </c>
      <c r="Q681" s="569">
        <v>0</v>
      </c>
      <c r="R681" s="569">
        <v>0</v>
      </c>
      <c r="S681" s="105" t="s">
        <v>587</v>
      </c>
      <c r="T681" s="100"/>
      <c r="U681" s="101"/>
      <c r="V681" s="211"/>
    </row>
    <row r="682" spans="1:22" ht="35.25" customHeight="1">
      <c r="A682" s="796" t="s">
        <v>435</v>
      </c>
      <c r="B682" s="796"/>
      <c r="C682" s="105"/>
      <c r="D682" s="564"/>
      <c r="E682" s="114" t="s">
        <v>388</v>
      </c>
      <c r="F682" s="114" t="s">
        <v>388</v>
      </c>
      <c r="G682" s="114" t="s">
        <v>388</v>
      </c>
      <c r="H682" s="114" t="s">
        <v>388</v>
      </c>
      <c r="I682" s="275">
        <f>SUM(I681)</f>
        <v>907.5</v>
      </c>
      <c r="J682" s="275">
        <f t="shared" ref="J682:R682" si="100">SUM(J681)</f>
        <v>907.5</v>
      </c>
      <c r="K682" s="106">
        <f t="shared" si="100"/>
        <v>48</v>
      </c>
      <c r="L682" s="275">
        <f t="shared" si="100"/>
        <v>2361206.4300000002</v>
      </c>
      <c r="M682" s="275">
        <f t="shared" si="100"/>
        <v>0</v>
      </c>
      <c r="N682" s="275">
        <f t="shared" si="100"/>
        <v>0</v>
      </c>
      <c r="O682" s="275">
        <f t="shared" si="100"/>
        <v>0</v>
      </c>
      <c r="P682" s="275">
        <f t="shared" si="100"/>
        <v>2361206.4300000002</v>
      </c>
      <c r="Q682" s="275">
        <f t="shared" si="100"/>
        <v>0</v>
      </c>
      <c r="R682" s="275">
        <f t="shared" si="100"/>
        <v>0</v>
      </c>
      <c r="S682" s="569"/>
      <c r="T682" s="100"/>
      <c r="U682" s="254"/>
      <c r="V682" s="211"/>
    </row>
    <row r="683" spans="1:22" ht="9" customHeight="1">
      <c r="A683" s="722" t="s">
        <v>426</v>
      </c>
      <c r="B683" s="722"/>
      <c r="C683" s="722"/>
      <c r="D683" s="722"/>
      <c r="E683" s="722"/>
      <c r="F683" s="722"/>
      <c r="G683" s="722"/>
      <c r="H683" s="722"/>
      <c r="I683" s="722"/>
      <c r="J683" s="722"/>
      <c r="K683" s="722"/>
      <c r="L683" s="722"/>
      <c r="M683" s="722"/>
      <c r="N683" s="722"/>
      <c r="O683" s="722"/>
      <c r="P683" s="722"/>
      <c r="Q683" s="722"/>
      <c r="R683" s="722"/>
      <c r="S683" s="722"/>
      <c r="T683" s="240"/>
      <c r="U683" s="240"/>
      <c r="V683" s="211"/>
    </row>
    <row r="684" spans="1:22" ht="9" customHeight="1">
      <c r="A684" s="570">
        <v>255</v>
      </c>
      <c r="B684" s="129" t="s">
        <v>950</v>
      </c>
      <c r="C684" s="105" t="s">
        <v>1123</v>
      </c>
      <c r="D684" s="180" t="s">
        <v>1122</v>
      </c>
      <c r="E684" s="570" t="s">
        <v>743</v>
      </c>
      <c r="F684" s="570" t="s">
        <v>90</v>
      </c>
      <c r="G684" s="103">
        <v>3</v>
      </c>
      <c r="H684" s="103">
        <v>3</v>
      </c>
      <c r="I684" s="569">
        <v>1571.55</v>
      </c>
      <c r="J684" s="569">
        <v>1477.42</v>
      </c>
      <c r="K684" s="104">
        <v>40</v>
      </c>
      <c r="L684" s="178">
        <f>'Приложение 2.1'!G686</f>
        <v>3293704.87</v>
      </c>
      <c r="M684" s="569">
        <v>0</v>
      </c>
      <c r="N684" s="569">
        <v>0</v>
      </c>
      <c r="O684" s="569">
        <v>0</v>
      </c>
      <c r="P684" s="569">
        <f>L684</f>
        <v>3293704.87</v>
      </c>
      <c r="Q684" s="569">
        <v>0</v>
      </c>
      <c r="R684" s="569">
        <v>0</v>
      </c>
      <c r="S684" s="105" t="s">
        <v>587</v>
      </c>
      <c r="T684" s="100"/>
      <c r="U684" s="101"/>
      <c r="V684" s="211"/>
    </row>
    <row r="685" spans="1:22" ht="25.5" customHeight="1">
      <c r="A685" s="796" t="s">
        <v>427</v>
      </c>
      <c r="B685" s="796"/>
      <c r="C685" s="105"/>
      <c r="D685" s="564"/>
      <c r="E685" s="114" t="s">
        <v>388</v>
      </c>
      <c r="F685" s="114" t="s">
        <v>388</v>
      </c>
      <c r="G685" s="114" t="s">
        <v>388</v>
      </c>
      <c r="H685" s="114" t="s">
        <v>388</v>
      </c>
      <c r="I685" s="275">
        <f>SUM(I684)</f>
        <v>1571.55</v>
      </c>
      <c r="J685" s="275">
        <f t="shared" ref="J685:R685" si="101">SUM(J684)</f>
        <v>1477.42</v>
      </c>
      <c r="K685" s="106">
        <f t="shared" si="101"/>
        <v>40</v>
      </c>
      <c r="L685" s="275">
        <f t="shared" si="101"/>
        <v>3293704.87</v>
      </c>
      <c r="M685" s="275">
        <f t="shared" si="101"/>
        <v>0</v>
      </c>
      <c r="N685" s="275">
        <f t="shared" si="101"/>
        <v>0</v>
      </c>
      <c r="O685" s="275">
        <f t="shared" si="101"/>
        <v>0</v>
      </c>
      <c r="P685" s="275">
        <f t="shared" si="101"/>
        <v>3293704.87</v>
      </c>
      <c r="Q685" s="275">
        <f t="shared" si="101"/>
        <v>0</v>
      </c>
      <c r="R685" s="275">
        <f t="shared" si="101"/>
        <v>0</v>
      </c>
      <c r="S685" s="569"/>
      <c r="T685" s="98"/>
      <c r="U685" s="101"/>
      <c r="V685" s="211"/>
    </row>
    <row r="686" spans="1:22" ht="9" customHeight="1">
      <c r="A686" s="712" t="s">
        <v>29</v>
      </c>
      <c r="B686" s="712"/>
      <c r="C686" s="712"/>
      <c r="D686" s="712"/>
      <c r="E686" s="712"/>
      <c r="F686" s="712"/>
      <c r="G686" s="712"/>
      <c r="H686" s="712"/>
      <c r="I686" s="712"/>
      <c r="J686" s="712"/>
      <c r="K686" s="712"/>
      <c r="L686" s="712"/>
      <c r="M686" s="712"/>
      <c r="N686" s="712"/>
      <c r="O686" s="712"/>
      <c r="P686" s="712"/>
      <c r="Q686" s="712"/>
      <c r="R686" s="712"/>
      <c r="S686" s="712"/>
      <c r="T686" s="212"/>
      <c r="U686" s="212"/>
      <c r="V686" s="211"/>
    </row>
    <row r="687" spans="1:22" ht="9" customHeight="1">
      <c r="A687" s="570">
        <v>256</v>
      </c>
      <c r="B687" s="129" t="s">
        <v>955</v>
      </c>
      <c r="C687" s="105" t="s">
        <v>1123</v>
      </c>
      <c r="D687" s="180" t="s">
        <v>1122</v>
      </c>
      <c r="E687" s="570" t="s">
        <v>743</v>
      </c>
      <c r="F687" s="570" t="s">
        <v>88</v>
      </c>
      <c r="G687" s="103">
        <v>2</v>
      </c>
      <c r="H687" s="103">
        <v>3</v>
      </c>
      <c r="I687" s="569">
        <v>989.8</v>
      </c>
      <c r="J687" s="569">
        <v>901.2</v>
      </c>
      <c r="K687" s="103">
        <v>42</v>
      </c>
      <c r="L687" s="178">
        <f>'Приложение 2.1'!G689</f>
        <v>4521845.5199999996</v>
      </c>
      <c r="M687" s="569">
        <v>0</v>
      </c>
      <c r="N687" s="569">
        <v>0</v>
      </c>
      <c r="O687" s="569">
        <v>0</v>
      </c>
      <c r="P687" s="569">
        <f>L687</f>
        <v>4521845.5199999996</v>
      </c>
      <c r="Q687" s="569">
        <v>0</v>
      </c>
      <c r="R687" s="569">
        <v>0</v>
      </c>
      <c r="S687" s="105" t="s">
        <v>587</v>
      </c>
      <c r="T687" s="100"/>
      <c r="U687" s="101"/>
      <c r="V687" s="211"/>
    </row>
    <row r="688" spans="1:22" ht="9" customHeight="1">
      <c r="A688" s="570">
        <v>257</v>
      </c>
      <c r="B688" s="129" t="s">
        <v>956</v>
      </c>
      <c r="C688" s="105" t="s">
        <v>1123</v>
      </c>
      <c r="D688" s="180" t="s">
        <v>1122</v>
      </c>
      <c r="E688" s="570" t="s">
        <v>742</v>
      </c>
      <c r="F688" s="570" t="s">
        <v>88</v>
      </c>
      <c r="G688" s="103">
        <v>2</v>
      </c>
      <c r="H688" s="103">
        <v>2</v>
      </c>
      <c r="I688" s="569">
        <v>546.1</v>
      </c>
      <c r="J688" s="569">
        <v>502.1</v>
      </c>
      <c r="K688" s="103">
        <v>23</v>
      </c>
      <c r="L688" s="178">
        <f>'Приложение 2.1'!G690</f>
        <v>2624082.9</v>
      </c>
      <c r="M688" s="569">
        <v>0</v>
      </c>
      <c r="N688" s="569">
        <v>0</v>
      </c>
      <c r="O688" s="569">
        <v>0</v>
      </c>
      <c r="P688" s="569">
        <f>L688</f>
        <v>2624082.9</v>
      </c>
      <c r="Q688" s="569">
        <v>0</v>
      </c>
      <c r="R688" s="569">
        <v>0</v>
      </c>
      <c r="S688" s="105" t="s">
        <v>587</v>
      </c>
      <c r="T688" s="100"/>
      <c r="U688" s="101"/>
      <c r="V688" s="211"/>
    </row>
    <row r="689" spans="1:22" ht="23.25" customHeight="1">
      <c r="A689" s="796" t="s">
        <v>30</v>
      </c>
      <c r="B689" s="796"/>
      <c r="C689" s="105"/>
      <c r="D689" s="564"/>
      <c r="E689" s="114" t="s">
        <v>388</v>
      </c>
      <c r="F689" s="114" t="s">
        <v>388</v>
      </c>
      <c r="G689" s="114" t="s">
        <v>388</v>
      </c>
      <c r="H689" s="114" t="s">
        <v>388</v>
      </c>
      <c r="I689" s="275">
        <f>SUM(I687:I688)</f>
        <v>1535.9</v>
      </c>
      <c r="J689" s="275">
        <f t="shared" ref="J689:R689" si="102">SUM(J687:J688)</f>
        <v>1403.3000000000002</v>
      </c>
      <c r="K689" s="106">
        <f t="shared" si="102"/>
        <v>65</v>
      </c>
      <c r="L689" s="275">
        <f t="shared" si="102"/>
        <v>7145928.4199999999</v>
      </c>
      <c r="M689" s="275">
        <f t="shared" si="102"/>
        <v>0</v>
      </c>
      <c r="N689" s="275">
        <f t="shared" si="102"/>
        <v>0</v>
      </c>
      <c r="O689" s="275">
        <f t="shared" si="102"/>
        <v>0</v>
      </c>
      <c r="P689" s="275">
        <f t="shared" si="102"/>
        <v>7145928.4199999999</v>
      </c>
      <c r="Q689" s="275">
        <f t="shared" si="102"/>
        <v>0</v>
      </c>
      <c r="R689" s="275">
        <f t="shared" si="102"/>
        <v>0</v>
      </c>
      <c r="S689" s="569"/>
      <c r="T689" s="100"/>
      <c r="U689" s="101"/>
      <c r="V689" s="211"/>
    </row>
    <row r="690" spans="1:22" ht="9" customHeight="1">
      <c r="A690" s="712" t="s">
        <v>35</v>
      </c>
      <c r="B690" s="712"/>
      <c r="C690" s="712"/>
      <c r="D690" s="712"/>
      <c r="E690" s="712"/>
      <c r="F690" s="712"/>
      <c r="G690" s="712"/>
      <c r="H690" s="712"/>
      <c r="I690" s="712"/>
      <c r="J690" s="712"/>
      <c r="K690" s="712"/>
      <c r="L690" s="712"/>
      <c r="M690" s="712"/>
      <c r="N690" s="712"/>
      <c r="O690" s="712"/>
      <c r="P690" s="712"/>
      <c r="Q690" s="712"/>
      <c r="R690" s="712"/>
      <c r="S690" s="712"/>
      <c r="T690" s="212"/>
      <c r="U690" s="212"/>
      <c r="V690" s="211"/>
    </row>
    <row r="691" spans="1:22" ht="9" customHeight="1">
      <c r="A691" s="570">
        <v>258</v>
      </c>
      <c r="B691" s="129" t="s">
        <v>964</v>
      </c>
      <c r="C691" s="105" t="s">
        <v>1123</v>
      </c>
      <c r="D691" s="180" t="s">
        <v>1122</v>
      </c>
      <c r="E691" s="570" t="s">
        <v>106</v>
      </c>
      <c r="F691" s="570" t="s">
        <v>88</v>
      </c>
      <c r="G691" s="103">
        <v>2</v>
      </c>
      <c r="H691" s="103">
        <v>1</v>
      </c>
      <c r="I691" s="569">
        <v>317.7</v>
      </c>
      <c r="J691" s="569">
        <v>295.3</v>
      </c>
      <c r="K691" s="103">
        <v>9</v>
      </c>
      <c r="L691" s="178">
        <f>'Приложение 2.1'!G693</f>
        <v>1228062.68</v>
      </c>
      <c r="M691" s="569">
        <v>0</v>
      </c>
      <c r="N691" s="569">
        <v>0</v>
      </c>
      <c r="O691" s="569">
        <v>0</v>
      </c>
      <c r="P691" s="569">
        <f t="shared" ref="P691:P696" si="103">L691</f>
        <v>1228062.68</v>
      </c>
      <c r="Q691" s="569">
        <v>0</v>
      </c>
      <c r="R691" s="569">
        <v>0</v>
      </c>
      <c r="S691" s="105" t="s">
        <v>587</v>
      </c>
      <c r="T691" s="100"/>
      <c r="U691" s="101"/>
      <c r="V691" s="211"/>
    </row>
    <row r="692" spans="1:22" ht="9" customHeight="1">
      <c r="A692" s="570">
        <v>259</v>
      </c>
      <c r="B692" s="129" t="s">
        <v>965</v>
      </c>
      <c r="C692" s="105" t="s">
        <v>1123</v>
      </c>
      <c r="D692" s="180" t="s">
        <v>1122</v>
      </c>
      <c r="E692" s="570" t="s">
        <v>597</v>
      </c>
      <c r="F692" s="570" t="s">
        <v>88</v>
      </c>
      <c r="G692" s="103">
        <v>2</v>
      </c>
      <c r="H692" s="103">
        <v>3</v>
      </c>
      <c r="I692" s="569">
        <v>1608.8</v>
      </c>
      <c r="J692" s="569">
        <v>1489.1</v>
      </c>
      <c r="K692" s="570">
        <v>60</v>
      </c>
      <c r="L692" s="178">
        <f>'Приложение 2.1'!G694</f>
        <v>3856857.33</v>
      </c>
      <c r="M692" s="569">
        <v>0</v>
      </c>
      <c r="N692" s="569">
        <v>0</v>
      </c>
      <c r="O692" s="569">
        <v>0</v>
      </c>
      <c r="P692" s="569">
        <f t="shared" si="103"/>
        <v>3856857.33</v>
      </c>
      <c r="Q692" s="569">
        <v>0</v>
      </c>
      <c r="R692" s="569">
        <v>0</v>
      </c>
      <c r="S692" s="105" t="s">
        <v>587</v>
      </c>
      <c r="T692" s="100"/>
      <c r="U692" s="101"/>
      <c r="V692" s="211"/>
    </row>
    <row r="693" spans="1:22" ht="9" customHeight="1">
      <c r="A693" s="641">
        <v>260</v>
      </c>
      <c r="B693" s="129" t="s">
        <v>966</v>
      </c>
      <c r="C693" s="105" t="s">
        <v>1123</v>
      </c>
      <c r="D693" s="180" t="s">
        <v>1122</v>
      </c>
      <c r="E693" s="570" t="s">
        <v>597</v>
      </c>
      <c r="F693" s="570" t="s">
        <v>88</v>
      </c>
      <c r="G693" s="103">
        <v>2</v>
      </c>
      <c r="H693" s="103">
        <v>2</v>
      </c>
      <c r="I693" s="569">
        <v>685.5</v>
      </c>
      <c r="J693" s="569">
        <v>476.5</v>
      </c>
      <c r="K693" s="103">
        <v>34</v>
      </c>
      <c r="L693" s="178">
        <f>'Приложение 2.1'!G695</f>
        <v>1841636.2</v>
      </c>
      <c r="M693" s="569">
        <v>0</v>
      </c>
      <c r="N693" s="569">
        <v>0</v>
      </c>
      <c r="O693" s="569">
        <v>0</v>
      </c>
      <c r="P693" s="569">
        <f t="shared" si="103"/>
        <v>1841636.2</v>
      </c>
      <c r="Q693" s="569">
        <v>0</v>
      </c>
      <c r="R693" s="569">
        <v>0</v>
      </c>
      <c r="S693" s="105" t="s">
        <v>587</v>
      </c>
      <c r="T693" s="100"/>
      <c r="U693" s="101"/>
      <c r="V693" s="211"/>
    </row>
    <row r="694" spans="1:22" ht="9" customHeight="1">
      <c r="A694" s="641">
        <v>261</v>
      </c>
      <c r="B694" s="129" t="s">
        <v>967</v>
      </c>
      <c r="C694" s="105" t="s">
        <v>1123</v>
      </c>
      <c r="D694" s="180" t="s">
        <v>1122</v>
      </c>
      <c r="E694" s="570" t="s">
        <v>601</v>
      </c>
      <c r="F694" s="570" t="s">
        <v>88</v>
      </c>
      <c r="G694" s="103">
        <v>2</v>
      </c>
      <c r="H694" s="103">
        <v>2</v>
      </c>
      <c r="I694" s="569">
        <v>1209.9000000000001</v>
      </c>
      <c r="J694" s="569">
        <v>975.4</v>
      </c>
      <c r="K694" s="103">
        <v>73</v>
      </c>
      <c r="L694" s="178">
        <f>'Приложение 2.1'!G696</f>
        <v>2894559.92</v>
      </c>
      <c r="M694" s="569">
        <v>0</v>
      </c>
      <c r="N694" s="569">
        <v>0</v>
      </c>
      <c r="O694" s="569">
        <v>0</v>
      </c>
      <c r="P694" s="569">
        <f t="shared" si="103"/>
        <v>2894559.92</v>
      </c>
      <c r="Q694" s="569">
        <v>0</v>
      </c>
      <c r="R694" s="569">
        <v>0</v>
      </c>
      <c r="S694" s="105" t="s">
        <v>587</v>
      </c>
      <c r="T694" s="100"/>
      <c r="U694" s="101"/>
      <c r="V694" s="211"/>
    </row>
    <row r="695" spans="1:22" ht="9" customHeight="1">
      <c r="A695" s="641">
        <v>262</v>
      </c>
      <c r="B695" s="129" t="s">
        <v>968</v>
      </c>
      <c r="C695" s="105" t="s">
        <v>1123</v>
      </c>
      <c r="D695" s="180" t="s">
        <v>1122</v>
      </c>
      <c r="E695" s="570" t="s">
        <v>218</v>
      </c>
      <c r="F695" s="570" t="s">
        <v>88</v>
      </c>
      <c r="G695" s="103">
        <v>2</v>
      </c>
      <c r="H695" s="103">
        <v>1</v>
      </c>
      <c r="I695" s="569">
        <v>318.2</v>
      </c>
      <c r="J695" s="569">
        <v>297.60000000000002</v>
      </c>
      <c r="K695" s="103">
        <v>11</v>
      </c>
      <c r="L695" s="178">
        <f>'Приложение 2.1'!G697</f>
        <v>1123932.93</v>
      </c>
      <c r="M695" s="569">
        <v>0</v>
      </c>
      <c r="N695" s="569">
        <v>0</v>
      </c>
      <c r="O695" s="569">
        <v>0</v>
      </c>
      <c r="P695" s="569">
        <f t="shared" si="103"/>
        <v>1123932.93</v>
      </c>
      <c r="Q695" s="569">
        <v>0</v>
      </c>
      <c r="R695" s="569">
        <v>0</v>
      </c>
      <c r="S695" s="105" t="s">
        <v>587</v>
      </c>
      <c r="T695" s="100"/>
      <c r="U695" s="101"/>
      <c r="V695" s="211"/>
    </row>
    <row r="696" spans="1:22" ht="9" customHeight="1">
      <c r="A696" s="641">
        <v>263</v>
      </c>
      <c r="B696" s="129" t="s">
        <v>1190</v>
      </c>
      <c r="C696" s="105" t="s">
        <v>1123</v>
      </c>
      <c r="D696" s="180" t="s">
        <v>1122</v>
      </c>
      <c r="E696" s="570">
        <v>2000</v>
      </c>
      <c r="F696" s="570" t="s">
        <v>90</v>
      </c>
      <c r="G696" s="103">
        <v>5</v>
      </c>
      <c r="H696" s="103">
        <v>6</v>
      </c>
      <c r="I696" s="569">
        <v>4562.6499999999996</v>
      </c>
      <c r="J696" s="569">
        <v>4171.1499999999996</v>
      </c>
      <c r="K696" s="103">
        <v>126</v>
      </c>
      <c r="L696" s="178">
        <f>'Приложение 2.1'!G698</f>
        <v>4373424.6399999997</v>
      </c>
      <c r="M696" s="569">
        <v>0</v>
      </c>
      <c r="N696" s="569">
        <v>0</v>
      </c>
      <c r="O696" s="569">
        <v>0</v>
      </c>
      <c r="P696" s="569">
        <f t="shared" si="103"/>
        <v>4373424.6399999997</v>
      </c>
      <c r="Q696" s="569">
        <v>0</v>
      </c>
      <c r="R696" s="569">
        <v>0</v>
      </c>
      <c r="S696" s="105" t="s">
        <v>587</v>
      </c>
      <c r="T696" s="100"/>
      <c r="U696" s="101"/>
      <c r="V696" s="211"/>
    </row>
    <row r="697" spans="1:22" ht="24" customHeight="1">
      <c r="A697" s="796" t="s">
        <v>36</v>
      </c>
      <c r="B697" s="796"/>
      <c r="C697" s="105"/>
      <c r="D697" s="564"/>
      <c r="E697" s="114" t="s">
        <v>388</v>
      </c>
      <c r="F697" s="114" t="s">
        <v>388</v>
      </c>
      <c r="G697" s="114" t="s">
        <v>388</v>
      </c>
      <c r="H697" s="114" t="s">
        <v>388</v>
      </c>
      <c r="I697" s="275">
        <f>SUM(I691:I696)</f>
        <v>8702.75</v>
      </c>
      <c r="J697" s="275">
        <f t="shared" ref="J697:R697" si="104">SUM(J691:J696)</f>
        <v>7705.0499999999993</v>
      </c>
      <c r="K697" s="103">
        <f t="shared" si="104"/>
        <v>313</v>
      </c>
      <c r="L697" s="275">
        <f t="shared" si="104"/>
        <v>15318473.699999999</v>
      </c>
      <c r="M697" s="275">
        <f t="shared" si="104"/>
        <v>0</v>
      </c>
      <c r="N697" s="275">
        <f t="shared" si="104"/>
        <v>0</v>
      </c>
      <c r="O697" s="275">
        <f t="shared" si="104"/>
        <v>0</v>
      </c>
      <c r="P697" s="275">
        <f t="shared" si="104"/>
        <v>15318473.699999999</v>
      </c>
      <c r="Q697" s="275">
        <f t="shared" si="104"/>
        <v>0</v>
      </c>
      <c r="R697" s="275">
        <f t="shared" si="104"/>
        <v>0</v>
      </c>
      <c r="S697" s="569"/>
      <c r="T697" s="100"/>
      <c r="U697" s="101"/>
      <c r="V697" s="211"/>
    </row>
    <row r="698" spans="1:22" ht="9" customHeight="1">
      <c r="A698" s="712" t="s">
        <v>40</v>
      </c>
      <c r="B698" s="712"/>
      <c r="C698" s="712"/>
      <c r="D698" s="712"/>
      <c r="E698" s="712"/>
      <c r="F698" s="712"/>
      <c r="G698" s="712"/>
      <c r="H698" s="712"/>
      <c r="I698" s="712"/>
      <c r="J698" s="712"/>
      <c r="K698" s="712"/>
      <c r="L698" s="712"/>
      <c r="M698" s="712"/>
      <c r="N698" s="712"/>
      <c r="O698" s="712"/>
      <c r="P698" s="712"/>
      <c r="Q698" s="712"/>
      <c r="R698" s="712"/>
      <c r="S698" s="712"/>
      <c r="T698" s="212"/>
      <c r="U698" s="212"/>
      <c r="V698" s="211"/>
    </row>
    <row r="699" spans="1:22" ht="9" customHeight="1">
      <c r="A699" s="570">
        <v>264</v>
      </c>
      <c r="B699" s="129" t="s">
        <v>987</v>
      </c>
      <c r="C699" s="105" t="s">
        <v>1123</v>
      </c>
      <c r="D699" s="180" t="s">
        <v>1122</v>
      </c>
      <c r="E699" s="570" t="s">
        <v>746</v>
      </c>
      <c r="F699" s="570" t="s">
        <v>773</v>
      </c>
      <c r="G699" s="103">
        <v>2</v>
      </c>
      <c r="H699" s="103">
        <v>2</v>
      </c>
      <c r="I699" s="569">
        <v>418.69</v>
      </c>
      <c r="J699" s="569">
        <v>373.12</v>
      </c>
      <c r="K699" s="103">
        <v>20</v>
      </c>
      <c r="L699" s="178">
        <f>'Приложение 2.1'!G701</f>
        <v>1311178.1299999999</v>
      </c>
      <c r="M699" s="569">
        <v>0</v>
      </c>
      <c r="N699" s="569">
        <v>0</v>
      </c>
      <c r="O699" s="569">
        <v>0</v>
      </c>
      <c r="P699" s="569">
        <f>L699</f>
        <v>1311178.1299999999</v>
      </c>
      <c r="Q699" s="569">
        <v>0</v>
      </c>
      <c r="R699" s="569">
        <v>0</v>
      </c>
      <c r="S699" s="105" t="s">
        <v>587</v>
      </c>
      <c r="T699" s="100"/>
      <c r="U699" s="101"/>
      <c r="V699" s="211"/>
    </row>
    <row r="700" spans="1:22" ht="9" customHeight="1">
      <c r="A700" s="570">
        <v>265</v>
      </c>
      <c r="B700" s="129" t="s">
        <v>988</v>
      </c>
      <c r="C700" s="105" t="s">
        <v>1123</v>
      </c>
      <c r="D700" s="180" t="s">
        <v>1122</v>
      </c>
      <c r="E700" s="570" t="s">
        <v>744</v>
      </c>
      <c r="F700" s="570" t="s">
        <v>773</v>
      </c>
      <c r="G700" s="103">
        <v>2</v>
      </c>
      <c r="H700" s="103">
        <v>2</v>
      </c>
      <c r="I700" s="569">
        <v>415.03</v>
      </c>
      <c r="J700" s="569">
        <v>369.15</v>
      </c>
      <c r="K700" s="103">
        <v>21</v>
      </c>
      <c r="L700" s="178">
        <f>'Приложение 2.1'!G702</f>
        <v>1311178.1299999999</v>
      </c>
      <c r="M700" s="569">
        <v>0</v>
      </c>
      <c r="N700" s="569">
        <v>0</v>
      </c>
      <c r="O700" s="569">
        <v>0</v>
      </c>
      <c r="P700" s="569">
        <f>L700</f>
        <v>1311178.1299999999</v>
      </c>
      <c r="Q700" s="569">
        <v>0</v>
      </c>
      <c r="R700" s="569">
        <v>0</v>
      </c>
      <c r="S700" s="105" t="s">
        <v>587</v>
      </c>
      <c r="T700" s="100"/>
      <c r="U700" s="101"/>
      <c r="V700" s="211"/>
    </row>
    <row r="701" spans="1:22" ht="36.75" customHeight="1">
      <c r="A701" s="796" t="s">
        <v>39</v>
      </c>
      <c r="B701" s="796"/>
      <c r="C701" s="105"/>
      <c r="D701" s="564"/>
      <c r="E701" s="114" t="s">
        <v>388</v>
      </c>
      <c r="F701" s="114" t="s">
        <v>388</v>
      </c>
      <c r="G701" s="114" t="s">
        <v>388</v>
      </c>
      <c r="H701" s="114" t="s">
        <v>388</v>
      </c>
      <c r="I701" s="275">
        <f t="shared" ref="I701:R701" si="105">SUM(I699:I700)</f>
        <v>833.72</v>
      </c>
      <c r="J701" s="275">
        <f t="shared" si="105"/>
        <v>742.27</v>
      </c>
      <c r="K701" s="103">
        <f t="shared" si="105"/>
        <v>41</v>
      </c>
      <c r="L701" s="275">
        <f t="shared" si="105"/>
        <v>2622356.2599999998</v>
      </c>
      <c r="M701" s="275">
        <f t="shared" si="105"/>
        <v>0</v>
      </c>
      <c r="N701" s="275">
        <f t="shared" si="105"/>
        <v>0</v>
      </c>
      <c r="O701" s="275">
        <f t="shared" si="105"/>
        <v>0</v>
      </c>
      <c r="P701" s="275">
        <f t="shared" si="105"/>
        <v>2622356.2599999998</v>
      </c>
      <c r="Q701" s="275">
        <f t="shared" si="105"/>
        <v>0</v>
      </c>
      <c r="R701" s="275">
        <f t="shared" si="105"/>
        <v>0</v>
      </c>
      <c r="S701" s="569"/>
      <c r="T701" s="100"/>
      <c r="U701" s="101"/>
      <c r="V701" s="211"/>
    </row>
    <row r="702" spans="1:22" ht="9" customHeight="1">
      <c r="A702" s="712" t="s">
        <v>1056</v>
      </c>
      <c r="B702" s="712"/>
      <c r="C702" s="712"/>
      <c r="D702" s="712"/>
      <c r="E702" s="712"/>
      <c r="F702" s="712"/>
      <c r="G702" s="712"/>
      <c r="H702" s="712"/>
      <c r="I702" s="712"/>
      <c r="J702" s="712"/>
      <c r="K702" s="712"/>
      <c r="L702" s="712"/>
      <c r="M702" s="712"/>
      <c r="N702" s="712"/>
      <c r="O702" s="712"/>
      <c r="P702" s="712"/>
      <c r="Q702" s="712"/>
      <c r="R702" s="712"/>
      <c r="S702" s="712"/>
      <c r="T702" s="212"/>
      <c r="U702" s="212"/>
      <c r="V702" s="211"/>
    </row>
    <row r="703" spans="1:22" ht="9" customHeight="1">
      <c r="A703" s="570">
        <v>266</v>
      </c>
      <c r="B703" s="564" t="s">
        <v>989</v>
      </c>
      <c r="C703" s="105" t="s">
        <v>1123</v>
      </c>
      <c r="D703" s="180" t="s">
        <v>1122</v>
      </c>
      <c r="E703" s="114" t="s">
        <v>611</v>
      </c>
      <c r="F703" s="114" t="s">
        <v>88</v>
      </c>
      <c r="G703" s="199">
        <v>2</v>
      </c>
      <c r="H703" s="199">
        <v>3</v>
      </c>
      <c r="I703" s="569">
        <v>918</v>
      </c>
      <c r="J703" s="569">
        <v>869</v>
      </c>
      <c r="K703" s="103">
        <v>52</v>
      </c>
      <c r="L703" s="178">
        <f>'Приложение 2.1'!G705</f>
        <v>3182001.62</v>
      </c>
      <c r="M703" s="569">
        <v>0</v>
      </c>
      <c r="N703" s="569">
        <v>0</v>
      </c>
      <c r="O703" s="569">
        <v>0</v>
      </c>
      <c r="P703" s="569">
        <f>L703</f>
        <v>3182001.62</v>
      </c>
      <c r="Q703" s="569">
        <v>0</v>
      </c>
      <c r="R703" s="569">
        <v>0</v>
      </c>
      <c r="S703" s="105" t="s">
        <v>587</v>
      </c>
      <c r="T703" s="100"/>
      <c r="U703" s="101"/>
      <c r="V703" s="211"/>
    </row>
    <row r="704" spans="1:22" ht="28.5" customHeight="1">
      <c r="A704" s="796" t="s">
        <v>1057</v>
      </c>
      <c r="B704" s="796"/>
      <c r="C704" s="105"/>
      <c r="D704" s="564"/>
      <c r="E704" s="114" t="s">
        <v>388</v>
      </c>
      <c r="F704" s="114" t="s">
        <v>388</v>
      </c>
      <c r="G704" s="114" t="s">
        <v>388</v>
      </c>
      <c r="H704" s="114" t="s">
        <v>388</v>
      </c>
      <c r="I704" s="275">
        <f>SUM(I703)</f>
        <v>918</v>
      </c>
      <c r="J704" s="275">
        <f t="shared" ref="J704:R704" si="106">SUM(J703)</f>
        <v>869</v>
      </c>
      <c r="K704" s="106">
        <f t="shared" si="106"/>
        <v>52</v>
      </c>
      <c r="L704" s="275">
        <f t="shared" si="106"/>
        <v>3182001.62</v>
      </c>
      <c r="M704" s="275">
        <f t="shared" si="106"/>
        <v>0</v>
      </c>
      <c r="N704" s="275">
        <f t="shared" si="106"/>
        <v>0</v>
      </c>
      <c r="O704" s="275">
        <f t="shared" si="106"/>
        <v>0</v>
      </c>
      <c r="P704" s="275">
        <f t="shared" si="106"/>
        <v>3182001.62</v>
      </c>
      <c r="Q704" s="275">
        <f t="shared" si="106"/>
        <v>0</v>
      </c>
      <c r="R704" s="275">
        <f t="shared" si="106"/>
        <v>0</v>
      </c>
      <c r="S704" s="569"/>
      <c r="T704" s="100"/>
      <c r="U704" s="101"/>
      <c r="V704" s="211"/>
    </row>
    <row r="705" spans="1:22" ht="9" customHeight="1">
      <c r="A705" s="712" t="s">
        <v>45</v>
      </c>
      <c r="B705" s="712"/>
      <c r="C705" s="712"/>
      <c r="D705" s="712"/>
      <c r="E705" s="712"/>
      <c r="F705" s="712"/>
      <c r="G705" s="712"/>
      <c r="H705" s="712"/>
      <c r="I705" s="712"/>
      <c r="J705" s="712"/>
      <c r="K705" s="712"/>
      <c r="L705" s="712"/>
      <c r="M705" s="712"/>
      <c r="N705" s="712"/>
      <c r="O705" s="712"/>
      <c r="P705" s="712"/>
      <c r="Q705" s="712"/>
      <c r="R705" s="712"/>
      <c r="S705" s="712"/>
      <c r="T705" s="212"/>
      <c r="U705" s="212"/>
      <c r="V705" s="211"/>
    </row>
    <row r="706" spans="1:22" ht="9" customHeight="1">
      <c r="A706" s="570">
        <v>267</v>
      </c>
      <c r="B706" s="129" t="s">
        <v>979</v>
      </c>
      <c r="C706" s="105" t="s">
        <v>1123</v>
      </c>
      <c r="D706" s="180" t="s">
        <v>1122</v>
      </c>
      <c r="E706" s="570" t="s">
        <v>603</v>
      </c>
      <c r="F706" s="570" t="s">
        <v>88</v>
      </c>
      <c r="G706" s="103">
        <v>4</v>
      </c>
      <c r="H706" s="103">
        <v>2</v>
      </c>
      <c r="I706" s="569">
        <v>1357.3</v>
      </c>
      <c r="J706" s="569">
        <v>1205.5</v>
      </c>
      <c r="K706" s="103">
        <v>46</v>
      </c>
      <c r="L706" s="178">
        <f>'Приложение 2.1'!G708</f>
        <v>1736735.95</v>
      </c>
      <c r="M706" s="569">
        <v>0</v>
      </c>
      <c r="N706" s="569">
        <v>0</v>
      </c>
      <c r="O706" s="569">
        <v>0</v>
      </c>
      <c r="P706" s="569">
        <f t="shared" ref="P706:P713" si="107">L706</f>
        <v>1736735.95</v>
      </c>
      <c r="Q706" s="569">
        <v>0</v>
      </c>
      <c r="R706" s="569">
        <v>0</v>
      </c>
      <c r="S706" s="105" t="s">
        <v>587</v>
      </c>
      <c r="T706" s="100"/>
      <c r="U706" s="101"/>
      <c r="V706" s="211"/>
    </row>
    <row r="707" spans="1:22" ht="9" customHeight="1">
      <c r="A707" s="570">
        <v>268</v>
      </c>
      <c r="B707" s="129" t="s">
        <v>980</v>
      </c>
      <c r="C707" s="105" t="s">
        <v>1123</v>
      </c>
      <c r="D707" s="180" t="s">
        <v>1122</v>
      </c>
      <c r="E707" s="570" t="s">
        <v>607</v>
      </c>
      <c r="F707" s="570" t="s">
        <v>88</v>
      </c>
      <c r="G707" s="103">
        <v>4</v>
      </c>
      <c r="H707" s="103">
        <v>2</v>
      </c>
      <c r="I707" s="569">
        <v>1326.3</v>
      </c>
      <c r="J707" s="569">
        <v>1151.7</v>
      </c>
      <c r="K707" s="103">
        <v>47</v>
      </c>
      <c r="L707" s="178">
        <f>'Приложение 2.1'!G709</f>
        <v>1775074.49</v>
      </c>
      <c r="M707" s="569">
        <v>0</v>
      </c>
      <c r="N707" s="569">
        <v>0</v>
      </c>
      <c r="O707" s="569">
        <v>0</v>
      </c>
      <c r="P707" s="569">
        <f t="shared" si="107"/>
        <v>1775074.49</v>
      </c>
      <c r="Q707" s="569">
        <v>0</v>
      </c>
      <c r="R707" s="569">
        <v>0</v>
      </c>
      <c r="S707" s="105" t="s">
        <v>587</v>
      </c>
      <c r="T707" s="100"/>
      <c r="U707" s="101"/>
      <c r="V707" s="211"/>
    </row>
    <row r="708" spans="1:22" ht="9" customHeight="1">
      <c r="A708" s="641">
        <v>269</v>
      </c>
      <c r="B708" s="129" t="s">
        <v>981</v>
      </c>
      <c r="C708" s="105" t="s">
        <v>1123</v>
      </c>
      <c r="D708" s="180" t="s">
        <v>1122</v>
      </c>
      <c r="E708" s="570" t="s">
        <v>593</v>
      </c>
      <c r="F708" s="570" t="s">
        <v>88</v>
      </c>
      <c r="G708" s="103">
        <v>4</v>
      </c>
      <c r="H708" s="103">
        <v>2</v>
      </c>
      <c r="I708" s="569">
        <v>1361.6</v>
      </c>
      <c r="J708" s="569">
        <v>1264.8</v>
      </c>
      <c r="K708" s="103">
        <v>45</v>
      </c>
      <c r="L708" s="178">
        <f>'Приложение 2.1'!G710</f>
        <v>1748237.52</v>
      </c>
      <c r="M708" s="569">
        <v>0</v>
      </c>
      <c r="N708" s="569">
        <v>0</v>
      </c>
      <c r="O708" s="569">
        <v>0</v>
      </c>
      <c r="P708" s="569">
        <f t="shared" si="107"/>
        <v>1748237.52</v>
      </c>
      <c r="Q708" s="569">
        <v>0</v>
      </c>
      <c r="R708" s="569">
        <v>0</v>
      </c>
      <c r="S708" s="105" t="s">
        <v>587</v>
      </c>
      <c r="T708" s="100"/>
      <c r="U708" s="101"/>
      <c r="V708" s="211"/>
    </row>
    <row r="709" spans="1:22" ht="9" customHeight="1">
      <c r="A709" s="641">
        <v>270</v>
      </c>
      <c r="B709" s="129" t="s">
        <v>982</v>
      </c>
      <c r="C709" s="105" t="s">
        <v>1123</v>
      </c>
      <c r="D709" s="180" t="s">
        <v>1122</v>
      </c>
      <c r="E709" s="570" t="s">
        <v>603</v>
      </c>
      <c r="F709" s="570" t="s">
        <v>88</v>
      </c>
      <c r="G709" s="103">
        <v>4</v>
      </c>
      <c r="H709" s="103">
        <v>2</v>
      </c>
      <c r="I709" s="569">
        <v>1361.1</v>
      </c>
      <c r="J709" s="569">
        <f>1195.6+74.8</f>
        <v>1270.3999999999999</v>
      </c>
      <c r="K709" s="103">
        <v>37</v>
      </c>
      <c r="L709" s="178">
        <f>'Приложение 2.1'!G711</f>
        <v>1531954.64</v>
      </c>
      <c r="M709" s="569">
        <v>0</v>
      </c>
      <c r="N709" s="569">
        <v>0</v>
      </c>
      <c r="O709" s="569">
        <v>0</v>
      </c>
      <c r="P709" s="569">
        <f t="shared" si="107"/>
        <v>1531954.64</v>
      </c>
      <c r="Q709" s="569">
        <v>0</v>
      </c>
      <c r="R709" s="569">
        <v>0</v>
      </c>
      <c r="S709" s="105" t="s">
        <v>587</v>
      </c>
      <c r="T709" s="100"/>
      <c r="U709" s="101"/>
      <c r="V709" s="211"/>
    </row>
    <row r="710" spans="1:22" ht="9" customHeight="1">
      <c r="A710" s="641">
        <v>271</v>
      </c>
      <c r="B710" s="129" t="s">
        <v>983</v>
      </c>
      <c r="C710" s="105" t="s">
        <v>1123</v>
      </c>
      <c r="D710" s="180" t="s">
        <v>1122</v>
      </c>
      <c r="E710" s="570" t="s">
        <v>603</v>
      </c>
      <c r="F710" s="570" t="s">
        <v>88</v>
      </c>
      <c r="G710" s="103">
        <v>4</v>
      </c>
      <c r="H710" s="103">
        <v>2</v>
      </c>
      <c r="I710" s="569">
        <v>1364.8</v>
      </c>
      <c r="J710" s="569">
        <v>1268</v>
      </c>
      <c r="K710" s="103">
        <v>41</v>
      </c>
      <c r="L710" s="178">
        <f>'Приложение 2.1'!G712</f>
        <v>1732902.09</v>
      </c>
      <c r="M710" s="569">
        <v>0</v>
      </c>
      <c r="N710" s="569">
        <v>0</v>
      </c>
      <c r="O710" s="569">
        <v>0</v>
      </c>
      <c r="P710" s="569">
        <f t="shared" si="107"/>
        <v>1732902.09</v>
      </c>
      <c r="Q710" s="569">
        <v>0</v>
      </c>
      <c r="R710" s="569">
        <v>0</v>
      </c>
      <c r="S710" s="105" t="s">
        <v>587</v>
      </c>
      <c r="T710" s="100"/>
      <c r="U710" s="101"/>
      <c r="V710" s="211"/>
    </row>
    <row r="711" spans="1:22" ht="9" customHeight="1">
      <c r="A711" s="641">
        <v>272</v>
      </c>
      <c r="B711" s="129" t="s">
        <v>984</v>
      </c>
      <c r="C711" s="105" t="s">
        <v>1123</v>
      </c>
      <c r="D711" s="180" t="s">
        <v>1122</v>
      </c>
      <c r="E711" s="570" t="s">
        <v>742</v>
      </c>
      <c r="F711" s="570" t="s">
        <v>88</v>
      </c>
      <c r="G711" s="103">
        <v>4</v>
      </c>
      <c r="H711" s="103">
        <v>2</v>
      </c>
      <c r="I711" s="569">
        <v>1367.6</v>
      </c>
      <c r="J711" s="569">
        <v>1279.5999999999999</v>
      </c>
      <c r="K711" s="103">
        <v>64</v>
      </c>
      <c r="L711" s="178">
        <f>'Приложение 2.1'!G713</f>
        <v>1555386.97</v>
      </c>
      <c r="M711" s="569">
        <v>0</v>
      </c>
      <c r="N711" s="569">
        <v>0</v>
      </c>
      <c r="O711" s="569">
        <v>0</v>
      </c>
      <c r="P711" s="569">
        <f t="shared" si="107"/>
        <v>1555386.97</v>
      </c>
      <c r="Q711" s="569">
        <v>0</v>
      </c>
      <c r="R711" s="569">
        <v>0</v>
      </c>
      <c r="S711" s="105" t="s">
        <v>587</v>
      </c>
      <c r="T711" s="100"/>
      <c r="U711" s="101"/>
      <c r="V711" s="211"/>
    </row>
    <row r="712" spans="1:22" ht="9" customHeight="1">
      <c r="A712" s="641">
        <v>273</v>
      </c>
      <c r="B712" s="129" t="s">
        <v>985</v>
      </c>
      <c r="C712" s="105" t="s">
        <v>1123</v>
      </c>
      <c r="D712" s="180" t="s">
        <v>1122</v>
      </c>
      <c r="E712" s="570" t="s">
        <v>0</v>
      </c>
      <c r="F712" s="570" t="s">
        <v>88</v>
      </c>
      <c r="G712" s="103">
        <v>2</v>
      </c>
      <c r="H712" s="103">
        <v>2</v>
      </c>
      <c r="I712" s="569">
        <v>790</v>
      </c>
      <c r="J712" s="569">
        <v>727.4</v>
      </c>
      <c r="K712" s="103">
        <v>32</v>
      </c>
      <c r="L712" s="178">
        <f>'Приложение 2.1'!G714</f>
        <v>1947597.94</v>
      </c>
      <c r="M712" s="569">
        <v>0</v>
      </c>
      <c r="N712" s="569">
        <v>0</v>
      </c>
      <c r="O712" s="569">
        <v>0</v>
      </c>
      <c r="P712" s="569">
        <f t="shared" si="107"/>
        <v>1947597.94</v>
      </c>
      <c r="Q712" s="569">
        <v>0</v>
      </c>
      <c r="R712" s="569">
        <v>0</v>
      </c>
      <c r="S712" s="105" t="s">
        <v>587</v>
      </c>
      <c r="T712" s="100"/>
      <c r="U712" s="101"/>
      <c r="V712" s="211"/>
    </row>
    <row r="713" spans="1:22" ht="9" customHeight="1">
      <c r="A713" s="641">
        <v>274</v>
      </c>
      <c r="B713" s="129" t="s">
        <v>986</v>
      </c>
      <c r="C713" s="105" t="s">
        <v>1123</v>
      </c>
      <c r="D713" s="180" t="s">
        <v>1122</v>
      </c>
      <c r="E713" s="570" t="s">
        <v>604</v>
      </c>
      <c r="F713" s="570" t="s">
        <v>88</v>
      </c>
      <c r="G713" s="103">
        <v>5</v>
      </c>
      <c r="H713" s="103">
        <v>4</v>
      </c>
      <c r="I713" s="569">
        <v>3136.9</v>
      </c>
      <c r="J713" s="569">
        <v>2785.4</v>
      </c>
      <c r="K713" s="103">
        <v>89</v>
      </c>
      <c r="L713" s="178">
        <f>'Приложение 2.1'!G715</f>
        <v>3093920.34</v>
      </c>
      <c r="M713" s="569">
        <v>0</v>
      </c>
      <c r="N713" s="569">
        <v>0</v>
      </c>
      <c r="O713" s="569">
        <v>0</v>
      </c>
      <c r="P713" s="569">
        <f t="shared" si="107"/>
        <v>3093920.34</v>
      </c>
      <c r="Q713" s="569">
        <v>0</v>
      </c>
      <c r="R713" s="569">
        <v>0</v>
      </c>
      <c r="S713" s="105" t="s">
        <v>587</v>
      </c>
      <c r="T713" s="100"/>
      <c r="U713" s="101"/>
      <c r="V713" s="211"/>
    </row>
    <row r="714" spans="1:22" ht="22.5" customHeight="1">
      <c r="A714" s="796" t="s">
        <v>44</v>
      </c>
      <c r="B714" s="796"/>
      <c r="C714" s="105"/>
      <c r="D714" s="564"/>
      <c r="E714" s="114" t="s">
        <v>388</v>
      </c>
      <c r="F714" s="114" t="s">
        <v>388</v>
      </c>
      <c r="G714" s="114" t="s">
        <v>388</v>
      </c>
      <c r="H714" s="114" t="s">
        <v>388</v>
      </c>
      <c r="I714" s="275">
        <f>SUM(I706:I713)</f>
        <v>12065.599999999999</v>
      </c>
      <c r="J714" s="275">
        <f t="shared" ref="J714:R714" si="108">SUM(J706:J713)</f>
        <v>10952.8</v>
      </c>
      <c r="K714" s="106">
        <f t="shared" si="108"/>
        <v>401</v>
      </c>
      <c r="L714" s="275">
        <f t="shared" si="108"/>
        <v>15121809.939999999</v>
      </c>
      <c r="M714" s="275">
        <f t="shared" si="108"/>
        <v>0</v>
      </c>
      <c r="N714" s="275">
        <f t="shared" si="108"/>
        <v>0</v>
      </c>
      <c r="O714" s="275">
        <f t="shared" si="108"/>
        <v>0</v>
      </c>
      <c r="P714" s="275">
        <f t="shared" si="108"/>
        <v>15121809.939999999</v>
      </c>
      <c r="Q714" s="275">
        <f t="shared" si="108"/>
        <v>0</v>
      </c>
      <c r="R714" s="275">
        <f t="shared" si="108"/>
        <v>0</v>
      </c>
      <c r="S714" s="569"/>
      <c r="T714" s="100"/>
      <c r="U714" s="101"/>
      <c r="V714" s="211"/>
    </row>
    <row r="715" spans="1:22" ht="9" customHeight="1">
      <c r="A715" s="712" t="s">
        <v>1074</v>
      </c>
      <c r="B715" s="712"/>
      <c r="C715" s="712"/>
      <c r="D715" s="712"/>
      <c r="E715" s="712"/>
      <c r="F715" s="712"/>
      <c r="G715" s="712"/>
      <c r="H715" s="712"/>
      <c r="I715" s="712"/>
      <c r="J715" s="712"/>
      <c r="K715" s="712"/>
      <c r="L715" s="712"/>
      <c r="M715" s="712"/>
      <c r="N715" s="712"/>
      <c r="O715" s="712"/>
      <c r="P715" s="712"/>
      <c r="Q715" s="712"/>
      <c r="R715" s="712"/>
      <c r="S715" s="712"/>
      <c r="T715" s="212"/>
      <c r="U715" s="212"/>
      <c r="V715" s="211"/>
    </row>
    <row r="716" spans="1:22" ht="9" customHeight="1">
      <c r="A716" s="570">
        <v>275</v>
      </c>
      <c r="B716" s="564" t="s">
        <v>990</v>
      </c>
      <c r="C716" s="105" t="s">
        <v>1123</v>
      </c>
      <c r="D716" s="180" t="s">
        <v>1122</v>
      </c>
      <c r="E716" s="114" t="s">
        <v>593</v>
      </c>
      <c r="F716" s="114" t="s">
        <v>88</v>
      </c>
      <c r="G716" s="199">
        <v>2</v>
      </c>
      <c r="H716" s="199">
        <v>2</v>
      </c>
      <c r="I716" s="569">
        <v>615.1</v>
      </c>
      <c r="J716" s="569">
        <v>545.1</v>
      </c>
      <c r="K716" s="570">
        <v>25</v>
      </c>
      <c r="L716" s="178">
        <f>'Приложение 2.1'!G718</f>
        <v>1686895.85</v>
      </c>
      <c r="M716" s="569">
        <v>0</v>
      </c>
      <c r="N716" s="569">
        <v>0</v>
      </c>
      <c r="O716" s="569">
        <v>0</v>
      </c>
      <c r="P716" s="569">
        <f>L716</f>
        <v>1686895.85</v>
      </c>
      <c r="Q716" s="569">
        <v>0</v>
      </c>
      <c r="R716" s="569">
        <v>0</v>
      </c>
      <c r="S716" s="105" t="s">
        <v>587</v>
      </c>
      <c r="T716" s="100"/>
      <c r="U716" s="101"/>
      <c r="V716" s="211"/>
    </row>
    <row r="717" spans="1:22" ht="26.25" customHeight="1">
      <c r="A717" s="796" t="s">
        <v>1075</v>
      </c>
      <c r="B717" s="796"/>
      <c r="C717" s="105"/>
      <c r="D717" s="564"/>
      <c r="E717" s="114" t="s">
        <v>388</v>
      </c>
      <c r="F717" s="114" t="s">
        <v>388</v>
      </c>
      <c r="G717" s="114" t="s">
        <v>388</v>
      </c>
      <c r="H717" s="114" t="s">
        <v>388</v>
      </c>
      <c r="I717" s="275">
        <f>SUM(I716)</f>
        <v>615.1</v>
      </c>
      <c r="J717" s="275">
        <f t="shared" ref="J717:R717" si="109">SUM(J716)</f>
        <v>545.1</v>
      </c>
      <c r="K717" s="106">
        <f t="shared" si="109"/>
        <v>25</v>
      </c>
      <c r="L717" s="275">
        <f t="shared" si="109"/>
        <v>1686895.85</v>
      </c>
      <c r="M717" s="275">
        <f t="shared" si="109"/>
        <v>0</v>
      </c>
      <c r="N717" s="275">
        <f t="shared" si="109"/>
        <v>0</v>
      </c>
      <c r="O717" s="275">
        <f t="shared" si="109"/>
        <v>0</v>
      </c>
      <c r="P717" s="275">
        <f t="shared" si="109"/>
        <v>1686895.85</v>
      </c>
      <c r="Q717" s="275">
        <f t="shared" si="109"/>
        <v>0</v>
      </c>
      <c r="R717" s="275">
        <f t="shared" si="109"/>
        <v>0</v>
      </c>
      <c r="S717" s="569"/>
      <c r="T717" s="100"/>
      <c r="U717" s="101"/>
      <c r="V717" s="211"/>
    </row>
    <row r="718" spans="1:22" ht="9" customHeight="1">
      <c r="V718" s="211"/>
    </row>
    <row r="719" spans="1:22" ht="27.75" customHeight="1">
      <c r="V719" s="211"/>
    </row>
  </sheetData>
  <sheetProtection selectLockedCells="1" selectUnlockedCells="1"/>
  <autoFilter ref="A10:V717"/>
  <mergeCells count="180">
    <mergeCell ref="A3:S3"/>
    <mergeCell ref="A5:A9"/>
    <mergeCell ref="B5:B9"/>
    <mergeCell ref="D5:D9"/>
    <mergeCell ref="F5:F9"/>
    <mergeCell ref="G5:G9"/>
    <mergeCell ref="S5:S9"/>
    <mergeCell ref="P1:S1"/>
    <mergeCell ref="H2:S2"/>
    <mergeCell ref="A165:B165"/>
    <mergeCell ref="A172:B172"/>
    <mergeCell ref="A187:B187"/>
    <mergeCell ref="M7:M8"/>
    <mergeCell ref="N7:N8"/>
    <mergeCell ref="O7:O8"/>
    <mergeCell ref="L5:R5"/>
    <mergeCell ref="A13:B13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212:B212"/>
    <mergeCell ref="A228:B228"/>
    <mergeCell ref="A232:B232"/>
    <mergeCell ref="A213:S213"/>
    <mergeCell ref="A229:S229"/>
    <mergeCell ref="A233:S233"/>
    <mergeCell ref="A192:B192"/>
    <mergeCell ref="A201:B201"/>
    <mergeCell ref="A206:B206"/>
    <mergeCell ref="A202:S202"/>
    <mergeCell ref="A207:S207"/>
    <mergeCell ref="A246:B246"/>
    <mergeCell ref="A249:B249"/>
    <mergeCell ref="A262:B262"/>
    <mergeCell ref="A247:S247"/>
    <mergeCell ref="A250:S250"/>
    <mergeCell ref="A263:S263"/>
    <mergeCell ref="A237:B237"/>
    <mergeCell ref="A240:B240"/>
    <mergeCell ref="A243:B243"/>
    <mergeCell ref="A238:S238"/>
    <mergeCell ref="A241:S241"/>
    <mergeCell ref="A244:S244"/>
    <mergeCell ref="A277:B277"/>
    <mergeCell ref="A285:B285"/>
    <mergeCell ref="A290:B290"/>
    <mergeCell ref="A278:S278"/>
    <mergeCell ref="A286:S286"/>
    <mergeCell ref="A291:S291"/>
    <mergeCell ref="A265:B265"/>
    <mergeCell ref="A268:B268"/>
    <mergeCell ref="A274:B274"/>
    <mergeCell ref="A266:S266"/>
    <mergeCell ref="A269:S269"/>
    <mergeCell ref="A275:S275"/>
    <mergeCell ref="A326:S326"/>
    <mergeCell ref="A304:B304"/>
    <mergeCell ref="A308:B308"/>
    <mergeCell ref="A312:B312"/>
    <mergeCell ref="A305:S305"/>
    <mergeCell ref="A309:S309"/>
    <mergeCell ref="A313:S313"/>
    <mergeCell ref="A293:B293"/>
    <mergeCell ref="A296:B296"/>
    <mergeCell ref="A301:B301"/>
    <mergeCell ref="A294:S294"/>
    <mergeCell ref="A297:S297"/>
    <mergeCell ref="A302:S302"/>
    <mergeCell ref="A346:S346"/>
    <mergeCell ref="A349:S349"/>
    <mergeCell ref="A11:B11"/>
    <mergeCell ref="A362:B362"/>
    <mergeCell ref="A12:S12"/>
    <mergeCell ref="A345:B345"/>
    <mergeCell ref="A348:B348"/>
    <mergeCell ref="A360:B360"/>
    <mergeCell ref="A14:S14"/>
    <mergeCell ref="A166:S166"/>
    <mergeCell ref="A173:S173"/>
    <mergeCell ref="A188:S188"/>
    <mergeCell ref="A193:S193"/>
    <mergeCell ref="A328:B328"/>
    <mergeCell ref="A331:B331"/>
    <mergeCell ref="A336:B336"/>
    <mergeCell ref="A329:S329"/>
    <mergeCell ref="A332:S332"/>
    <mergeCell ref="A337:S337"/>
    <mergeCell ref="A316:B316"/>
    <mergeCell ref="A322:B322"/>
    <mergeCell ref="A325:B325"/>
    <mergeCell ref="A317:S317"/>
    <mergeCell ref="A323:S323"/>
    <mergeCell ref="A540:B540"/>
    <mergeCell ref="A547:B547"/>
    <mergeCell ref="A551:B551"/>
    <mergeCell ref="A541:S541"/>
    <mergeCell ref="A548:S548"/>
    <mergeCell ref="A556:S556"/>
    <mergeCell ref="A509:B509"/>
    <mergeCell ref="A521:B521"/>
    <mergeCell ref="A535:B535"/>
    <mergeCell ref="A552:S552"/>
    <mergeCell ref="A555:B555"/>
    <mergeCell ref="A584:B584"/>
    <mergeCell ref="A588:B588"/>
    <mergeCell ref="A579:S579"/>
    <mergeCell ref="A589:S589"/>
    <mergeCell ref="A585:S585"/>
    <mergeCell ref="A571:B571"/>
    <mergeCell ref="A574:B574"/>
    <mergeCell ref="A578:B578"/>
    <mergeCell ref="A575:S575"/>
    <mergeCell ref="A572:S572"/>
    <mergeCell ref="A609:B609"/>
    <mergeCell ref="A612:B612"/>
    <mergeCell ref="A615:B615"/>
    <mergeCell ref="A613:S613"/>
    <mergeCell ref="A616:S616"/>
    <mergeCell ref="A610:S610"/>
    <mergeCell ref="A591:B591"/>
    <mergeCell ref="A594:B594"/>
    <mergeCell ref="A605:B605"/>
    <mergeCell ref="A592:S592"/>
    <mergeCell ref="A595:S595"/>
    <mergeCell ref="A606:S606"/>
    <mergeCell ref="A642:B642"/>
    <mergeCell ref="A646:B646"/>
    <mergeCell ref="A650:B650"/>
    <mergeCell ref="A643:S643"/>
    <mergeCell ref="A647:S647"/>
    <mergeCell ref="A651:S651"/>
    <mergeCell ref="A623:B623"/>
    <mergeCell ref="A629:B629"/>
    <mergeCell ref="A638:B638"/>
    <mergeCell ref="A630:S630"/>
    <mergeCell ref="A639:S639"/>
    <mergeCell ref="A627:S627"/>
    <mergeCell ref="A624:S624"/>
    <mergeCell ref="A626:B626"/>
    <mergeCell ref="A674:B674"/>
    <mergeCell ref="A667:S667"/>
    <mergeCell ref="A670:S670"/>
    <mergeCell ref="A675:S675"/>
    <mergeCell ref="A655:B655"/>
    <mergeCell ref="A658:B658"/>
    <mergeCell ref="A662:B662"/>
    <mergeCell ref="A656:S656"/>
    <mergeCell ref="A659:S659"/>
    <mergeCell ref="A663:S663"/>
    <mergeCell ref="A705:S705"/>
    <mergeCell ref="A715:S715"/>
    <mergeCell ref="A704:B704"/>
    <mergeCell ref="A714:B714"/>
    <mergeCell ref="A717:B717"/>
    <mergeCell ref="A361:S361"/>
    <mergeCell ref="A363:S363"/>
    <mergeCell ref="A522:S522"/>
    <mergeCell ref="A510:S510"/>
    <mergeCell ref="A536:S536"/>
    <mergeCell ref="A689:B689"/>
    <mergeCell ref="A697:B697"/>
    <mergeCell ref="A701:B701"/>
    <mergeCell ref="A690:S690"/>
    <mergeCell ref="A698:S698"/>
    <mergeCell ref="A702:S702"/>
    <mergeCell ref="A679:B679"/>
    <mergeCell ref="A682:B682"/>
    <mergeCell ref="A685:B685"/>
    <mergeCell ref="A680:S680"/>
    <mergeCell ref="A683:S683"/>
    <mergeCell ref="A686:S686"/>
    <mergeCell ref="A666:B666"/>
    <mergeCell ref="A669:B669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E512:E518 E706:E7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21"/>
  <sheetViews>
    <sheetView view="pageBreakPreview" zoomScale="115" zoomScaleNormal="120" zoomScaleSheetLayoutView="115" workbookViewId="0">
      <pane ySplit="12" topLeftCell="A13" activePane="bottomLeft" state="frozen"/>
      <selection pane="bottomLeft" activeCell="G21" sqref="G21"/>
    </sheetView>
  </sheetViews>
  <sheetFormatPr defaultRowHeight="12.75"/>
  <cols>
    <col min="1" max="1" width="4.1640625" style="9" customWidth="1"/>
    <col min="2" max="2" width="38.3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10.1640625" style="7" customWidth="1"/>
    <col min="9" max="9" width="14.5" style="7" customWidth="1"/>
    <col min="10" max="10" width="7.6640625" style="279" hidden="1" customWidth="1"/>
    <col min="11" max="11" width="10.1640625" style="7" customWidth="1"/>
    <col min="12" max="12" width="8" style="279" hidden="1" customWidth="1"/>
    <col min="13" max="13" width="8.5" style="7" customWidth="1"/>
    <col min="14" max="14" width="6.5" style="279" hidden="1" customWidth="1"/>
    <col min="15" max="15" width="9" style="7" customWidth="1"/>
    <col min="16" max="16" width="7" style="279" hidden="1" customWidth="1"/>
    <col min="17" max="17" width="8.5" style="7" customWidth="1"/>
    <col min="18" max="18" width="6.33203125" style="279" hidden="1" customWidth="1"/>
    <col min="19" max="19" width="9.83203125" style="7" customWidth="1"/>
    <col min="20" max="20" width="3.33203125" style="285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6.33203125" style="10" customWidth="1"/>
    <col min="26" max="26" width="10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customWidth="1"/>
    <col min="40" max="40" width="8.33203125" style="201" customWidth="1"/>
    <col min="41" max="41" width="13.6640625" style="201" customWidth="1"/>
    <col min="42" max="46" width="14" style="201" customWidth="1"/>
    <col min="47" max="47" width="9.5" style="201" customWidth="1"/>
    <col min="48" max="48" width="9" style="201" customWidth="1"/>
    <col min="49" max="49" width="8.5" style="201" customWidth="1"/>
    <col min="50" max="51" width="14" style="201" customWidth="1"/>
    <col min="52" max="52" width="8.33203125" style="201" customWidth="1"/>
    <col min="53" max="53" width="8.6640625" style="201" customWidth="1"/>
    <col min="54" max="57" width="9.5" style="9" customWidth="1"/>
    <col min="58" max="58" width="10" style="9" customWidth="1"/>
    <col min="59" max="63" width="9.5" style="9" customWidth="1"/>
    <col min="64" max="76" width="9.33203125" style="9" customWidth="1"/>
    <col min="77" max="77" width="9.33203125" style="368" customWidth="1"/>
    <col min="78" max="78" width="9.5" style="368" customWidth="1"/>
    <col min="79" max="79" width="10.6640625" style="9" customWidth="1"/>
    <col min="80" max="83" width="9.33203125" style="9" customWidth="1"/>
    <col min="84" max="16384" width="9.33203125" style="9"/>
  </cols>
  <sheetData>
    <row r="1" spans="1:81" s="26" customFormat="1" ht="47.25" customHeight="1">
      <c r="B1" s="354"/>
      <c r="C1" s="203"/>
      <c r="D1" s="203"/>
      <c r="E1" s="371"/>
      <c r="F1" s="371"/>
      <c r="G1" s="379"/>
      <c r="H1" s="201"/>
      <c r="I1" s="201"/>
      <c r="J1" s="278"/>
      <c r="K1" s="371"/>
      <c r="L1" s="278"/>
      <c r="M1" s="371"/>
      <c r="N1" s="278"/>
      <c r="O1" s="371"/>
      <c r="P1" s="278"/>
      <c r="Q1" s="371"/>
      <c r="R1" s="278"/>
      <c r="S1" s="371"/>
      <c r="T1" s="202"/>
      <c r="U1" s="205"/>
      <c r="V1" s="205"/>
      <c r="W1" s="205"/>
      <c r="Y1" s="206"/>
      <c r="Z1" s="206"/>
      <c r="AB1" s="206"/>
      <c r="AC1" s="206"/>
      <c r="AD1" s="206"/>
      <c r="AE1" s="206"/>
      <c r="AF1" s="206"/>
      <c r="AG1" s="206"/>
      <c r="AH1" s="206"/>
      <c r="AI1" s="782" t="s">
        <v>1216</v>
      </c>
      <c r="AJ1" s="782"/>
      <c r="AK1" s="782"/>
      <c r="AL1" s="782"/>
      <c r="BD1" s="207"/>
      <c r="BE1" s="828"/>
      <c r="BF1" s="828"/>
      <c r="BG1" s="828"/>
      <c r="BH1" s="828"/>
      <c r="BI1" s="828"/>
      <c r="BJ1" s="828"/>
      <c r="BK1" s="828"/>
      <c r="BY1" s="211"/>
      <c r="BZ1" s="211"/>
    </row>
    <row r="2" spans="1:81" s="385" customFormat="1" ht="45.75" customHeight="1">
      <c r="AB2" s="782" t="s">
        <v>1215</v>
      </c>
      <c r="AC2" s="782"/>
      <c r="AD2" s="782"/>
      <c r="AE2" s="782"/>
      <c r="AF2" s="782"/>
      <c r="AG2" s="782"/>
      <c r="AH2" s="782"/>
      <c r="AI2" s="782"/>
      <c r="AJ2" s="782"/>
      <c r="AK2" s="782"/>
      <c r="AL2" s="782"/>
    </row>
    <row r="3" spans="1:81" s="26" customFormat="1" ht="12.75" customHeight="1">
      <c r="A3" s="383"/>
      <c r="B3" s="354"/>
      <c r="C3" s="383"/>
      <c r="D3" s="383"/>
      <c r="E3" s="383"/>
      <c r="F3" s="383"/>
      <c r="G3" s="384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BY3" s="211"/>
      <c r="BZ3" s="211"/>
    </row>
    <row r="4" spans="1:81" s="26" customFormat="1" ht="12" customHeight="1">
      <c r="A4" s="733" t="s">
        <v>1182</v>
      </c>
      <c r="B4" s="733"/>
      <c r="C4" s="837"/>
      <c r="D4" s="837"/>
      <c r="E4" s="837"/>
      <c r="F4" s="837"/>
      <c r="G4" s="733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733"/>
      <c r="AK4" s="733"/>
      <c r="AL4" s="837"/>
      <c r="BY4" s="211"/>
      <c r="BZ4" s="211"/>
    </row>
    <row r="5" spans="1:81" s="26" customFormat="1" ht="12" customHeight="1">
      <c r="A5" s="357"/>
      <c r="B5" s="357"/>
      <c r="C5" s="357"/>
      <c r="D5" s="357"/>
      <c r="E5" s="357"/>
      <c r="F5" s="357"/>
      <c r="G5" s="381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283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Y5" s="359"/>
      <c r="BZ5" s="359"/>
    </row>
    <row r="6" spans="1:81" ht="21" customHeight="1">
      <c r="A6" s="787" t="s">
        <v>1023</v>
      </c>
      <c r="B6" s="787" t="s">
        <v>66</v>
      </c>
      <c r="C6" s="838" t="s">
        <v>1103</v>
      </c>
      <c r="D6" s="838" t="s">
        <v>1125</v>
      </c>
      <c r="E6" s="398"/>
      <c r="F6" s="398"/>
      <c r="G6" s="823" t="s">
        <v>91</v>
      </c>
      <c r="H6" s="765" t="s">
        <v>461</v>
      </c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89" t="s">
        <v>92</v>
      </c>
      <c r="AF6" s="790"/>
      <c r="AG6" s="790"/>
      <c r="AH6" s="790"/>
      <c r="AI6" s="790"/>
      <c r="AJ6" s="790"/>
      <c r="AK6" s="790"/>
      <c r="AL6" s="791"/>
      <c r="AN6" s="829" t="s">
        <v>1107</v>
      </c>
      <c r="AO6" s="830"/>
      <c r="AP6" s="830"/>
      <c r="AQ6" s="830"/>
      <c r="AR6" s="830"/>
      <c r="AS6" s="830"/>
      <c r="AT6" s="830"/>
      <c r="AU6" s="830"/>
      <c r="AV6" s="830"/>
      <c r="AW6" s="830"/>
      <c r="AX6" s="830"/>
      <c r="AY6" s="831"/>
      <c r="AZ6" s="771" t="s">
        <v>1131</v>
      </c>
      <c r="BA6" s="771"/>
      <c r="BB6" s="771"/>
      <c r="BC6" s="771"/>
      <c r="BD6" s="771"/>
      <c r="BE6" s="771"/>
      <c r="BF6" s="771"/>
      <c r="BG6" s="771"/>
      <c r="BH6" s="771"/>
      <c r="BI6" s="771"/>
      <c r="BJ6" s="771"/>
      <c r="BK6" s="771"/>
      <c r="BL6" s="771" t="s">
        <v>1147</v>
      </c>
      <c r="BM6" s="771"/>
      <c r="BN6" s="771"/>
      <c r="BO6" s="771"/>
      <c r="BP6" s="771"/>
      <c r="BQ6" s="771"/>
      <c r="BR6" s="771"/>
      <c r="BS6" s="771"/>
      <c r="BT6" s="771"/>
      <c r="BU6" s="771"/>
      <c r="BV6" s="771"/>
      <c r="BW6" s="771"/>
      <c r="BY6" s="824" t="s">
        <v>1163</v>
      </c>
      <c r="BZ6" s="824" t="s">
        <v>1164</v>
      </c>
      <c r="CA6" s="771" t="s">
        <v>1165</v>
      </c>
      <c r="CB6" s="771" t="s">
        <v>1166</v>
      </c>
      <c r="CC6" s="771" t="s">
        <v>1167</v>
      </c>
    </row>
    <row r="7" spans="1:81" ht="21" customHeight="1">
      <c r="A7" s="833"/>
      <c r="B7" s="833"/>
      <c r="C7" s="839"/>
      <c r="D7" s="839"/>
      <c r="E7" s="399"/>
      <c r="F7" s="399"/>
      <c r="G7" s="824"/>
      <c r="H7" s="789" t="s">
        <v>1108</v>
      </c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1"/>
      <c r="T7" s="841" t="s">
        <v>94</v>
      </c>
      <c r="U7" s="842"/>
      <c r="V7" s="841" t="s">
        <v>95</v>
      </c>
      <c r="W7" s="852"/>
      <c r="X7" s="853"/>
      <c r="Y7" s="841" t="s">
        <v>96</v>
      </c>
      <c r="Z7" s="842"/>
      <c r="AA7" s="841" t="s">
        <v>97</v>
      </c>
      <c r="AB7" s="842"/>
      <c r="AC7" s="841" t="s">
        <v>98</v>
      </c>
      <c r="AD7" s="842"/>
      <c r="AE7" s="848" t="s">
        <v>60</v>
      </c>
      <c r="AF7" s="842"/>
      <c r="AG7" s="848" t="s">
        <v>1109</v>
      </c>
      <c r="AH7" s="842"/>
      <c r="AI7" s="845" t="s">
        <v>1110</v>
      </c>
      <c r="AJ7" s="845" t="s">
        <v>1111</v>
      </c>
      <c r="AK7" s="845" t="s">
        <v>1112</v>
      </c>
      <c r="AL7" s="845" t="s">
        <v>63</v>
      </c>
      <c r="AN7" s="826" t="s">
        <v>1132</v>
      </c>
      <c r="AO7" s="826" t="s">
        <v>1133</v>
      </c>
      <c r="AP7" s="826" t="s">
        <v>1134</v>
      </c>
      <c r="AQ7" s="826" t="s">
        <v>1135</v>
      </c>
      <c r="AR7" s="826" t="s">
        <v>1136</v>
      </c>
      <c r="AS7" s="826" t="s">
        <v>1137</v>
      </c>
      <c r="AT7" s="826" t="s">
        <v>1138</v>
      </c>
      <c r="AU7" s="826" t="s">
        <v>1139</v>
      </c>
      <c r="AV7" s="826" t="s">
        <v>1140</v>
      </c>
      <c r="AW7" s="826" t="s">
        <v>1141</v>
      </c>
      <c r="AX7" s="826" t="s">
        <v>1142</v>
      </c>
      <c r="AY7" s="826" t="s">
        <v>1143</v>
      </c>
      <c r="AZ7" s="826" t="s">
        <v>1132</v>
      </c>
      <c r="BA7" s="826" t="s">
        <v>1133</v>
      </c>
      <c r="BB7" s="826" t="s">
        <v>1134</v>
      </c>
      <c r="BC7" s="826" t="s">
        <v>1135</v>
      </c>
      <c r="BD7" s="826" t="s">
        <v>1136</v>
      </c>
      <c r="BE7" s="826" t="s">
        <v>1137</v>
      </c>
      <c r="BF7" s="826" t="s">
        <v>1138</v>
      </c>
      <c r="BG7" s="826" t="s">
        <v>1139</v>
      </c>
      <c r="BH7" s="826" t="s">
        <v>1140</v>
      </c>
      <c r="BI7" s="826" t="s">
        <v>1141</v>
      </c>
      <c r="BJ7" s="826" t="s">
        <v>1142</v>
      </c>
      <c r="BK7" s="826" t="s">
        <v>1143</v>
      </c>
      <c r="BL7" s="806" t="s">
        <v>1132</v>
      </c>
      <c r="BM7" s="806" t="s">
        <v>1133</v>
      </c>
      <c r="BN7" s="806" t="s">
        <v>1134</v>
      </c>
      <c r="BO7" s="806" t="s">
        <v>1135</v>
      </c>
      <c r="BP7" s="806" t="s">
        <v>1136</v>
      </c>
      <c r="BQ7" s="806" t="s">
        <v>1137</v>
      </c>
      <c r="BR7" s="806" t="s">
        <v>1138</v>
      </c>
      <c r="BS7" s="806" t="s">
        <v>1139</v>
      </c>
      <c r="BT7" s="806" t="s">
        <v>1140</v>
      </c>
      <c r="BU7" s="806" t="s">
        <v>1141</v>
      </c>
      <c r="BV7" s="806" t="s">
        <v>1142</v>
      </c>
      <c r="BW7" s="806" t="s">
        <v>1143</v>
      </c>
      <c r="BY7" s="824"/>
      <c r="BZ7" s="824"/>
      <c r="CA7" s="771"/>
      <c r="CB7" s="771"/>
      <c r="CC7" s="771"/>
    </row>
    <row r="8" spans="1:81" ht="78" customHeight="1">
      <c r="A8" s="833"/>
      <c r="B8" s="833"/>
      <c r="C8" s="840"/>
      <c r="D8" s="840"/>
      <c r="E8" s="399"/>
      <c r="F8" s="399"/>
      <c r="G8" s="825"/>
      <c r="H8" s="401" t="s">
        <v>1113</v>
      </c>
      <c r="I8" s="401" t="s">
        <v>1171</v>
      </c>
      <c r="J8" s="849" t="s">
        <v>1172</v>
      </c>
      <c r="K8" s="850"/>
      <c r="L8" s="849" t="s">
        <v>1173</v>
      </c>
      <c r="M8" s="850"/>
      <c r="N8" s="849" t="s">
        <v>1174</v>
      </c>
      <c r="O8" s="850"/>
      <c r="P8" s="849" t="s">
        <v>1175</v>
      </c>
      <c r="Q8" s="850"/>
      <c r="R8" s="849" t="s">
        <v>1176</v>
      </c>
      <c r="S8" s="850"/>
      <c r="T8" s="843"/>
      <c r="U8" s="844"/>
      <c r="V8" s="854"/>
      <c r="W8" s="855"/>
      <c r="X8" s="856"/>
      <c r="Y8" s="843"/>
      <c r="Z8" s="844"/>
      <c r="AA8" s="843"/>
      <c r="AB8" s="844"/>
      <c r="AC8" s="843"/>
      <c r="AD8" s="844"/>
      <c r="AE8" s="843"/>
      <c r="AF8" s="844"/>
      <c r="AG8" s="843"/>
      <c r="AH8" s="844"/>
      <c r="AI8" s="846"/>
      <c r="AJ8" s="847"/>
      <c r="AK8" s="847"/>
      <c r="AL8" s="84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06"/>
      <c r="BM8" s="806"/>
      <c r="BN8" s="806"/>
      <c r="BO8" s="806"/>
      <c r="BP8" s="806"/>
      <c r="BQ8" s="806"/>
      <c r="BR8" s="806"/>
      <c r="BS8" s="806"/>
      <c r="BT8" s="806"/>
      <c r="BU8" s="806"/>
      <c r="BV8" s="806"/>
      <c r="BW8" s="806"/>
      <c r="BY8" s="824"/>
      <c r="BZ8" s="824"/>
      <c r="CA8" s="771"/>
      <c r="CB8" s="771"/>
      <c r="CC8" s="771"/>
    </row>
    <row r="9" spans="1:81" ht="9" customHeight="1">
      <c r="A9" s="833"/>
      <c r="B9" s="833"/>
      <c r="C9" s="794" t="s">
        <v>462</v>
      </c>
      <c r="D9" s="794" t="s">
        <v>462</v>
      </c>
      <c r="E9" s="399"/>
      <c r="F9" s="399"/>
      <c r="G9" s="823" t="s">
        <v>71</v>
      </c>
      <c r="H9" s="794" t="s">
        <v>71</v>
      </c>
      <c r="I9" s="794" t="s">
        <v>71</v>
      </c>
      <c r="J9" s="794" t="s">
        <v>1114</v>
      </c>
      <c r="K9" s="794" t="s">
        <v>71</v>
      </c>
      <c r="L9" s="794" t="s">
        <v>1114</v>
      </c>
      <c r="M9" s="794" t="s">
        <v>71</v>
      </c>
      <c r="N9" s="794" t="s">
        <v>1114</v>
      </c>
      <c r="O9" s="794" t="s">
        <v>71</v>
      </c>
      <c r="P9" s="794" t="s">
        <v>1114</v>
      </c>
      <c r="Q9" s="794" t="s">
        <v>71</v>
      </c>
      <c r="R9" s="794" t="s">
        <v>1114</v>
      </c>
      <c r="S9" s="794" t="s">
        <v>71</v>
      </c>
      <c r="T9" s="834" t="s">
        <v>99</v>
      </c>
      <c r="U9" s="787" t="s">
        <v>71</v>
      </c>
      <c r="V9" s="845" t="s">
        <v>1155</v>
      </c>
      <c r="W9" s="823" t="s">
        <v>462</v>
      </c>
      <c r="X9" s="823" t="s">
        <v>71</v>
      </c>
      <c r="Y9" s="787" t="s">
        <v>462</v>
      </c>
      <c r="Z9" s="787" t="s">
        <v>71</v>
      </c>
      <c r="AA9" s="787" t="s">
        <v>462</v>
      </c>
      <c r="AB9" s="787" t="s">
        <v>71</v>
      </c>
      <c r="AC9" s="787" t="s">
        <v>463</v>
      </c>
      <c r="AD9" s="787" t="s">
        <v>71</v>
      </c>
      <c r="AE9" s="787" t="s">
        <v>462</v>
      </c>
      <c r="AF9" s="787" t="s">
        <v>71</v>
      </c>
      <c r="AG9" s="787" t="s">
        <v>462</v>
      </c>
      <c r="AH9" s="787" t="s">
        <v>71</v>
      </c>
      <c r="AI9" s="787" t="s">
        <v>71</v>
      </c>
      <c r="AJ9" s="787" t="s">
        <v>71</v>
      </c>
      <c r="AK9" s="787" t="s">
        <v>71</v>
      </c>
      <c r="AL9" s="787" t="s">
        <v>71</v>
      </c>
      <c r="AN9" s="823" t="s">
        <v>1115</v>
      </c>
      <c r="AO9" s="823" t="s">
        <v>1116</v>
      </c>
      <c r="AP9" s="823" t="s">
        <v>1116</v>
      </c>
      <c r="AQ9" s="823" t="s">
        <v>1116</v>
      </c>
      <c r="AR9" s="823" t="s">
        <v>1116</v>
      </c>
      <c r="AS9" s="823" t="s">
        <v>1116</v>
      </c>
      <c r="AT9" s="823" t="s">
        <v>1117</v>
      </c>
      <c r="AU9" s="823" t="s">
        <v>1115</v>
      </c>
      <c r="AV9" s="823" t="s">
        <v>1115</v>
      </c>
      <c r="AW9" s="823" t="s">
        <v>1115</v>
      </c>
      <c r="AX9" s="823" t="s">
        <v>1115</v>
      </c>
      <c r="AY9" s="823" t="s">
        <v>1115</v>
      </c>
      <c r="AZ9" s="823" t="s">
        <v>1115</v>
      </c>
      <c r="BA9" s="823" t="s">
        <v>1116</v>
      </c>
      <c r="BB9" s="823" t="s">
        <v>1116</v>
      </c>
      <c r="BC9" s="823" t="s">
        <v>1116</v>
      </c>
      <c r="BD9" s="823" t="s">
        <v>1116</v>
      </c>
      <c r="BE9" s="823" t="s">
        <v>1116</v>
      </c>
      <c r="BF9" s="823" t="s">
        <v>1144</v>
      </c>
      <c r="BG9" s="823" t="s">
        <v>1115</v>
      </c>
      <c r="BH9" s="823" t="s">
        <v>1115</v>
      </c>
      <c r="BI9" s="823" t="s">
        <v>1115</v>
      </c>
      <c r="BJ9" s="823" t="s">
        <v>1115</v>
      </c>
      <c r="BK9" s="823" t="s">
        <v>1115</v>
      </c>
      <c r="BL9" s="771" t="s">
        <v>1115</v>
      </c>
      <c r="BM9" s="771" t="s">
        <v>1116</v>
      </c>
      <c r="BN9" s="771" t="s">
        <v>1116</v>
      </c>
      <c r="BO9" s="771" t="s">
        <v>1116</v>
      </c>
      <c r="BP9" s="771" t="s">
        <v>1116</v>
      </c>
      <c r="BQ9" s="771" t="s">
        <v>1116</v>
      </c>
      <c r="BR9" s="771" t="s">
        <v>1144</v>
      </c>
      <c r="BS9" s="771" t="s">
        <v>1115</v>
      </c>
      <c r="BT9" s="771" t="s">
        <v>1115</v>
      </c>
      <c r="BU9" s="771" t="s">
        <v>1115</v>
      </c>
      <c r="BV9" s="771" t="s">
        <v>1115</v>
      </c>
      <c r="BW9" s="771" t="s">
        <v>1115</v>
      </c>
      <c r="BY9" s="824"/>
      <c r="BZ9" s="824"/>
      <c r="CA9" s="771"/>
      <c r="CB9" s="771"/>
      <c r="CC9" s="771"/>
    </row>
    <row r="10" spans="1:81" ht="9.75" customHeight="1">
      <c r="A10" s="833"/>
      <c r="B10" s="833"/>
      <c r="C10" s="832"/>
      <c r="D10" s="832"/>
      <c r="E10" s="399"/>
      <c r="F10" s="399"/>
      <c r="G10" s="824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5"/>
      <c r="U10" s="833"/>
      <c r="V10" s="851"/>
      <c r="W10" s="824"/>
      <c r="X10" s="824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AN10" s="824"/>
      <c r="AO10" s="824"/>
      <c r="AP10" s="824"/>
      <c r="AQ10" s="824"/>
      <c r="AR10" s="824"/>
      <c r="AS10" s="824"/>
      <c r="AT10" s="824"/>
      <c r="AU10" s="824"/>
      <c r="AV10" s="824"/>
      <c r="AW10" s="824"/>
      <c r="AX10" s="824"/>
      <c r="AY10" s="824"/>
      <c r="AZ10" s="824"/>
      <c r="BA10" s="824"/>
      <c r="BB10" s="824"/>
      <c r="BC10" s="824"/>
      <c r="BD10" s="824"/>
      <c r="BE10" s="824"/>
      <c r="BF10" s="824"/>
      <c r="BG10" s="824"/>
      <c r="BH10" s="824"/>
      <c r="BI10" s="824"/>
      <c r="BJ10" s="824"/>
      <c r="BK10" s="824"/>
      <c r="BL10" s="771"/>
      <c r="BM10" s="771"/>
      <c r="BN10" s="771"/>
      <c r="BO10" s="771"/>
      <c r="BP10" s="771"/>
      <c r="BQ10" s="771"/>
      <c r="BR10" s="771"/>
      <c r="BS10" s="771"/>
      <c r="BT10" s="771"/>
      <c r="BU10" s="771"/>
      <c r="BV10" s="771"/>
      <c r="BW10" s="771"/>
      <c r="BY10" s="824"/>
      <c r="BZ10" s="824"/>
      <c r="CA10" s="771"/>
      <c r="CB10" s="771"/>
      <c r="CC10" s="771"/>
    </row>
    <row r="11" spans="1:81" ht="25.5" customHeight="1">
      <c r="A11" s="788"/>
      <c r="B11" s="788"/>
      <c r="C11" s="795"/>
      <c r="D11" s="795"/>
      <c r="E11" s="400"/>
      <c r="F11" s="400"/>
      <c r="G11" s="82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836"/>
      <c r="U11" s="788"/>
      <c r="V11" s="847"/>
      <c r="W11" s="825"/>
      <c r="X11" s="825"/>
      <c r="Y11" s="788"/>
      <c r="Z11" s="788"/>
      <c r="AA11" s="788"/>
      <c r="AB11" s="788"/>
      <c r="AC11" s="788"/>
      <c r="AD11" s="788"/>
      <c r="AE11" s="788"/>
      <c r="AF11" s="788"/>
      <c r="AG11" s="788"/>
      <c r="AH11" s="788"/>
      <c r="AI11" s="788"/>
      <c r="AJ11" s="788"/>
      <c r="AK11" s="788"/>
      <c r="AL11" s="788"/>
      <c r="AN11" s="825"/>
      <c r="AO11" s="825"/>
      <c r="AP11" s="825"/>
      <c r="AQ11" s="825"/>
      <c r="AR11" s="825"/>
      <c r="AS11" s="825"/>
      <c r="AT11" s="825"/>
      <c r="AU11" s="825"/>
      <c r="AV11" s="825"/>
      <c r="AW11" s="825"/>
      <c r="AX11" s="825"/>
      <c r="AY11" s="825"/>
      <c r="AZ11" s="825"/>
      <c r="BA11" s="825"/>
      <c r="BB11" s="825"/>
      <c r="BC11" s="825"/>
      <c r="BD11" s="825"/>
      <c r="BE11" s="825"/>
      <c r="BF11" s="825"/>
      <c r="BG11" s="825"/>
      <c r="BH11" s="825"/>
      <c r="BI11" s="825"/>
      <c r="BJ11" s="825"/>
      <c r="BK11" s="825"/>
      <c r="BL11" s="771"/>
      <c r="BM11" s="771"/>
      <c r="BN11" s="771"/>
      <c r="BO11" s="771"/>
      <c r="BP11" s="771"/>
      <c r="BQ11" s="771"/>
      <c r="BR11" s="771"/>
      <c r="BS11" s="771"/>
      <c r="BT11" s="771"/>
      <c r="BU11" s="771"/>
      <c r="BV11" s="771"/>
      <c r="BW11" s="771"/>
      <c r="BY11" s="825"/>
      <c r="BZ11" s="825"/>
      <c r="CA11" s="771"/>
      <c r="CB11" s="771"/>
      <c r="CC11" s="771"/>
    </row>
    <row r="12" spans="1:81" ht="12" customHeight="1">
      <c r="A12" s="542" t="s">
        <v>72</v>
      </c>
      <c r="B12" s="390" t="s">
        <v>73</v>
      </c>
      <c r="C12" s="390"/>
      <c r="D12" s="390"/>
      <c r="E12" s="390"/>
      <c r="F12" s="390"/>
      <c r="G12" s="390">
        <v>3</v>
      </c>
      <c r="H12" s="390">
        <v>4</v>
      </c>
      <c r="I12" s="390">
        <v>5</v>
      </c>
      <c r="J12" s="390"/>
      <c r="K12" s="390">
        <v>6</v>
      </c>
      <c r="L12" s="390"/>
      <c r="M12" s="390">
        <v>7</v>
      </c>
      <c r="N12" s="390"/>
      <c r="O12" s="390">
        <v>8</v>
      </c>
      <c r="P12" s="390"/>
      <c r="Q12" s="390">
        <v>9</v>
      </c>
      <c r="R12" s="390"/>
      <c r="S12" s="390">
        <v>10</v>
      </c>
      <c r="T12" s="390">
        <v>11</v>
      </c>
      <c r="U12" s="390">
        <v>12</v>
      </c>
      <c r="V12" s="390">
        <v>13</v>
      </c>
      <c r="W12" s="390">
        <v>14</v>
      </c>
      <c r="X12" s="390">
        <v>15</v>
      </c>
      <c r="Y12" s="390">
        <v>16</v>
      </c>
      <c r="Z12" s="390">
        <v>17</v>
      </c>
      <c r="AA12" s="390">
        <v>18</v>
      </c>
      <c r="AB12" s="390">
        <v>19</v>
      </c>
      <c r="AC12" s="390">
        <v>20</v>
      </c>
      <c r="AD12" s="390">
        <v>21</v>
      </c>
      <c r="AE12" s="390">
        <v>22</v>
      </c>
      <c r="AF12" s="390">
        <v>23</v>
      </c>
      <c r="AG12" s="390">
        <v>24</v>
      </c>
      <c r="AH12" s="390">
        <v>25</v>
      </c>
      <c r="AI12" s="390">
        <v>26</v>
      </c>
      <c r="AJ12" s="390">
        <v>27</v>
      </c>
      <c r="AK12" s="390">
        <v>28</v>
      </c>
      <c r="AL12" s="390">
        <v>29</v>
      </c>
      <c r="AN12" s="390">
        <v>30</v>
      </c>
      <c r="AO12" s="390">
        <v>31</v>
      </c>
      <c r="AP12" s="390">
        <v>32</v>
      </c>
      <c r="AQ12" s="390">
        <v>33</v>
      </c>
      <c r="AR12" s="390">
        <v>34</v>
      </c>
      <c r="AS12" s="390">
        <v>35</v>
      </c>
      <c r="AT12" s="390">
        <v>41</v>
      </c>
      <c r="AU12" s="390">
        <v>42</v>
      </c>
      <c r="AV12" s="390">
        <v>43</v>
      </c>
      <c r="AW12" s="390">
        <v>44</v>
      </c>
      <c r="AX12" s="390">
        <v>45</v>
      </c>
      <c r="AY12" s="390">
        <v>46</v>
      </c>
      <c r="AZ12" s="390">
        <v>36</v>
      </c>
      <c r="BA12" s="390">
        <v>37</v>
      </c>
      <c r="BB12" s="390">
        <v>38</v>
      </c>
      <c r="BC12" s="390">
        <v>39</v>
      </c>
      <c r="BD12" s="390">
        <v>40</v>
      </c>
      <c r="BE12" s="390">
        <v>41</v>
      </c>
      <c r="BF12" s="390">
        <v>48</v>
      </c>
      <c r="BG12" s="390">
        <v>49</v>
      </c>
      <c r="BH12" s="390">
        <v>50</v>
      </c>
      <c r="BI12" s="390">
        <v>51</v>
      </c>
      <c r="BJ12" s="390">
        <v>52</v>
      </c>
      <c r="BK12" s="390">
        <v>53</v>
      </c>
      <c r="BL12" s="390">
        <v>42</v>
      </c>
      <c r="BM12" s="390">
        <v>43</v>
      </c>
      <c r="BN12" s="390">
        <v>44</v>
      </c>
      <c r="BO12" s="390">
        <v>45</v>
      </c>
      <c r="BP12" s="390">
        <v>46</v>
      </c>
      <c r="BQ12" s="390">
        <v>47</v>
      </c>
      <c r="BR12" s="390">
        <v>60</v>
      </c>
      <c r="BS12" s="390">
        <v>61</v>
      </c>
      <c r="BT12" s="390">
        <v>62</v>
      </c>
      <c r="BU12" s="390">
        <v>63</v>
      </c>
      <c r="BV12" s="390">
        <v>64</v>
      </c>
      <c r="BW12" s="390">
        <v>65</v>
      </c>
      <c r="BY12" s="363"/>
      <c r="BZ12" s="363"/>
      <c r="CA12" s="363"/>
      <c r="CB12" s="363"/>
    </row>
    <row r="13" spans="1:81" s="26" customFormat="1" ht="12" customHeight="1">
      <c r="A13" s="711" t="s">
        <v>1119</v>
      </c>
      <c r="B13" s="711"/>
      <c r="C13" s="396" t="e">
        <f>C15+C364</f>
        <v>#REF!</v>
      </c>
      <c r="D13" s="204"/>
      <c r="E13" s="114"/>
      <c r="F13" s="114"/>
      <c r="G13" s="396">
        <f t="shared" ref="G13:S13" si="0">ROUND(G15+G364,2)</f>
        <v>1748287134.22</v>
      </c>
      <c r="H13" s="396">
        <f t="shared" si="0"/>
        <v>84914480.519999996</v>
      </c>
      <c r="I13" s="396">
        <f t="shared" si="0"/>
        <v>26472621.539999999</v>
      </c>
      <c r="J13" s="396">
        <f t="shared" si="0"/>
        <v>25500.93</v>
      </c>
      <c r="K13" s="396">
        <f t="shared" si="0"/>
        <v>29589120.800000001</v>
      </c>
      <c r="L13" s="396">
        <f t="shared" si="0"/>
        <v>3263.1</v>
      </c>
      <c r="M13" s="396">
        <f t="shared" si="0"/>
        <v>2240055.29</v>
      </c>
      <c r="N13" s="396">
        <f t="shared" si="0"/>
        <v>11593.7</v>
      </c>
      <c r="O13" s="396">
        <f t="shared" si="0"/>
        <v>9636869.2899999991</v>
      </c>
      <c r="P13" s="396">
        <f t="shared" si="0"/>
        <v>8522</v>
      </c>
      <c r="Q13" s="396">
        <f t="shared" si="0"/>
        <v>8702509.6600000001</v>
      </c>
      <c r="R13" s="396">
        <f t="shared" si="0"/>
        <v>9045</v>
      </c>
      <c r="S13" s="396">
        <f t="shared" si="0"/>
        <v>8273303.9400000004</v>
      </c>
      <c r="T13" s="204">
        <f>T15+T364</f>
        <v>45</v>
      </c>
      <c r="U13" s="396">
        <f>ROUND(U15+U364,2)</f>
        <v>98901141.569999993</v>
      </c>
      <c r="V13" s="114" t="s">
        <v>388</v>
      </c>
      <c r="W13" s="396">
        <f t="shared" ref="W13:AL13" si="1">ROUND(W15+W364,2)</f>
        <v>430278.74</v>
      </c>
      <c r="X13" s="396">
        <f t="shared" si="1"/>
        <v>1439397378.1500001</v>
      </c>
      <c r="Y13" s="396">
        <f t="shared" si="1"/>
        <v>1033.1199999999999</v>
      </c>
      <c r="Z13" s="396">
        <f t="shared" si="1"/>
        <v>1321134.2</v>
      </c>
      <c r="AA13" s="396">
        <f t="shared" si="1"/>
        <v>14612.47</v>
      </c>
      <c r="AB13" s="396">
        <f t="shared" si="1"/>
        <v>23222317.760000002</v>
      </c>
      <c r="AC13" s="396">
        <f t="shared" si="1"/>
        <v>0</v>
      </c>
      <c r="AD13" s="396">
        <f t="shared" si="1"/>
        <v>0</v>
      </c>
      <c r="AE13" s="396">
        <f t="shared" si="1"/>
        <v>0</v>
      </c>
      <c r="AF13" s="396">
        <f t="shared" si="1"/>
        <v>0</v>
      </c>
      <c r="AG13" s="396">
        <f t="shared" si="1"/>
        <v>0</v>
      </c>
      <c r="AH13" s="396">
        <f t="shared" si="1"/>
        <v>0</v>
      </c>
      <c r="AI13" s="396">
        <f t="shared" si="1"/>
        <v>20870111.879999999</v>
      </c>
      <c r="AJ13" s="396">
        <f t="shared" si="1"/>
        <v>51947434.950000003</v>
      </c>
      <c r="AK13" s="396">
        <f t="shared" si="1"/>
        <v>27184135.190000001</v>
      </c>
      <c r="AL13" s="396">
        <f t="shared" si="1"/>
        <v>529000</v>
      </c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817" t="s">
        <v>1169</v>
      </c>
      <c r="BM13" s="818"/>
      <c r="BN13" s="818"/>
      <c r="BO13" s="818"/>
      <c r="BP13" s="818"/>
      <c r="BQ13" s="818"/>
      <c r="BR13" s="818"/>
      <c r="BS13" s="818"/>
      <c r="BT13" s="818"/>
      <c r="BU13" s="818"/>
      <c r="BV13" s="818"/>
      <c r="BW13" s="819"/>
      <c r="BY13" s="841" t="s">
        <v>1170</v>
      </c>
      <c r="BZ13" s="853"/>
      <c r="CA13" s="765" t="s">
        <v>1168</v>
      </c>
      <c r="CB13" s="765"/>
      <c r="CC13" s="765"/>
    </row>
    <row r="14" spans="1:81" s="26" customFormat="1" ht="15" customHeight="1">
      <c r="A14" s="857" t="s">
        <v>1030</v>
      </c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291"/>
      <c r="BL14" s="820"/>
      <c r="BM14" s="821"/>
      <c r="BN14" s="821"/>
      <c r="BO14" s="821"/>
      <c r="BP14" s="821"/>
      <c r="BQ14" s="821"/>
      <c r="BR14" s="821"/>
      <c r="BS14" s="821"/>
      <c r="BT14" s="821"/>
      <c r="BU14" s="821"/>
      <c r="BV14" s="821"/>
      <c r="BW14" s="822"/>
      <c r="BY14" s="854"/>
      <c r="BZ14" s="856"/>
      <c r="CA14" s="765"/>
      <c r="CB14" s="765"/>
      <c r="CC14" s="765"/>
    </row>
    <row r="15" spans="1:81" s="26" customFormat="1" ht="11.25" customHeight="1">
      <c r="A15" s="711" t="s">
        <v>1012</v>
      </c>
      <c r="B15" s="711"/>
      <c r="C15" s="388">
        <f>C167+C174+C189+C194+C203+C208+C214+C230+C234+C239+C242+C245+C248+C251+C264+C267+C270+C276+C279+C287+C292+C295+C298+C303+C306+C310+C314+C318+C324+C327+C330+C333+C338+C347+C350+C362</f>
        <v>669905.30999999982</v>
      </c>
      <c r="D15" s="386" t="s">
        <v>1011</v>
      </c>
      <c r="E15" s="114"/>
      <c r="F15" s="114"/>
      <c r="G15" s="388">
        <f t="shared" ref="G15:U15" si="2">ROUND(G167+G174+G189+G194+G203+G208+G214+G230+G234+G239+G242+G245+G248+G251+G264+G267+G270+G276+G279+G287+G292+G295+G298+G303+G306+G310+G314+G318+G324+G327+G330+G333+G338+G347+G350+G362,2)</f>
        <v>742474825.05999994</v>
      </c>
      <c r="H15" s="388">
        <f t="shared" si="2"/>
        <v>42890937.850000001</v>
      </c>
      <c r="I15" s="388">
        <f t="shared" si="2"/>
        <v>7370520.8600000003</v>
      </c>
      <c r="J15" s="388">
        <f t="shared" si="2"/>
        <v>17675.93</v>
      </c>
      <c r="K15" s="388">
        <f t="shared" si="2"/>
        <v>19234866.609999999</v>
      </c>
      <c r="L15" s="388">
        <f t="shared" si="2"/>
        <v>1784</v>
      </c>
      <c r="M15" s="388">
        <f t="shared" si="2"/>
        <v>976945.77</v>
      </c>
      <c r="N15" s="388">
        <f t="shared" si="2"/>
        <v>6706.7</v>
      </c>
      <c r="O15" s="388">
        <f t="shared" si="2"/>
        <v>5523015.8799999999</v>
      </c>
      <c r="P15" s="388">
        <f t="shared" si="2"/>
        <v>6043</v>
      </c>
      <c r="Q15" s="388">
        <f t="shared" si="2"/>
        <v>4623329.96</v>
      </c>
      <c r="R15" s="388">
        <f t="shared" si="2"/>
        <v>5811</v>
      </c>
      <c r="S15" s="388">
        <f t="shared" si="2"/>
        <v>5162258.7699999996</v>
      </c>
      <c r="T15" s="104">
        <f t="shared" si="2"/>
        <v>17</v>
      </c>
      <c r="U15" s="388">
        <f t="shared" si="2"/>
        <v>33568728.299999997</v>
      </c>
      <c r="V15" s="114" t="s">
        <v>388</v>
      </c>
      <c r="W15" s="388">
        <f t="shared" ref="W15:AL15" si="3">ROUND(W167+W174+W189+W194+W203+W208+W214+W230+W234+W239+W242+W245+W248+W251+W264+W267+W270+W276+W279+W287+W292+W295+W298+W303+W306+W310+W314+W318+W324+W327+W330+W333+W338+W347+W350+W362,2)</f>
        <v>202943.09</v>
      </c>
      <c r="X15" s="388">
        <f t="shared" si="3"/>
        <v>608102394.16999996</v>
      </c>
      <c r="Y15" s="388">
        <f t="shared" si="3"/>
        <v>1033.1199999999999</v>
      </c>
      <c r="Z15" s="388">
        <f t="shared" si="3"/>
        <v>1321134.2</v>
      </c>
      <c r="AA15" s="388">
        <f t="shared" si="3"/>
        <v>10497.6</v>
      </c>
      <c r="AB15" s="388">
        <f t="shared" si="3"/>
        <v>10528398.66</v>
      </c>
      <c r="AC15" s="388">
        <f t="shared" si="3"/>
        <v>0</v>
      </c>
      <c r="AD15" s="388">
        <f t="shared" si="3"/>
        <v>0</v>
      </c>
      <c r="AE15" s="388">
        <f t="shared" si="3"/>
        <v>0</v>
      </c>
      <c r="AF15" s="388">
        <f t="shared" si="3"/>
        <v>0</v>
      </c>
      <c r="AG15" s="388">
        <f t="shared" si="3"/>
        <v>0</v>
      </c>
      <c r="AH15" s="388">
        <f t="shared" si="3"/>
        <v>0</v>
      </c>
      <c r="AI15" s="388">
        <f t="shared" si="3"/>
        <v>10774295.970000001</v>
      </c>
      <c r="AJ15" s="388">
        <f t="shared" si="3"/>
        <v>22423205.800000001</v>
      </c>
      <c r="AK15" s="388">
        <f t="shared" si="3"/>
        <v>12415730.109999999</v>
      </c>
      <c r="AL15" s="388">
        <f t="shared" si="3"/>
        <v>450000</v>
      </c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Y15" s="370"/>
      <c r="BZ15" s="370"/>
      <c r="CA15" s="370"/>
      <c r="CB15" s="370"/>
      <c r="CC15" s="370"/>
    </row>
    <row r="16" spans="1:81" s="26" customFormat="1" ht="9" customHeight="1">
      <c r="A16" s="715" t="s">
        <v>216</v>
      </c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Y16" s="370"/>
      <c r="BZ16" s="370"/>
      <c r="CA16" s="370"/>
      <c r="CB16" s="370"/>
      <c r="CC16" s="370"/>
    </row>
    <row r="17" spans="1:81" s="26" customFormat="1" ht="9" customHeight="1">
      <c r="A17" s="541">
        <v>1</v>
      </c>
      <c r="B17" s="173" t="s">
        <v>473</v>
      </c>
      <c r="C17" s="178">
        <v>1337.92</v>
      </c>
      <c r="D17" s="174"/>
      <c r="E17" s="293">
        <f t="shared" ref="E17:E48" si="4">G17-F17</f>
        <v>298785.91000000015</v>
      </c>
      <c r="F17" s="293">
        <v>3156384</v>
      </c>
      <c r="G17" s="178">
        <f>ROUND(H17+U17+X17+Z17+AB17+AD17+AF17+AH17+AI17+AJ17+AK17+AL17,2)</f>
        <v>3455169.91</v>
      </c>
      <c r="H17" s="388">
        <f>I17+K17+M17+O17+Q17+S17</f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388">
        <v>0</v>
      </c>
      <c r="O17" s="388">
        <v>0</v>
      </c>
      <c r="P17" s="388">
        <v>0</v>
      </c>
      <c r="Q17" s="388">
        <v>0</v>
      </c>
      <c r="R17" s="388">
        <v>0</v>
      </c>
      <c r="S17" s="388">
        <v>0</v>
      </c>
      <c r="T17" s="103">
        <v>0</v>
      </c>
      <c r="U17" s="388">
        <v>0</v>
      </c>
      <c r="V17" s="174" t="s">
        <v>993</v>
      </c>
      <c r="W17" s="388">
        <v>927</v>
      </c>
      <c r="X17" s="388">
        <v>3314553</v>
      </c>
      <c r="Y17" s="388">
        <v>0</v>
      </c>
      <c r="Z17" s="388">
        <v>0</v>
      </c>
      <c r="AA17" s="388">
        <v>0</v>
      </c>
      <c r="AB17" s="388">
        <v>0</v>
      </c>
      <c r="AC17" s="388">
        <v>0</v>
      </c>
      <c r="AD17" s="388">
        <v>0</v>
      </c>
      <c r="AE17" s="388">
        <v>0</v>
      </c>
      <c r="AF17" s="388">
        <v>0</v>
      </c>
      <c r="AG17" s="388">
        <v>0</v>
      </c>
      <c r="AH17" s="388">
        <v>0</v>
      </c>
      <c r="AI17" s="388">
        <v>0</v>
      </c>
      <c r="AJ17" s="396">
        <v>93271.15</v>
      </c>
      <c r="AK17" s="396">
        <v>47345.760000000002</v>
      </c>
      <c r="AL17" s="396">
        <v>0</v>
      </c>
      <c r="AM17" s="291"/>
      <c r="AN17" s="372">
        <f>I17/'Приложение 1.1'!J15</f>
        <v>0</v>
      </c>
      <c r="AO17" s="372" t="e">
        <f>K17/J17</f>
        <v>#DIV/0!</v>
      </c>
      <c r="AP17" s="372" t="e">
        <f>M17/L17</f>
        <v>#DIV/0!</v>
      </c>
      <c r="AQ17" s="372" t="e">
        <f>O17/N17</f>
        <v>#DIV/0!</v>
      </c>
      <c r="AR17" s="372" t="e">
        <f>Q17/P17</f>
        <v>#DIV/0!</v>
      </c>
      <c r="AS17" s="372" t="e">
        <f>S17/R17</f>
        <v>#DIV/0!</v>
      </c>
      <c r="AT17" s="372" t="e">
        <f>U17/T17</f>
        <v>#DIV/0!</v>
      </c>
      <c r="AU17" s="372">
        <f>X17/W17</f>
        <v>3575.569579288026</v>
      </c>
      <c r="AV17" s="372" t="e">
        <f>Z17/Y17</f>
        <v>#DIV/0!</v>
      </c>
      <c r="AW17" s="372" t="e">
        <f>AB17/AA17</f>
        <v>#DIV/0!</v>
      </c>
      <c r="AX17" s="372" t="e">
        <f>AH17/AG17</f>
        <v>#DIV/0!</v>
      </c>
      <c r="AY17" s="372">
        <f>AI17/'Приложение 1.1'!J15</f>
        <v>0</v>
      </c>
      <c r="AZ17" s="372">
        <v>730.08</v>
      </c>
      <c r="BA17" s="372">
        <v>2070.12</v>
      </c>
      <c r="BB17" s="372">
        <v>848.92</v>
      </c>
      <c r="BC17" s="372">
        <v>819.73</v>
      </c>
      <c r="BD17" s="372">
        <v>611.5</v>
      </c>
      <c r="BE17" s="372">
        <v>1080.04</v>
      </c>
      <c r="BF17" s="372">
        <v>2671800.0099999998</v>
      </c>
      <c r="BG17" s="372">
        <f>IF(V17="ПК",4607.6,4422.85)</f>
        <v>4422.8500000000004</v>
      </c>
      <c r="BH17" s="372">
        <v>8748.57</v>
      </c>
      <c r="BI17" s="372">
        <v>3389.61</v>
      </c>
      <c r="BJ17" s="372">
        <v>5995.76</v>
      </c>
      <c r="BK17" s="372">
        <v>548.62</v>
      </c>
      <c r="BL17" s="373" t="str">
        <f>IF(AN17&gt;AZ17, "+", " ")</f>
        <v xml:space="preserve"> </v>
      </c>
      <c r="BM17" s="373" t="e">
        <f t="shared" ref="BM17:BW17" si="5">IF(AO17&gt;BA17, "+", " ")</f>
        <v>#DIV/0!</v>
      </c>
      <c r="BN17" s="373" t="e">
        <f t="shared" si="5"/>
        <v>#DIV/0!</v>
      </c>
      <c r="BO17" s="373" t="e">
        <f t="shared" si="5"/>
        <v>#DIV/0!</v>
      </c>
      <c r="BP17" s="373" t="e">
        <f t="shared" si="5"/>
        <v>#DIV/0!</v>
      </c>
      <c r="BQ17" s="373" t="e">
        <f t="shared" si="5"/>
        <v>#DIV/0!</v>
      </c>
      <c r="BR17" s="373" t="e">
        <f t="shared" si="5"/>
        <v>#DIV/0!</v>
      </c>
      <c r="BS17" s="373" t="str">
        <f t="shared" si="5"/>
        <v xml:space="preserve"> </v>
      </c>
      <c r="BT17" s="373" t="e">
        <f t="shared" si="5"/>
        <v>#DIV/0!</v>
      </c>
      <c r="BU17" s="373" t="e">
        <f t="shared" si="5"/>
        <v>#DIV/0!</v>
      </c>
      <c r="BV17" s="373" t="e">
        <f t="shared" si="5"/>
        <v>#DIV/0!</v>
      </c>
      <c r="BW17" s="373" t="str">
        <f t="shared" si="5"/>
        <v xml:space="preserve"> </v>
      </c>
      <c r="BY17" s="273">
        <f t="shared" ref="BY17:BY48" si="6">AJ17/G17*100</f>
        <v>2.6994663773278802</v>
      </c>
      <c r="BZ17" s="374">
        <f t="shared" ref="BZ17:BZ48" si="7">AK17/G17*100</f>
        <v>1.3702874600456334</v>
      </c>
      <c r="CA17" s="375">
        <f t="shared" ref="CA17:CA48" si="8">G17/W17</f>
        <v>3727.2598813376485</v>
      </c>
      <c r="CB17" s="372">
        <f>IF(V17="ПК",4814.95,4621.88)</f>
        <v>4621.88</v>
      </c>
      <c r="CC17" s="18" t="str">
        <f>IF(CA17&gt;CB17, "+", " ")</f>
        <v xml:space="preserve"> </v>
      </c>
    </row>
    <row r="18" spans="1:81" s="26" customFormat="1" ht="9" customHeight="1">
      <c r="A18" s="541">
        <v>2</v>
      </c>
      <c r="B18" s="173" t="s">
        <v>474</v>
      </c>
      <c r="C18" s="178">
        <v>3113.8</v>
      </c>
      <c r="D18" s="114"/>
      <c r="E18" s="293">
        <f>G18-F18</f>
        <v>-222812.58999999985</v>
      </c>
      <c r="F18" s="275">
        <v>2770554</v>
      </c>
      <c r="G18" s="178">
        <f>ROUND(H18+U18+X18+Z18+AB18+AD18+AF18+AH18+AI18+AJ18+AK18+AL18,2)</f>
        <v>2547741.41</v>
      </c>
      <c r="H18" s="388">
        <f t="shared" ref="H18:H80" si="9">I18+K18+M18+O18+Q18+S18</f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388">
        <v>0</v>
      </c>
      <c r="O18" s="388">
        <v>0</v>
      </c>
      <c r="P18" s="388">
        <v>0</v>
      </c>
      <c r="Q18" s="388">
        <v>0</v>
      </c>
      <c r="R18" s="388">
        <v>0</v>
      </c>
      <c r="S18" s="388">
        <v>0</v>
      </c>
      <c r="T18" s="103">
        <v>0</v>
      </c>
      <c r="U18" s="388">
        <v>0</v>
      </c>
      <c r="V18" s="114" t="s">
        <v>992</v>
      </c>
      <c r="W18" s="388">
        <v>864.47</v>
      </c>
      <c r="X18" s="388">
        <v>2443430</v>
      </c>
      <c r="Y18" s="388">
        <v>0</v>
      </c>
      <c r="Z18" s="388">
        <v>0</v>
      </c>
      <c r="AA18" s="388">
        <v>0</v>
      </c>
      <c r="AB18" s="388">
        <v>0</v>
      </c>
      <c r="AC18" s="388">
        <v>0</v>
      </c>
      <c r="AD18" s="388">
        <v>0</v>
      </c>
      <c r="AE18" s="388">
        <v>0</v>
      </c>
      <c r="AF18" s="388">
        <v>0</v>
      </c>
      <c r="AG18" s="388">
        <v>0</v>
      </c>
      <c r="AH18" s="388">
        <v>0</v>
      </c>
      <c r="AI18" s="388">
        <v>0</v>
      </c>
      <c r="AJ18" s="396">
        <v>62753.1</v>
      </c>
      <c r="AK18" s="396">
        <v>41558.31</v>
      </c>
      <c r="AL18" s="396">
        <v>0</v>
      </c>
      <c r="AN18" s="372">
        <f>I18/'Приложение 1.1'!J16</f>
        <v>0</v>
      </c>
      <c r="AO18" s="372" t="e">
        <f t="shared" ref="AO18:AO81" si="10">K18/J18</f>
        <v>#DIV/0!</v>
      </c>
      <c r="AP18" s="372" t="e">
        <f t="shared" ref="AP18:AP81" si="11">M18/L18</f>
        <v>#DIV/0!</v>
      </c>
      <c r="AQ18" s="372" t="e">
        <f t="shared" ref="AQ18:AQ81" si="12">O18/N18</f>
        <v>#DIV/0!</v>
      </c>
      <c r="AR18" s="372" t="e">
        <f t="shared" ref="AR18:AR81" si="13">Q18/P18</f>
        <v>#DIV/0!</v>
      </c>
      <c r="AS18" s="372" t="e">
        <f t="shared" ref="AS18:AS81" si="14">S18/R18</f>
        <v>#DIV/0!</v>
      </c>
      <c r="AT18" s="372" t="e">
        <f t="shared" ref="AT18:AT81" si="15">U18/T18</f>
        <v>#DIV/0!</v>
      </c>
      <c r="AU18" s="372">
        <f t="shared" ref="AU18:AU81" si="16">X18/W18</f>
        <v>2826.5064143347945</v>
      </c>
      <c r="AV18" s="372" t="e">
        <f t="shared" ref="AV18:AV81" si="17">Z18/Y18</f>
        <v>#DIV/0!</v>
      </c>
      <c r="AW18" s="372" t="e">
        <f t="shared" ref="AW18:AW81" si="18">AB18/AA18</f>
        <v>#DIV/0!</v>
      </c>
      <c r="AX18" s="372" t="e">
        <f t="shared" ref="AX18:AX81" si="19">AH18/AG18</f>
        <v>#DIV/0!</v>
      </c>
      <c r="AY18" s="372">
        <f>AI18/'Приложение 1.1'!J16</f>
        <v>0</v>
      </c>
      <c r="AZ18" s="372">
        <v>730.08</v>
      </c>
      <c r="BA18" s="372">
        <v>2070.12</v>
      </c>
      <c r="BB18" s="372">
        <v>848.92</v>
      </c>
      <c r="BC18" s="372">
        <v>819.73</v>
      </c>
      <c r="BD18" s="372">
        <v>611.5</v>
      </c>
      <c r="BE18" s="372">
        <v>1080.04</v>
      </c>
      <c r="BF18" s="372">
        <v>2671800.0099999998</v>
      </c>
      <c r="BG18" s="372">
        <f t="shared" ref="BG18:BG81" si="20">IF(V18="ПК",4607.6,4422.85)</f>
        <v>4607.6000000000004</v>
      </c>
      <c r="BH18" s="372">
        <v>8748.57</v>
      </c>
      <c r="BI18" s="372">
        <v>3389.61</v>
      </c>
      <c r="BJ18" s="372">
        <v>5995.76</v>
      </c>
      <c r="BK18" s="372">
        <v>548.62</v>
      </c>
      <c r="BL18" s="373" t="str">
        <f t="shared" ref="BL18:BL81" si="21">IF(AN18&gt;AZ18, "+", " ")</f>
        <v xml:space="preserve"> </v>
      </c>
      <c r="BM18" s="373" t="e">
        <f t="shared" ref="BM18:BM81" si="22">IF(AO18&gt;BA18, "+", " ")</f>
        <v>#DIV/0!</v>
      </c>
      <c r="BN18" s="373" t="e">
        <f t="shared" ref="BN18:BN81" si="23">IF(AP18&gt;BB18, "+", " ")</f>
        <v>#DIV/0!</v>
      </c>
      <c r="BO18" s="373" t="e">
        <f t="shared" ref="BO18:BO81" si="24">IF(AQ18&gt;BC18, "+", " ")</f>
        <v>#DIV/0!</v>
      </c>
      <c r="BP18" s="373" t="e">
        <f t="shared" ref="BP18:BP81" si="25">IF(AR18&gt;BD18, "+", " ")</f>
        <v>#DIV/0!</v>
      </c>
      <c r="BQ18" s="373" t="e">
        <f t="shared" ref="BQ18:BQ81" si="26">IF(AS18&gt;BE18, "+", " ")</f>
        <v>#DIV/0!</v>
      </c>
      <c r="BR18" s="373" t="e">
        <f t="shared" ref="BR18:BR81" si="27">IF(AT18&gt;BF18, "+", " ")</f>
        <v>#DIV/0!</v>
      </c>
      <c r="BS18" s="373" t="e">
        <f>IF(A:ALAU18&gt;BG18, "+", " ")</f>
        <v>#NAME?</v>
      </c>
      <c r="BT18" s="373" t="e">
        <f t="shared" ref="BT18:BT81" si="28">IF(AV18&gt;BH18, "+", " ")</f>
        <v>#DIV/0!</v>
      </c>
      <c r="BU18" s="373" t="e">
        <f t="shared" ref="BU18:BU81" si="29">IF(AW18&gt;BI18, "+", " ")</f>
        <v>#DIV/0!</v>
      </c>
      <c r="BV18" s="373" t="e">
        <f t="shared" ref="BV18:BV81" si="30">IF(AX18&gt;BJ18, "+", " ")</f>
        <v>#DIV/0!</v>
      </c>
      <c r="BW18" s="373" t="str">
        <f t="shared" ref="BW18:BW81" si="31">IF(AY18&gt;BK18, "+", " ")</f>
        <v xml:space="preserve"> </v>
      </c>
      <c r="BY18" s="273">
        <f t="shared" si="6"/>
        <v>2.463087492070084</v>
      </c>
      <c r="BZ18" s="374">
        <f t="shared" si="7"/>
        <v>1.6311824205110359</v>
      </c>
      <c r="CA18" s="375">
        <f t="shared" si="8"/>
        <v>2947.1715733339502</v>
      </c>
      <c r="CB18" s="372">
        <f>IF(V18="ПК",4814.95,4621.88)</f>
        <v>4814.95</v>
      </c>
      <c r="CC18" s="18" t="str">
        <f t="shared" ref="CC18:CC81" si="32">IF(CA18&gt;CB18, "+", " ")</f>
        <v xml:space="preserve"> </v>
      </c>
    </row>
    <row r="19" spans="1:81" s="490" customFormat="1" ht="9" customHeight="1">
      <c r="A19" s="641">
        <v>3</v>
      </c>
      <c r="B19" s="482" t="s">
        <v>475</v>
      </c>
      <c r="C19" s="483">
        <v>3103.7</v>
      </c>
      <c r="D19" s="484"/>
      <c r="E19" s="485">
        <f t="shared" si="4"/>
        <v>-694566.37999999989</v>
      </c>
      <c r="F19" s="486">
        <v>2770554</v>
      </c>
      <c r="G19" s="483">
        <f t="shared" ref="G19:G33" si="33">ROUND(H19+U19+X19+Z19+AB19+AD19+AF19+AH19+AI19+AJ19+AK19+AL19,2)</f>
        <v>2075987.62</v>
      </c>
      <c r="H19" s="487">
        <f t="shared" si="9"/>
        <v>0</v>
      </c>
      <c r="I19" s="483">
        <v>0</v>
      </c>
      <c r="J19" s="483">
        <v>0</v>
      </c>
      <c r="K19" s="483">
        <v>0</v>
      </c>
      <c r="L19" s="483">
        <v>0</v>
      </c>
      <c r="M19" s="483">
        <v>0</v>
      </c>
      <c r="N19" s="487">
        <v>0</v>
      </c>
      <c r="O19" s="487">
        <v>0</v>
      </c>
      <c r="P19" s="487">
        <v>0</v>
      </c>
      <c r="Q19" s="487">
        <v>0</v>
      </c>
      <c r="R19" s="487">
        <v>0</v>
      </c>
      <c r="S19" s="487">
        <v>0</v>
      </c>
      <c r="T19" s="488">
        <v>0</v>
      </c>
      <c r="U19" s="487">
        <v>0</v>
      </c>
      <c r="V19" s="484" t="s">
        <v>992</v>
      </c>
      <c r="W19" s="487">
        <v>899.08</v>
      </c>
      <c r="X19" s="487">
        <v>1971884</v>
      </c>
      <c r="Y19" s="487">
        <v>0</v>
      </c>
      <c r="Z19" s="487">
        <v>0</v>
      </c>
      <c r="AA19" s="487">
        <v>0</v>
      </c>
      <c r="AB19" s="487">
        <v>0</v>
      </c>
      <c r="AC19" s="487">
        <v>0</v>
      </c>
      <c r="AD19" s="487">
        <v>0</v>
      </c>
      <c r="AE19" s="487">
        <v>0</v>
      </c>
      <c r="AF19" s="487">
        <v>0</v>
      </c>
      <c r="AG19" s="487">
        <v>0</v>
      </c>
      <c r="AH19" s="487">
        <v>0</v>
      </c>
      <c r="AI19" s="487">
        <v>0</v>
      </c>
      <c r="AJ19" s="489">
        <v>62753.1</v>
      </c>
      <c r="AK19" s="489">
        <v>41350.519999999997</v>
      </c>
      <c r="AL19" s="489">
        <v>0</v>
      </c>
      <c r="AN19" s="372">
        <f>I19/'Приложение 1.1'!J17</f>
        <v>0</v>
      </c>
      <c r="AO19" s="372" t="e">
        <f t="shared" si="10"/>
        <v>#DIV/0!</v>
      </c>
      <c r="AP19" s="372" t="e">
        <f t="shared" si="11"/>
        <v>#DIV/0!</v>
      </c>
      <c r="AQ19" s="372" t="e">
        <f t="shared" si="12"/>
        <v>#DIV/0!</v>
      </c>
      <c r="AR19" s="372" t="e">
        <f t="shared" si="13"/>
        <v>#DIV/0!</v>
      </c>
      <c r="AS19" s="372" t="e">
        <f t="shared" si="14"/>
        <v>#DIV/0!</v>
      </c>
      <c r="AT19" s="372" t="e">
        <f t="shared" si="15"/>
        <v>#DIV/0!</v>
      </c>
      <c r="AU19" s="372">
        <f t="shared" si="16"/>
        <v>2193.2241847221603</v>
      </c>
      <c r="AV19" s="372" t="e">
        <f t="shared" si="17"/>
        <v>#DIV/0!</v>
      </c>
      <c r="AW19" s="372" t="e">
        <f t="shared" si="18"/>
        <v>#DIV/0!</v>
      </c>
      <c r="AX19" s="372" t="e">
        <f t="shared" si="19"/>
        <v>#DIV/0!</v>
      </c>
      <c r="AY19" s="372">
        <f>AI19/'Приложение 1.1'!J17</f>
        <v>0</v>
      </c>
      <c r="AZ19" s="372">
        <v>730.08</v>
      </c>
      <c r="BA19" s="372">
        <v>2070.12</v>
      </c>
      <c r="BB19" s="372">
        <v>848.92</v>
      </c>
      <c r="BC19" s="372">
        <v>819.73</v>
      </c>
      <c r="BD19" s="372">
        <v>611.5</v>
      </c>
      <c r="BE19" s="372">
        <v>1080.04</v>
      </c>
      <c r="BF19" s="372">
        <v>2671800.0099999998</v>
      </c>
      <c r="BG19" s="372">
        <f t="shared" si="20"/>
        <v>4607.6000000000004</v>
      </c>
      <c r="BH19" s="372">
        <v>8748.57</v>
      </c>
      <c r="BI19" s="372">
        <v>3389.61</v>
      </c>
      <c r="BJ19" s="372">
        <v>5995.76</v>
      </c>
      <c r="BK19" s="372">
        <v>548.62</v>
      </c>
      <c r="BL19" s="373" t="str">
        <f t="shared" si="21"/>
        <v xml:space="preserve"> </v>
      </c>
      <c r="BM19" s="373" t="e">
        <f t="shared" si="22"/>
        <v>#DIV/0!</v>
      </c>
      <c r="BN19" s="373" t="e">
        <f t="shared" si="23"/>
        <v>#DIV/0!</v>
      </c>
      <c r="BO19" s="373" t="e">
        <f t="shared" si="24"/>
        <v>#DIV/0!</v>
      </c>
      <c r="BP19" s="373" t="e">
        <f t="shared" si="25"/>
        <v>#DIV/0!</v>
      </c>
      <c r="BQ19" s="373" t="e">
        <f t="shared" si="26"/>
        <v>#DIV/0!</v>
      </c>
      <c r="BR19" s="373" t="e">
        <f t="shared" si="27"/>
        <v>#DIV/0!</v>
      </c>
      <c r="BS19" s="373" t="str">
        <f t="shared" ref="BS19:BS81" si="34">IF(AU19&gt;BG19, "+", " ")</f>
        <v xml:space="preserve"> </v>
      </c>
      <c r="BT19" s="373" t="e">
        <f t="shared" si="28"/>
        <v>#DIV/0!</v>
      </c>
      <c r="BU19" s="373" t="e">
        <f t="shared" si="29"/>
        <v>#DIV/0!</v>
      </c>
      <c r="BV19" s="373" t="e">
        <f t="shared" si="30"/>
        <v>#DIV/0!</v>
      </c>
      <c r="BW19" s="373" t="str">
        <f t="shared" si="31"/>
        <v xml:space="preserve"> </v>
      </c>
      <c r="BY19" s="492">
        <f t="shared" si="6"/>
        <v>3.0228070435217718</v>
      </c>
      <c r="BZ19" s="493">
        <f t="shared" si="7"/>
        <v>1.9918481016760587</v>
      </c>
      <c r="CA19" s="494">
        <f t="shared" si="8"/>
        <v>2309.013235752102</v>
      </c>
      <c r="CB19" s="491">
        <f>IF(V19="ПК",4814.95,4621.88)</f>
        <v>4814.95</v>
      </c>
      <c r="CC19" s="495" t="str">
        <f t="shared" si="32"/>
        <v xml:space="preserve"> </v>
      </c>
    </row>
    <row r="20" spans="1:81" s="490" customFormat="1" ht="9" customHeight="1">
      <c r="A20" s="641">
        <v>4</v>
      </c>
      <c r="B20" s="482" t="s">
        <v>476</v>
      </c>
      <c r="C20" s="483">
        <v>3133</v>
      </c>
      <c r="D20" s="484"/>
      <c r="E20" s="485">
        <f t="shared" si="4"/>
        <v>-607524.37999999989</v>
      </c>
      <c r="F20" s="486">
        <v>2770554</v>
      </c>
      <c r="G20" s="483">
        <f t="shared" si="33"/>
        <v>2163029.62</v>
      </c>
      <c r="H20" s="487">
        <f t="shared" si="9"/>
        <v>0</v>
      </c>
      <c r="I20" s="483">
        <v>0</v>
      </c>
      <c r="J20" s="483">
        <v>0</v>
      </c>
      <c r="K20" s="483">
        <v>0</v>
      </c>
      <c r="L20" s="483">
        <v>0</v>
      </c>
      <c r="M20" s="483">
        <v>0</v>
      </c>
      <c r="N20" s="487">
        <v>0</v>
      </c>
      <c r="O20" s="487">
        <v>0</v>
      </c>
      <c r="P20" s="487">
        <v>0</v>
      </c>
      <c r="Q20" s="487">
        <v>0</v>
      </c>
      <c r="R20" s="487">
        <v>0</v>
      </c>
      <c r="S20" s="487">
        <v>0</v>
      </c>
      <c r="T20" s="488">
        <v>0</v>
      </c>
      <c r="U20" s="487">
        <v>0</v>
      </c>
      <c r="V20" s="484" t="s">
        <v>992</v>
      </c>
      <c r="W20" s="487">
        <v>898.19</v>
      </c>
      <c r="X20" s="487">
        <v>2058926</v>
      </c>
      <c r="Y20" s="487">
        <v>0</v>
      </c>
      <c r="Z20" s="487">
        <v>0</v>
      </c>
      <c r="AA20" s="487">
        <v>0</v>
      </c>
      <c r="AB20" s="487">
        <v>0</v>
      </c>
      <c r="AC20" s="487">
        <v>0</v>
      </c>
      <c r="AD20" s="487">
        <v>0</v>
      </c>
      <c r="AE20" s="487">
        <v>0</v>
      </c>
      <c r="AF20" s="487">
        <v>0</v>
      </c>
      <c r="AG20" s="487">
        <v>0</v>
      </c>
      <c r="AH20" s="487">
        <v>0</v>
      </c>
      <c r="AI20" s="487">
        <v>0</v>
      </c>
      <c r="AJ20" s="489">
        <v>62753.1</v>
      </c>
      <c r="AK20" s="489">
        <v>41350.519999999997</v>
      </c>
      <c r="AL20" s="489">
        <v>0</v>
      </c>
      <c r="AN20" s="372">
        <f>I20/'Приложение 1.1'!J18</f>
        <v>0</v>
      </c>
      <c r="AO20" s="372" t="e">
        <f t="shared" si="10"/>
        <v>#DIV/0!</v>
      </c>
      <c r="AP20" s="372" t="e">
        <f t="shared" si="11"/>
        <v>#DIV/0!</v>
      </c>
      <c r="AQ20" s="372" t="e">
        <f t="shared" si="12"/>
        <v>#DIV/0!</v>
      </c>
      <c r="AR20" s="372" t="e">
        <f t="shared" si="13"/>
        <v>#DIV/0!</v>
      </c>
      <c r="AS20" s="372" t="e">
        <f t="shared" si="14"/>
        <v>#DIV/0!</v>
      </c>
      <c r="AT20" s="372" t="e">
        <f t="shared" si="15"/>
        <v>#DIV/0!</v>
      </c>
      <c r="AU20" s="372">
        <f t="shared" si="16"/>
        <v>2292.3056368919715</v>
      </c>
      <c r="AV20" s="372" t="e">
        <f t="shared" si="17"/>
        <v>#DIV/0!</v>
      </c>
      <c r="AW20" s="372" t="e">
        <f t="shared" si="18"/>
        <v>#DIV/0!</v>
      </c>
      <c r="AX20" s="372" t="e">
        <f t="shared" si="19"/>
        <v>#DIV/0!</v>
      </c>
      <c r="AY20" s="372">
        <f>AI20/'Приложение 1.1'!J18</f>
        <v>0</v>
      </c>
      <c r="AZ20" s="372">
        <v>730.08</v>
      </c>
      <c r="BA20" s="372">
        <v>2070.12</v>
      </c>
      <c r="BB20" s="372">
        <v>848.92</v>
      </c>
      <c r="BC20" s="372">
        <v>819.73</v>
      </c>
      <c r="BD20" s="372">
        <v>611.5</v>
      </c>
      <c r="BE20" s="372">
        <v>1080.04</v>
      </c>
      <c r="BF20" s="372">
        <v>2671800.0099999998</v>
      </c>
      <c r="BG20" s="372">
        <f t="shared" si="20"/>
        <v>4607.6000000000004</v>
      </c>
      <c r="BH20" s="372">
        <v>8748.57</v>
      </c>
      <c r="BI20" s="372">
        <v>3389.61</v>
      </c>
      <c r="BJ20" s="372">
        <v>5995.76</v>
      </c>
      <c r="BK20" s="372">
        <v>548.62</v>
      </c>
      <c r="BL20" s="373" t="str">
        <f t="shared" si="21"/>
        <v xml:space="preserve"> </v>
      </c>
      <c r="BM20" s="373" t="e">
        <f t="shared" si="22"/>
        <v>#DIV/0!</v>
      </c>
      <c r="BN20" s="373" t="e">
        <f t="shared" si="23"/>
        <v>#DIV/0!</v>
      </c>
      <c r="BO20" s="373" t="e">
        <f t="shared" si="24"/>
        <v>#DIV/0!</v>
      </c>
      <c r="BP20" s="373" t="e">
        <f t="shared" si="25"/>
        <v>#DIV/0!</v>
      </c>
      <c r="BQ20" s="373" t="e">
        <f t="shared" si="26"/>
        <v>#DIV/0!</v>
      </c>
      <c r="BR20" s="373" t="e">
        <f t="shared" si="27"/>
        <v>#DIV/0!</v>
      </c>
      <c r="BS20" s="373" t="str">
        <f t="shared" si="34"/>
        <v xml:space="preserve"> </v>
      </c>
      <c r="BT20" s="373" t="e">
        <f t="shared" si="28"/>
        <v>#DIV/0!</v>
      </c>
      <c r="BU20" s="373" t="e">
        <f t="shared" si="29"/>
        <v>#DIV/0!</v>
      </c>
      <c r="BV20" s="373" t="e">
        <f t="shared" si="30"/>
        <v>#DIV/0!</v>
      </c>
      <c r="BW20" s="373" t="str">
        <f t="shared" si="31"/>
        <v xml:space="preserve"> </v>
      </c>
      <c r="BY20" s="492">
        <f t="shared" si="6"/>
        <v>2.9011669290039586</v>
      </c>
      <c r="BZ20" s="493">
        <f t="shared" si="7"/>
        <v>1.9116945795684479</v>
      </c>
      <c r="CA20" s="494">
        <f t="shared" si="8"/>
        <v>2408.2094211692402</v>
      </c>
      <c r="CB20" s="491">
        <f t="shared" ref="CB20:CB81" si="35">IF(V20="ПК",4814.95,4621.88)</f>
        <v>4814.95</v>
      </c>
      <c r="CC20" s="495" t="str">
        <f t="shared" si="32"/>
        <v xml:space="preserve"> </v>
      </c>
    </row>
    <row r="21" spans="1:81" s="651" customFormat="1" ht="9" customHeight="1">
      <c r="A21" s="642">
        <v>5</v>
      </c>
      <c r="B21" s="643" t="s">
        <v>477</v>
      </c>
      <c r="C21" s="644">
        <v>3234.4</v>
      </c>
      <c r="D21" s="645"/>
      <c r="E21" s="646">
        <f t="shared" si="4"/>
        <v>-621326.37999999989</v>
      </c>
      <c r="F21" s="647">
        <v>2770554</v>
      </c>
      <c r="G21" s="644">
        <f t="shared" si="33"/>
        <v>2149227.62</v>
      </c>
      <c r="H21" s="648">
        <f t="shared" si="9"/>
        <v>0</v>
      </c>
      <c r="I21" s="644">
        <v>0</v>
      </c>
      <c r="J21" s="644">
        <v>0</v>
      </c>
      <c r="K21" s="644">
        <v>0</v>
      </c>
      <c r="L21" s="644">
        <v>0</v>
      </c>
      <c r="M21" s="644">
        <v>0</v>
      </c>
      <c r="N21" s="648">
        <v>0</v>
      </c>
      <c r="O21" s="648">
        <v>0</v>
      </c>
      <c r="P21" s="648">
        <v>0</v>
      </c>
      <c r="Q21" s="648">
        <v>0</v>
      </c>
      <c r="R21" s="648">
        <v>0</v>
      </c>
      <c r="S21" s="648">
        <v>0</v>
      </c>
      <c r="T21" s="649">
        <v>0</v>
      </c>
      <c r="U21" s="648">
        <v>0</v>
      </c>
      <c r="V21" s="645" t="s">
        <v>992</v>
      </c>
      <c r="W21" s="648">
        <v>896.1</v>
      </c>
      <c r="X21" s="648">
        <v>2045124</v>
      </c>
      <c r="Y21" s="648">
        <v>0</v>
      </c>
      <c r="Z21" s="648">
        <v>0</v>
      </c>
      <c r="AA21" s="648">
        <v>0</v>
      </c>
      <c r="AB21" s="648">
        <v>0</v>
      </c>
      <c r="AC21" s="648">
        <v>0</v>
      </c>
      <c r="AD21" s="648">
        <v>0</v>
      </c>
      <c r="AE21" s="648">
        <v>0</v>
      </c>
      <c r="AF21" s="648">
        <v>0</v>
      </c>
      <c r="AG21" s="648">
        <v>0</v>
      </c>
      <c r="AH21" s="648">
        <v>0</v>
      </c>
      <c r="AI21" s="648">
        <v>0</v>
      </c>
      <c r="AJ21" s="650">
        <v>62753.1</v>
      </c>
      <c r="AK21" s="650">
        <v>41350.519999999997</v>
      </c>
      <c r="AL21" s="650">
        <v>0</v>
      </c>
      <c r="AN21" s="652">
        <f>I21/'Приложение 1.1'!J19</f>
        <v>0</v>
      </c>
      <c r="AO21" s="652" t="e">
        <f t="shared" si="10"/>
        <v>#DIV/0!</v>
      </c>
      <c r="AP21" s="652" t="e">
        <f t="shared" si="11"/>
        <v>#DIV/0!</v>
      </c>
      <c r="AQ21" s="652" t="e">
        <f t="shared" si="12"/>
        <v>#DIV/0!</v>
      </c>
      <c r="AR21" s="652" t="e">
        <f t="shared" si="13"/>
        <v>#DIV/0!</v>
      </c>
      <c r="AS21" s="652" t="e">
        <f t="shared" si="14"/>
        <v>#DIV/0!</v>
      </c>
      <c r="AT21" s="652" t="e">
        <f t="shared" si="15"/>
        <v>#DIV/0!</v>
      </c>
      <c r="AU21" s="652">
        <f t="shared" si="16"/>
        <v>2282.2497489119519</v>
      </c>
      <c r="AV21" s="652" t="e">
        <f t="shared" si="17"/>
        <v>#DIV/0!</v>
      </c>
      <c r="AW21" s="652" t="e">
        <f t="shared" si="18"/>
        <v>#DIV/0!</v>
      </c>
      <c r="AX21" s="652" t="e">
        <f t="shared" si="19"/>
        <v>#DIV/0!</v>
      </c>
      <c r="AY21" s="652">
        <f>AI21/'Приложение 1.1'!J19</f>
        <v>0</v>
      </c>
      <c r="AZ21" s="652">
        <v>730.08</v>
      </c>
      <c r="BA21" s="652">
        <v>2070.12</v>
      </c>
      <c r="BB21" s="652">
        <v>848.92</v>
      </c>
      <c r="BC21" s="652">
        <v>819.73</v>
      </c>
      <c r="BD21" s="652">
        <v>611.5</v>
      </c>
      <c r="BE21" s="652">
        <v>1080.04</v>
      </c>
      <c r="BF21" s="652">
        <v>2671800.0099999998</v>
      </c>
      <c r="BG21" s="652">
        <f t="shared" si="20"/>
        <v>4607.6000000000004</v>
      </c>
      <c r="BH21" s="652">
        <v>8748.57</v>
      </c>
      <c r="BI21" s="652">
        <v>3389.61</v>
      </c>
      <c r="BJ21" s="652">
        <v>5995.76</v>
      </c>
      <c r="BK21" s="652">
        <v>548.62</v>
      </c>
      <c r="BL21" s="653" t="str">
        <f t="shared" si="21"/>
        <v xml:space="preserve"> </v>
      </c>
      <c r="BM21" s="653" t="e">
        <f t="shared" si="22"/>
        <v>#DIV/0!</v>
      </c>
      <c r="BN21" s="653" t="e">
        <f t="shared" si="23"/>
        <v>#DIV/0!</v>
      </c>
      <c r="BO21" s="653" t="e">
        <f t="shared" si="24"/>
        <v>#DIV/0!</v>
      </c>
      <c r="BP21" s="653" t="e">
        <f t="shared" si="25"/>
        <v>#DIV/0!</v>
      </c>
      <c r="BQ21" s="653" t="e">
        <f t="shared" si="26"/>
        <v>#DIV/0!</v>
      </c>
      <c r="BR21" s="653" t="e">
        <f t="shared" si="27"/>
        <v>#DIV/0!</v>
      </c>
      <c r="BS21" s="653" t="str">
        <f t="shared" si="34"/>
        <v xml:space="preserve"> </v>
      </c>
      <c r="BT21" s="653" t="e">
        <f t="shared" si="28"/>
        <v>#DIV/0!</v>
      </c>
      <c r="BU21" s="653" t="e">
        <f t="shared" si="29"/>
        <v>#DIV/0!</v>
      </c>
      <c r="BV21" s="653" t="e">
        <f t="shared" si="30"/>
        <v>#DIV/0!</v>
      </c>
      <c r="BW21" s="653" t="str">
        <f t="shared" si="31"/>
        <v xml:space="preserve"> </v>
      </c>
      <c r="BY21" s="654">
        <f t="shared" si="6"/>
        <v>2.9197977643708115</v>
      </c>
      <c r="BZ21" s="655">
        <f t="shared" si="7"/>
        <v>1.923971179934864</v>
      </c>
      <c r="CA21" s="656">
        <f t="shared" si="8"/>
        <v>2398.4238589443144</v>
      </c>
      <c r="CB21" s="652">
        <f t="shared" si="35"/>
        <v>4814.95</v>
      </c>
      <c r="CC21" s="657" t="str">
        <f t="shared" si="32"/>
        <v xml:space="preserve"> </v>
      </c>
    </row>
    <row r="22" spans="1:81" s="490" customFormat="1" ht="9" customHeight="1">
      <c r="A22" s="641">
        <v>6</v>
      </c>
      <c r="B22" s="482" t="s">
        <v>478</v>
      </c>
      <c r="C22" s="483">
        <v>2881.9</v>
      </c>
      <c r="D22" s="484"/>
      <c r="E22" s="485">
        <f t="shared" si="4"/>
        <v>-367599.56000000006</v>
      </c>
      <c r="F22" s="486">
        <v>2417150</v>
      </c>
      <c r="G22" s="483">
        <f t="shared" si="33"/>
        <v>2049550.44</v>
      </c>
      <c r="H22" s="487">
        <f t="shared" si="9"/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7">
        <v>0</v>
      </c>
      <c r="O22" s="487">
        <v>0</v>
      </c>
      <c r="P22" s="487">
        <v>0</v>
      </c>
      <c r="Q22" s="487">
        <v>0</v>
      </c>
      <c r="R22" s="487">
        <v>0</v>
      </c>
      <c r="S22" s="487">
        <v>0</v>
      </c>
      <c r="T22" s="488">
        <v>0</v>
      </c>
      <c r="U22" s="487">
        <v>0</v>
      </c>
      <c r="V22" s="484" t="s">
        <v>992</v>
      </c>
      <c r="W22" s="487">
        <v>678</v>
      </c>
      <c r="X22" s="487">
        <v>1958726</v>
      </c>
      <c r="Y22" s="487">
        <v>0</v>
      </c>
      <c r="Z22" s="487">
        <v>0</v>
      </c>
      <c r="AA22" s="487">
        <v>0</v>
      </c>
      <c r="AB22" s="487">
        <v>0</v>
      </c>
      <c r="AC22" s="487">
        <v>0</v>
      </c>
      <c r="AD22" s="487">
        <v>0</v>
      </c>
      <c r="AE22" s="487">
        <v>0</v>
      </c>
      <c r="AF22" s="487">
        <v>0</v>
      </c>
      <c r="AG22" s="487">
        <v>0</v>
      </c>
      <c r="AH22" s="487">
        <v>0</v>
      </c>
      <c r="AI22" s="487">
        <v>0</v>
      </c>
      <c r="AJ22" s="489">
        <v>54748.480000000003</v>
      </c>
      <c r="AK22" s="489">
        <v>36075.96</v>
      </c>
      <c r="AL22" s="489">
        <v>0</v>
      </c>
      <c r="AN22" s="372">
        <f>I22/'Приложение 1.1'!J20</f>
        <v>0</v>
      </c>
      <c r="AO22" s="372" t="e">
        <f t="shared" si="10"/>
        <v>#DIV/0!</v>
      </c>
      <c r="AP22" s="372" t="e">
        <f t="shared" si="11"/>
        <v>#DIV/0!</v>
      </c>
      <c r="AQ22" s="372" t="e">
        <f t="shared" si="12"/>
        <v>#DIV/0!</v>
      </c>
      <c r="AR22" s="372" t="e">
        <f t="shared" si="13"/>
        <v>#DIV/0!</v>
      </c>
      <c r="AS22" s="372" t="e">
        <f t="shared" si="14"/>
        <v>#DIV/0!</v>
      </c>
      <c r="AT22" s="372" t="e">
        <f t="shared" si="15"/>
        <v>#DIV/0!</v>
      </c>
      <c r="AU22" s="372">
        <f t="shared" si="16"/>
        <v>2888.9764011799411</v>
      </c>
      <c r="AV22" s="372" t="e">
        <f t="shared" si="17"/>
        <v>#DIV/0!</v>
      </c>
      <c r="AW22" s="372" t="e">
        <f t="shared" si="18"/>
        <v>#DIV/0!</v>
      </c>
      <c r="AX22" s="372" t="e">
        <f t="shared" si="19"/>
        <v>#DIV/0!</v>
      </c>
      <c r="AY22" s="372">
        <f>AI22/'Приложение 1.1'!J20</f>
        <v>0</v>
      </c>
      <c r="AZ22" s="372">
        <v>730.08</v>
      </c>
      <c r="BA22" s="372">
        <v>2070.12</v>
      </c>
      <c r="BB22" s="372">
        <v>848.92</v>
      </c>
      <c r="BC22" s="372">
        <v>819.73</v>
      </c>
      <c r="BD22" s="372">
        <v>611.5</v>
      </c>
      <c r="BE22" s="372">
        <v>1080.04</v>
      </c>
      <c r="BF22" s="372">
        <v>2671800.0099999998</v>
      </c>
      <c r="BG22" s="372">
        <f t="shared" si="20"/>
        <v>4607.6000000000004</v>
      </c>
      <c r="BH22" s="372">
        <v>8748.57</v>
      </c>
      <c r="BI22" s="372">
        <v>3389.61</v>
      </c>
      <c r="BJ22" s="372">
        <v>5995.76</v>
      </c>
      <c r="BK22" s="372">
        <v>548.62</v>
      </c>
      <c r="BL22" s="373" t="str">
        <f t="shared" si="21"/>
        <v xml:space="preserve"> </v>
      </c>
      <c r="BM22" s="373" t="e">
        <f t="shared" si="22"/>
        <v>#DIV/0!</v>
      </c>
      <c r="BN22" s="373" t="e">
        <f t="shared" si="23"/>
        <v>#DIV/0!</v>
      </c>
      <c r="BO22" s="373" t="e">
        <f t="shared" si="24"/>
        <v>#DIV/0!</v>
      </c>
      <c r="BP22" s="373" t="e">
        <f t="shared" si="25"/>
        <v>#DIV/0!</v>
      </c>
      <c r="BQ22" s="373" t="e">
        <f t="shared" si="26"/>
        <v>#DIV/0!</v>
      </c>
      <c r="BR22" s="373" t="e">
        <f t="shared" si="27"/>
        <v>#DIV/0!</v>
      </c>
      <c r="BS22" s="373" t="str">
        <f t="shared" si="34"/>
        <v xml:space="preserve"> </v>
      </c>
      <c r="BT22" s="373" t="e">
        <f t="shared" si="28"/>
        <v>#DIV/0!</v>
      </c>
      <c r="BU22" s="373" t="e">
        <f t="shared" si="29"/>
        <v>#DIV/0!</v>
      </c>
      <c r="BV22" s="373" t="e">
        <f t="shared" si="30"/>
        <v>#DIV/0!</v>
      </c>
      <c r="BW22" s="373" t="str">
        <f t="shared" si="31"/>
        <v xml:space="preserve"> </v>
      </c>
      <c r="BY22" s="492">
        <f t="shared" si="6"/>
        <v>2.67124335812882</v>
      </c>
      <c r="BZ22" s="493">
        <f t="shared" si="7"/>
        <v>1.7601889319689052</v>
      </c>
      <c r="CA22" s="494">
        <f t="shared" si="8"/>
        <v>3022.9357522123892</v>
      </c>
      <c r="CB22" s="491">
        <f t="shared" si="35"/>
        <v>4814.95</v>
      </c>
      <c r="CC22" s="495" t="str">
        <f t="shared" si="32"/>
        <v xml:space="preserve"> </v>
      </c>
    </row>
    <row r="23" spans="1:81" s="651" customFormat="1" ht="9" customHeight="1">
      <c r="A23" s="642">
        <v>7</v>
      </c>
      <c r="B23" s="643" t="s">
        <v>479</v>
      </c>
      <c r="C23" s="644">
        <v>2377.6</v>
      </c>
      <c r="D23" s="645"/>
      <c r="E23" s="646">
        <f t="shared" si="4"/>
        <v>-465233.64000000013</v>
      </c>
      <c r="F23" s="647">
        <v>2890578</v>
      </c>
      <c r="G23" s="644">
        <f t="shared" si="33"/>
        <v>2425344.36</v>
      </c>
      <c r="H23" s="648">
        <f t="shared" si="9"/>
        <v>0</v>
      </c>
      <c r="I23" s="644">
        <v>0</v>
      </c>
      <c r="J23" s="644">
        <v>0</v>
      </c>
      <c r="K23" s="644">
        <v>0</v>
      </c>
      <c r="L23" s="644">
        <v>0</v>
      </c>
      <c r="M23" s="644">
        <v>0</v>
      </c>
      <c r="N23" s="648">
        <v>0</v>
      </c>
      <c r="O23" s="648">
        <v>0</v>
      </c>
      <c r="P23" s="648">
        <v>0</v>
      </c>
      <c r="Q23" s="648">
        <v>0</v>
      </c>
      <c r="R23" s="648">
        <v>0</v>
      </c>
      <c r="S23" s="648">
        <v>0</v>
      </c>
      <c r="T23" s="649">
        <v>0</v>
      </c>
      <c r="U23" s="648">
        <v>0</v>
      </c>
      <c r="V23" s="645" t="s">
        <v>992</v>
      </c>
      <c r="W23" s="648">
        <v>688.54</v>
      </c>
      <c r="X23" s="648">
        <v>2319766</v>
      </c>
      <c r="Y23" s="648">
        <v>0</v>
      </c>
      <c r="Z23" s="648">
        <v>0</v>
      </c>
      <c r="AA23" s="648">
        <v>0</v>
      </c>
      <c r="AB23" s="648">
        <v>0</v>
      </c>
      <c r="AC23" s="648">
        <v>0</v>
      </c>
      <c r="AD23" s="648">
        <v>0</v>
      </c>
      <c r="AE23" s="648">
        <v>0</v>
      </c>
      <c r="AF23" s="648">
        <v>0</v>
      </c>
      <c r="AG23" s="648">
        <v>0</v>
      </c>
      <c r="AH23" s="648">
        <v>0</v>
      </c>
      <c r="AI23" s="648">
        <v>0</v>
      </c>
      <c r="AJ23" s="650">
        <v>62436.480000000003</v>
      </c>
      <c r="AK23" s="650">
        <v>43141.88</v>
      </c>
      <c r="AL23" s="650">
        <v>0</v>
      </c>
      <c r="AN23" s="652">
        <f>I23/'Приложение 1.1'!J21</f>
        <v>0</v>
      </c>
      <c r="AO23" s="652" t="e">
        <f t="shared" si="10"/>
        <v>#DIV/0!</v>
      </c>
      <c r="AP23" s="652" t="e">
        <f t="shared" si="11"/>
        <v>#DIV/0!</v>
      </c>
      <c r="AQ23" s="652" t="e">
        <f t="shared" si="12"/>
        <v>#DIV/0!</v>
      </c>
      <c r="AR23" s="652" t="e">
        <f t="shared" si="13"/>
        <v>#DIV/0!</v>
      </c>
      <c r="AS23" s="652" t="e">
        <f t="shared" si="14"/>
        <v>#DIV/0!</v>
      </c>
      <c r="AT23" s="652" t="e">
        <f t="shared" si="15"/>
        <v>#DIV/0!</v>
      </c>
      <c r="AU23" s="652">
        <f t="shared" si="16"/>
        <v>3369.1085485229619</v>
      </c>
      <c r="AV23" s="652" t="e">
        <f t="shared" si="17"/>
        <v>#DIV/0!</v>
      </c>
      <c r="AW23" s="652" t="e">
        <f t="shared" si="18"/>
        <v>#DIV/0!</v>
      </c>
      <c r="AX23" s="652" t="e">
        <f t="shared" si="19"/>
        <v>#DIV/0!</v>
      </c>
      <c r="AY23" s="652">
        <f>AI23/'Приложение 1.1'!J21</f>
        <v>0</v>
      </c>
      <c r="AZ23" s="652">
        <v>730.08</v>
      </c>
      <c r="BA23" s="652">
        <v>2070.12</v>
      </c>
      <c r="BB23" s="652">
        <v>848.92</v>
      </c>
      <c r="BC23" s="652">
        <v>819.73</v>
      </c>
      <c r="BD23" s="652">
        <v>611.5</v>
      </c>
      <c r="BE23" s="652">
        <v>1080.04</v>
      </c>
      <c r="BF23" s="652">
        <v>2671800.0099999998</v>
      </c>
      <c r="BG23" s="652">
        <f t="shared" si="20"/>
        <v>4607.6000000000004</v>
      </c>
      <c r="BH23" s="652">
        <v>8748.57</v>
      </c>
      <c r="BI23" s="652">
        <v>3389.61</v>
      </c>
      <c r="BJ23" s="652">
        <v>5995.76</v>
      </c>
      <c r="BK23" s="652">
        <v>548.62</v>
      </c>
      <c r="BL23" s="653" t="str">
        <f t="shared" si="21"/>
        <v xml:space="preserve"> </v>
      </c>
      <c r="BM23" s="653" t="e">
        <f t="shared" si="22"/>
        <v>#DIV/0!</v>
      </c>
      <c r="BN23" s="653" t="e">
        <f t="shared" si="23"/>
        <v>#DIV/0!</v>
      </c>
      <c r="BO23" s="653" t="e">
        <f t="shared" si="24"/>
        <v>#DIV/0!</v>
      </c>
      <c r="BP23" s="653" t="e">
        <f t="shared" si="25"/>
        <v>#DIV/0!</v>
      </c>
      <c r="BQ23" s="653" t="e">
        <f t="shared" si="26"/>
        <v>#DIV/0!</v>
      </c>
      <c r="BR23" s="653" t="e">
        <f t="shared" si="27"/>
        <v>#DIV/0!</v>
      </c>
      <c r="BS23" s="653" t="str">
        <f t="shared" si="34"/>
        <v xml:space="preserve"> </v>
      </c>
      <c r="BT23" s="653" t="e">
        <f t="shared" si="28"/>
        <v>#DIV/0!</v>
      </c>
      <c r="BU23" s="653" t="e">
        <f t="shared" si="29"/>
        <v>#DIV/0!</v>
      </c>
      <c r="BV23" s="653" t="e">
        <f t="shared" si="30"/>
        <v>#DIV/0!</v>
      </c>
      <c r="BW23" s="653" t="str">
        <f t="shared" si="31"/>
        <v xml:space="preserve"> </v>
      </c>
      <c r="BY23" s="654">
        <f t="shared" si="6"/>
        <v>2.5743346400508673</v>
      </c>
      <c r="BZ23" s="655">
        <f t="shared" si="7"/>
        <v>1.778794001854648</v>
      </c>
      <c r="CA23" s="656">
        <f t="shared" si="8"/>
        <v>3522.4451157521712</v>
      </c>
      <c r="CB23" s="652">
        <f t="shared" si="35"/>
        <v>4814.95</v>
      </c>
      <c r="CC23" s="657" t="str">
        <f t="shared" si="32"/>
        <v xml:space="preserve"> </v>
      </c>
    </row>
    <row r="24" spans="1:81" s="651" customFormat="1" ht="9" customHeight="1">
      <c r="A24" s="642">
        <v>8</v>
      </c>
      <c r="B24" s="643" t="s">
        <v>480</v>
      </c>
      <c r="C24" s="644">
        <v>2525.73</v>
      </c>
      <c r="D24" s="658"/>
      <c r="E24" s="646">
        <f t="shared" si="4"/>
        <v>-737200.91999999993</v>
      </c>
      <c r="F24" s="646">
        <v>2865324</v>
      </c>
      <c r="G24" s="644">
        <f>ROUND(H24+U24+X24+Z24+AB24+AD24+AF24+AH24+AI24+AJ24+AK24+AL24,2)</f>
        <v>2128123.08</v>
      </c>
      <c r="H24" s="648">
        <f t="shared" si="9"/>
        <v>0</v>
      </c>
      <c r="I24" s="644">
        <v>0</v>
      </c>
      <c r="J24" s="644">
        <v>0</v>
      </c>
      <c r="K24" s="644">
        <v>0</v>
      </c>
      <c r="L24" s="644">
        <v>0</v>
      </c>
      <c r="M24" s="644">
        <v>0</v>
      </c>
      <c r="N24" s="648">
        <v>0</v>
      </c>
      <c r="O24" s="648">
        <v>0</v>
      </c>
      <c r="P24" s="648">
        <v>0</v>
      </c>
      <c r="Q24" s="648">
        <v>0</v>
      </c>
      <c r="R24" s="648">
        <v>0</v>
      </c>
      <c r="S24" s="648">
        <v>0</v>
      </c>
      <c r="T24" s="649">
        <v>0</v>
      </c>
      <c r="U24" s="648">
        <v>0</v>
      </c>
      <c r="V24" s="658" t="s">
        <v>993</v>
      </c>
      <c r="W24" s="648">
        <v>823</v>
      </c>
      <c r="X24" s="648">
        <v>1999828.2</v>
      </c>
      <c r="Y24" s="648">
        <v>0</v>
      </c>
      <c r="Z24" s="648">
        <v>0</v>
      </c>
      <c r="AA24" s="648">
        <v>0</v>
      </c>
      <c r="AB24" s="648">
        <v>0</v>
      </c>
      <c r="AC24" s="648">
        <v>0</v>
      </c>
      <c r="AD24" s="648">
        <v>0</v>
      </c>
      <c r="AE24" s="648">
        <v>0</v>
      </c>
      <c r="AF24" s="648">
        <v>0</v>
      </c>
      <c r="AG24" s="648">
        <v>0</v>
      </c>
      <c r="AH24" s="648">
        <v>0</v>
      </c>
      <c r="AI24" s="648">
        <v>0</v>
      </c>
      <c r="AJ24" s="650">
        <v>85529.919999999998</v>
      </c>
      <c r="AK24" s="650">
        <v>42764.959999999999</v>
      </c>
      <c r="AL24" s="650">
        <v>0</v>
      </c>
      <c r="AN24" s="652">
        <f>I24/'Приложение 1.1'!J22</f>
        <v>0</v>
      </c>
      <c r="AO24" s="652" t="e">
        <f t="shared" si="10"/>
        <v>#DIV/0!</v>
      </c>
      <c r="AP24" s="652" t="e">
        <f t="shared" si="11"/>
        <v>#DIV/0!</v>
      </c>
      <c r="AQ24" s="652" t="e">
        <f t="shared" si="12"/>
        <v>#DIV/0!</v>
      </c>
      <c r="AR24" s="652" t="e">
        <f t="shared" si="13"/>
        <v>#DIV/0!</v>
      </c>
      <c r="AS24" s="652" t="e">
        <f t="shared" si="14"/>
        <v>#DIV/0!</v>
      </c>
      <c r="AT24" s="652" t="e">
        <f t="shared" si="15"/>
        <v>#DIV/0!</v>
      </c>
      <c r="AU24" s="652">
        <f t="shared" si="16"/>
        <v>2429.9249088699876</v>
      </c>
      <c r="AV24" s="652" t="e">
        <f t="shared" si="17"/>
        <v>#DIV/0!</v>
      </c>
      <c r="AW24" s="652" t="e">
        <f t="shared" si="18"/>
        <v>#DIV/0!</v>
      </c>
      <c r="AX24" s="652" t="e">
        <f t="shared" si="19"/>
        <v>#DIV/0!</v>
      </c>
      <c r="AY24" s="652">
        <f>AI24/'Приложение 1.1'!J22</f>
        <v>0</v>
      </c>
      <c r="AZ24" s="652">
        <v>730.08</v>
      </c>
      <c r="BA24" s="652">
        <v>2070.12</v>
      </c>
      <c r="BB24" s="652">
        <v>848.92</v>
      </c>
      <c r="BC24" s="652">
        <v>819.73</v>
      </c>
      <c r="BD24" s="652">
        <v>611.5</v>
      </c>
      <c r="BE24" s="652">
        <v>1080.04</v>
      </c>
      <c r="BF24" s="652">
        <v>2671800.0099999998</v>
      </c>
      <c r="BG24" s="652">
        <f t="shared" si="20"/>
        <v>4422.8500000000004</v>
      </c>
      <c r="BH24" s="652">
        <v>8748.57</v>
      </c>
      <c r="BI24" s="652">
        <v>3389.61</v>
      </c>
      <c r="BJ24" s="652">
        <v>5995.76</v>
      </c>
      <c r="BK24" s="652">
        <v>548.62</v>
      </c>
      <c r="BL24" s="653" t="str">
        <f t="shared" si="21"/>
        <v xml:space="preserve"> </v>
      </c>
      <c r="BM24" s="653" t="e">
        <f t="shared" si="22"/>
        <v>#DIV/0!</v>
      </c>
      <c r="BN24" s="653" t="e">
        <f t="shared" si="23"/>
        <v>#DIV/0!</v>
      </c>
      <c r="BO24" s="653" t="e">
        <f t="shared" si="24"/>
        <v>#DIV/0!</v>
      </c>
      <c r="BP24" s="653" t="e">
        <f t="shared" si="25"/>
        <v>#DIV/0!</v>
      </c>
      <c r="BQ24" s="653" t="e">
        <f t="shared" si="26"/>
        <v>#DIV/0!</v>
      </c>
      <c r="BR24" s="653" t="e">
        <f t="shared" si="27"/>
        <v>#DIV/0!</v>
      </c>
      <c r="BS24" s="653" t="str">
        <f t="shared" si="34"/>
        <v xml:space="preserve"> </v>
      </c>
      <c r="BT24" s="653" t="e">
        <f t="shared" si="28"/>
        <v>#DIV/0!</v>
      </c>
      <c r="BU24" s="653" t="e">
        <f t="shared" si="29"/>
        <v>#DIV/0!</v>
      </c>
      <c r="BV24" s="653" t="e">
        <f t="shared" si="30"/>
        <v>#DIV/0!</v>
      </c>
      <c r="BW24" s="653" t="str">
        <f t="shared" si="31"/>
        <v xml:space="preserve"> </v>
      </c>
      <c r="BY24" s="654">
        <f t="shared" si="6"/>
        <v>4.0190307038068491</v>
      </c>
      <c r="BZ24" s="655">
        <f t="shared" si="7"/>
        <v>2.0095153519034246</v>
      </c>
      <c r="CA24" s="656">
        <f t="shared" si="8"/>
        <v>2585.8117618469018</v>
      </c>
      <c r="CB24" s="652">
        <f t="shared" si="35"/>
        <v>4621.88</v>
      </c>
      <c r="CC24" s="657" t="str">
        <f t="shared" si="32"/>
        <v xml:space="preserve"> </v>
      </c>
    </row>
    <row r="25" spans="1:81" s="490" customFormat="1" ht="9" customHeight="1">
      <c r="A25" s="641">
        <v>9</v>
      </c>
      <c r="B25" s="482" t="s">
        <v>481</v>
      </c>
      <c r="C25" s="483">
        <v>3098.8</v>
      </c>
      <c r="D25" s="484"/>
      <c r="E25" s="485">
        <f t="shared" si="4"/>
        <v>-512011.66999999993</v>
      </c>
      <c r="F25" s="486">
        <v>1600320</v>
      </c>
      <c r="G25" s="483">
        <f t="shared" si="33"/>
        <v>1088308.33</v>
      </c>
      <c r="H25" s="487">
        <f t="shared" si="9"/>
        <v>0</v>
      </c>
      <c r="I25" s="483">
        <v>0</v>
      </c>
      <c r="J25" s="483">
        <v>0</v>
      </c>
      <c r="K25" s="483">
        <v>0</v>
      </c>
      <c r="L25" s="483">
        <v>0</v>
      </c>
      <c r="M25" s="483">
        <v>0</v>
      </c>
      <c r="N25" s="487">
        <v>0</v>
      </c>
      <c r="O25" s="487">
        <v>0</v>
      </c>
      <c r="P25" s="487">
        <v>0</v>
      </c>
      <c r="Q25" s="487">
        <v>0</v>
      </c>
      <c r="R25" s="487">
        <v>0</v>
      </c>
      <c r="S25" s="487">
        <v>0</v>
      </c>
      <c r="T25" s="488">
        <v>0</v>
      </c>
      <c r="U25" s="487">
        <v>0</v>
      </c>
      <c r="V25" s="484" t="s">
        <v>992</v>
      </c>
      <c r="W25" s="487">
        <v>425</v>
      </c>
      <c r="X25" s="487">
        <v>1016654</v>
      </c>
      <c r="Y25" s="487">
        <v>0</v>
      </c>
      <c r="Z25" s="487">
        <v>0</v>
      </c>
      <c r="AA25" s="487">
        <v>0</v>
      </c>
      <c r="AB25" s="487">
        <v>0</v>
      </c>
      <c r="AC25" s="487">
        <v>0</v>
      </c>
      <c r="AD25" s="487">
        <v>0</v>
      </c>
      <c r="AE25" s="487">
        <v>0</v>
      </c>
      <c r="AF25" s="487">
        <v>0</v>
      </c>
      <c r="AG25" s="487">
        <v>0</v>
      </c>
      <c r="AH25" s="487">
        <v>0</v>
      </c>
      <c r="AI25" s="487">
        <v>0</v>
      </c>
      <c r="AJ25" s="489">
        <v>47769.55</v>
      </c>
      <c r="AK25" s="489">
        <v>23884.78</v>
      </c>
      <c r="AL25" s="489">
        <v>0</v>
      </c>
      <c r="AN25" s="372">
        <f>I25/'Приложение 1.1'!J23</f>
        <v>0</v>
      </c>
      <c r="AO25" s="372" t="e">
        <f t="shared" si="10"/>
        <v>#DIV/0!</v>
      </c>
      <c r="AP25" s="372" t="e">
        <f t="shared" si="11"/>
        <v>#DIV/0!</v>
      </c>
      <c r="AQ25" s="372" t="e">
        <f t="shared" si="12"/>
        <v>#DIV/0!</v>
      </c>
      <c r="AR25" s="372" t="e">
        <f t="shared" si="13"/>
        <v>#DIV/0!</v>
      </c>
      <c r="AS25" s="372" t="e">
        <f t="shared" si="14"/>
        <v>#DIV/0!</v>
      </c>
      <c r="AT25" s="372" t="e">
        <f t="shared" si="15"/>
        <v>#DIV/0!</v>
      </c>
      <c r="AU25" s="372">
        <f t="shared" si="16"/>
        <v>2392.1270588235293</v>
      </c>
      <c r="AV25" s="372" t="e">
        <f t="shared" si="17"/>
        <v>#DIV/0!</v>
      </c>
      <c r="AW25" s="372" t="e">
        <f t="shared" si="18"/>
        <v>#DIV/0!</v>
      </c>
      <c r="AX25" s="372" t="e">
        <f t="shared" si="19"/>
        <v>#DIV/0!</v>
      </c>
      <c r="AY25" s="372">
        <f>AI25/'Приложение 1.1'!J23</f>
        <v>0</v>
      </c>
      <c r="AZ25" s="372">
        <v>730.08</v>
      </c>
      <c r="BA25" s="372">
        <v>2070.12</v>
      </c>
      <c r="BB25" s="372">
        <v>848.92</v>
      </c>
      <c r="BC25" s="372">
        <v>819.73</v>
      </c>
      <c r="BD25" s="372">
        <v>611.5</v>
      </c>
      <c r="BE25" s="372">
        <v>1080.04</v>
      </c>
      <c r="BF25" s="372">
        <v>2671800.0099999998</v>
      </c>
      <c r="BG25" s="372">
        <f t="shared" si="20"/>
        <v>4607.6000000000004</v>
      </c>
      <c r="BH25" s="372">
        <v>8748.57</v>
      </c>
      <c r="BI25" s="372">
        <v>3389.61</v>
      </c>
      <c r="BJ25" s="372">
        <v>5995.76</v>
      </c>
      <c r="BK25" s="372">
        <v>548.62</v>
      </c>
      <c r="BL25" s="373" t="str">
        <f t="shared" si="21"/>
        <v xml:space="preserve"> </v>
      </c>
      <c r="BM25" s="373" t="e">
        <f t="shared" si="22"/>
        <v>#DIV/0!</v>
      </c>
      <c r="BN25" s="373" t="e">
        <f t="shared" si="23"/>
        <v>#DIV/0!</v>
      </c>
      <c r="BO25" s="373" t="e">
        <f t="shared" si="24"/>
        <v>#DIV/0!</v>
      </c>
      <c r="BP25" s="373" t="e">
        <f t="shared" si="25"/>
        <v>#DIV/0!</v>
      </c>
      <c r="BQ25" s="373" t="e">
        <f t="shared" si="26"/>
        <v>#DIV/0!</v>
      </c>
      <c r="BR25" s="373" t="e">
        <f t="shared" si="27"/>
        <v>#DIV/0!</v>
      </c>
      <c r="BS25" s="373" t="str">
        <f t="shared" si="34"/>
        <v xml:space="preserve"> </v>
      </c>
      <c r="BT25" s="373" t="e">
        <f t="shared" si="28"/>
        <v>#DIV/0!</v>
      </c>
      <c r="BU25" s="373" t="e">
        <f t="shared" si="29"/>
        <v>#DIV/0!</v>
      </c>
      <c r="BV25" s="373" t="e">
        <f t="shared" si="30"/>
        <v>#DIV/0!</v>
      </c>
      <c r="BW25" s="373" t="str">
        <f t="shared" si="31"/>
        <v xml:space="preserve"> </v>
      </c>
      <c r="BY25" s="492">
        <f t="shared" si="6"/>
        <v>4.3893397379398911</v>
      </c>
      <c r="BZ25" s="493">
        <f t="shared" si="7"/>
        <v>2.1946703283985705</v>
      </c>
      <c r="CA25" s="494">
        <f t="shared" si="8"/>
        <v>2560.7254823529415</v>
      </c>
      <c r="CB25" s="491">
        <f t="shared" si="35"/>
        <v>4814.95</v>
      </c>
      <c r="CC25" s="495" t="str">
        <f t="shared" si="32"/>
        <v xml:space="preserve"> </v>
      </c>
    </row>
    <row r="26" spans="1:81" s="651" customFormat="1" ht="9" customHeight="1">
      <c r="A26" s="642">
        <v>10</v>
      </c>
      <c r="B26" s="643" t="s">
        <v>482</v>
      </c>
      <c r="C26" s="644">
        <v>1410.6</v>
      </c>
      <c r="D26" s="658"/>
      <c r="E26" s="646">
        <f t="shared" si="4"/>
        <v>-47157.939999999944</v>
      </c>
      <c r="F26" s="646">
        <v>1853082</v>
      </c>
      <c r="G26" s="644">
        <f t="shared" si="33"/>
        <v>1805924.06</v>
      </c>
      <c r="H26" s="648">
        <f t="shared" si="9"/>
        <v>0</v>
      </c>
      <c r="I26" s="644">
        <v>0</v>
      </c>
      <c r="J26" s="644">
        <v>0</v>
      </c>
      <c r="K26" s="644">
        <v>0</v>
      </c>
      <c r="L26" s="644">
        <v>0</v>
      </c>
      <c r="M26" s="644">
        <v>0</v>
      </c>
      <c r="N26" s="648">
        <v>0</v>
      </c>
      <c r="O26" s="648">
        <v>0</v>
      </c>
      <c r="P26" s="648">
        <v>0</v>
      </c>
      <c r="Q26" s="648">
        <v>0</v>
      </c>
      <c r="R26" s="648">
        <v>0</v>
      </c>
      <c r="S26" s="648">
        <v>0</v>
      </c>
      <c r="T26" s="649">
        <v>0</v>
      </c>
      <c r="U26" s="648">
        <v>0</v>
      </c>
      <c r="V26" s="658" t="s">
        <v>993</v>
      </c>
      <c r="W26" s="648">
        <v>542.02</v>
      </c>
      <c r="X26" s="648">
        <v>1731847.12</v>
      </c>
      <c r="Y26" s="648">
        <v>0</v>
      </c>
      <c r="Z26" s="648">
        <v>0</v>
      </c>
      <c r="AA26" s="648">
        <v>0</v>
      </c>
      <c r="AB26" s="648">
        <v>0</v>
      </c>
      <c r="AC26" s="648">
        <v>0</v>
      </c>
      <c r="AD26" s="648">
        <v>0</v>
      </c>
      <c r="AE26" s="648">
        <v>0</v>
      </c>
      <c r="AF26" s="648">
        <v>0</v>
      </c>
      <c r="AG26" s="648">
        <v>0</v>
      </c>
      <c r="AH26" s="648">
        <v>0</v>
      </c>
      <c r="AI26" s="648">
        <v>0</v>
      </c>
      <c r="AJ26" s="650">
        <v>46419.69</v>
      </c>
      <c r="AK26" s="650">
        <v>27657.25</v>
      </c>
      <c r="AL26" s="650">
        <v>0</v>
      </c>
      <c r="AN26" s="652">
        <f>I26/'Приложение 1.1'!J24</f>
        <v>0</v>
      </c>
      <c r="AO26" s="652" t="e">
        <f t="shared" si="10"/>
        <v>#DIV/0!</v>
      </c>
      <c r="AP26" s="652" t="e">
        <f t="shared" si="11"/>
        <v>#DIV/0!</v>
      </c>
      <c r="AQ26" s="652" t="e">
        <f t="shared" si="12"/>
        <v>#DIV/0!</v>
      </c>
      <c r="AR26" s="652" t="e">
        <f t="shared" si="13"/>
        <v>#DIV/0!</v>
      </c>
      <c r="AS26" s="652" t="e">
        <f t="shared" si="14"/>
        <v>#DIV/0!</v>
      </c>
      <c r="AT26" s="652" t="e">
        <f t="shared" si="15"/>
        <v>#DIV/0!</v>
      </c>
      <c r="AU26" s="652">
        <f t="shared" si="16"/>
        <v>3195.1719862735695</v>
      </c>
      <c r="AV26" s="652" t="e">
        <f t="shared" si="17"/>
        <v>#DIV/0!</v>
      </c>
      <c r="AW26" s="652" t="e">
        <f t="shared" si="18"/>
        <v>#DIV/0!</v>
      </c>
      <c r="AX26" s="652" t="e">
        <f t="shared" si="19"/>
        <v>#DIV/0!</v>
      </c>
      <c r="AY26" s="652">
        <f>AI26/'Приложение 1.1'!J24</f>
        <v>0</v>
      </c>
      <c r="AZ26" s="652">
        <v>730.08</v>
      </c>
      <c r="BA26" s="652">
        <v>2070.12</v>
      </c>
      <c r="BB26" s="652">
        <v>848.92</v>
      </c>
      <c r="BC26" s="652">
        <v>819.73</v>
      </c>
      <c r="BD26" s="652">
        <v>611.5</v>
      </c>
      <c r="BE26" s="652">
        <v>1080.04</v>
      </c>
      <c r="BF26" s="652">
        <v>2671800.0099999998</v>
      </c>
      <c r="BG26" s="652">
        <f t="shared" si="20"/>
        <v>4422.8500000000004</v>
      </c>
      <c r="BH26" s="652">
        <v>8748.57</v>
      </c>
      <c r="BI26" s="652">
        <v>3389.61</v>
      </c>
      <c r="BJ26" s="652">
        <v>5995.76</v>
      </c>
      <c r="BK26" s="652">
        <v>548.62</v>
      </c>
      <c r="BL26" s="653" t="str">
        <f t="shared" si="21"/>
        <v xml:space="preserve"> </v>
      </c>
      <c r="BM26" s="653" t="e">
        <f t="shared" si="22"/>
        <v>#DIV/0!</v>
      </c>
      <c r="BN26" s="653" t="e">
        <f t="shared" si="23"/>
        <v>#DIV/0!</v>
      </c>
      <c r="BO26" s="653" t="e">
        <f t="shared" si="24"/>
        <v>#DIV/0!</v>
      </c>
      <c r="BP26" s="653" t="e">
        <f t="shared" si="25"/>
        <v>#DIV/0!</v>
      </c>
      <c r="BQ26" s="653" t="e">
        <f t="shared" si="26"/>
        <v>#DIV/0!</v>
      </c>
      <c r="BR26" s="653" t="e">
        <f t="shared" si="27"/>
        <v>#DIV/0!</v>
      </c>
      <c r="BS26" s="653" t="str">
        <f t="shared" si="34"/>
        <v xml:space="preserve"> </v>
      </c>
      <c r="BT26" s="653" t="e">
        <f t="shared" si="28"/>
        <v>#DIV/0!</v>
      </c>
      <c r="BU26" s="653" t="e">
        <f t="shared" si="29"/>
        <v>#DIV/0!</v>
      </c>
      <c r="BV26" s="653" t="e">
        <f t="shared" si="30"/>
        <v>#DIV/0!</v>
      </c>
      <c r="BW26" s="653" t="str">
        <f t="shared" si="31"/>
        <v xml:space="preserve"> </v>
      </c>
      <c r="BY26" s="654">
        <f t="shared" si="6"/>
        <v>2.5704120692649721</v>
      </c>
      <c r="BZ26" s="655">
        <f t="shared" si="7"/>
        <v>1.531473588097608</v>
      </c>
      <c r="CA26" s="656">
        <f t="shared" si="8"/>
        <v>3331.8402641968933</v>
      </c>
      <c r="CB26" s="652">
        <f t="shared" si="35"/>
        <v>4621.88</v>
      </c>
      <c r="CC26" s="657" t="str">
        <f t="shared" si="32"/>
        <v xml:space="preserve"> </v>
      </c>
    </row>
    <row r="27" spans="1:81" s="490" customFormat="1" ht="9" customHeight="1">
      <c r="A27" s="641">
        <v>11</v>
      </c>
      <c r="B27" s="482" t="s">
        <v>483</v>
      </c>
      <c r="C27" s="483">
        <v>2579.1</v>
      </c>
      <c r="D27" s="496"/>
      <c r="E27" s="485">
        <f t="shared" si="4"/>
        <v>-114477.04000000004</v>
      </c>
      <c r="F27" s="485">
        <v>3363360</v>
      </c>
      <c r="G27" s="483">
        <f t="shared" si="33"/>
        <v>3248882.96</v>
      </c>
      <c r="H27" s="487">
        <f t="shared" si="9"/>
        <v>0</v>
      </c>
      <c r="I27" s="483">
        <v>0</v>
      </c>
      <c r="J27" s="483">
        <v>0</v>
      </c>
      <c r="K27" s="483">
        <v>0</v>
      </c>
      <c r="L27" s="483">
        <v>0</v>
      </c>
      <c r="M27" s="483">
        <v>0</v>
      </c>
      <c r="N27" s="487">
        <v>0</v>
      </c>
      <c r="O27" s="487">
        <v>0</v>
      </c>
      <c r="P27" s="487">
        <v>0</v>
      </c>
      <c r="Q27" s="487">
        <v>0</v>
      </c>
      <c r="R27" s="487">
        <v>0</v>
      </c>
      <c r="S27" s="487">
        <v>0</v>
      </c>
      <c r="T27" s="488">
        <v>0</v>
      </c>
      <c r="U27" s="487">
        <v>0</v>
      </c>
      <c r="V27" s="496" t="s">
        <v>993</v>
      </c>
      <c r="W27" s="487">
        <v>1089</v>
      </c>
      <c r="X27" s="487">
        <v>3098288.51</v>
      </c>
      <c r="Y27" s="487">
        <v>0</v>
      </c>
      <c r="Z27" s="487">
        <v>0</v>
      </c>
      <c r="AA27" s="487">
        <v>0</v>
      </c>
      <c r="AB27" s="487">
        <v>0</v>
      </c>
      <c r="AC27" s="487">
        <v>0</v>
      </c>
      <c r="AD27" s="487">
        <v>0</v>
      </c>
      <c r="AE27" s="487">
        <v>0</v>
      </c>
      <c r="AF27" s="487">
        <v>0</v>
      </c>
      <c r="AG27" s="487">
        <v>0</v>
      </c>
      <c r="AH27" s="487">
        <v>0</v>
      </c>
      <c r="AI27" s="487">
        <v>0</v>
      </c>
      <c r="AJ27" s="489">
        <v>100396.3</v>
      </c>
      <c r="AK27" s="489">
        <v>50198.15</v>
      </c>
      <c r="AL27" s="489">
        <v>0</v>
      </c>
      <c r="AN27" s="372">
        <f>I27/'Приложение 1.1'!J25</f>
        <v>0</v>
      </c>
      <c r="AO27" s="372" t="e">
        <f t="shared" si="10"/>
        <v>#DIV/0!</v>
      </c>
      <c r="AP27" s="372" t="e">
        <f t="shared" si="11"/>
        <v>#DIV/0!</v>
      </c>
      <c r="AQ27" s="372" t="e">
        <f t="shared" si="12"/>
        <v>#DIV/0!</v>
      </c>
      <c r="AR27" s="372" t="e">
        <f t="shared" si="13"/>
        <v>#DIV/0!</v>
      </c>
      <c r="AS27" s="372" t="e">
        <f t="shared" si="14"/>
        <v>#DIV/0!</v>
      </c>
      <c r="AT27" s="372" t="e">
        <f t="shared" si="15"/>
        <v>#DIV/0!</v>
      </c>
      <c r="AU27" s="372">
        <f t="shared" si="16"/>
        <v>2845.0766850321393</v>
      </c>
      <c r="AV27" s="372" t="e">
        <f t="shared" si="17"/>
        <v>#DIV/0!</v>
      </c>
      <c r="AW27" s="372" t="e">
        <f t="shared" si="18"/>
        <v>#DIV/0!</v>
      </c>
      <c r="AX27" s="372" t="e">
        <f t="shared" si="19"/>
        <v>#DIV/0!</v>
      </c>
      <c r="AY27" s="372">
        <f>AI27/'Приложение 1.1'!J25</f>
        <v>0</v>
      </c>
      <c r="AZ27" s="372">
        <v>730.08</v>
      </c>
      <c r="BA27" s="372">
        <v>2070.12</v>
      </c>
      <c r="BB27" s="372">
        <v>848.92</v>
      </c>
      <c r="BC27" s="372">
        <v>819.73</v>
      </c>
      <c r="BD27" s="372">
        <v>611.5</v>
      </c>
      <c r="BE27" s="372">
        <v>1080.04</v>
      </c>
      <c r="BF27" s="372">
        <v>2671800.0099999998</v>
      </c>
      <c r="BG27" s="372">
        <f t="shared" si="20"/>
        <v>4422.8500000000004</v>
      </c>
      <c r="BH27" s="372">
        <v>8748.57</v>
      </c>
      <c r="BI27" s="372">
        <v>3389.61</v>
      </c>
      <c r="BJ27" s="372">
        <v>5995.76</v>
      </c>
      <c r="BK27" s="372">
        <v>548.62</v>
      </c>
      <c r="BL27" s="373" t="str">
        <f t="shared" si="21"/>
        <v xml:space="preserve"> </v>
      </c>
      <c r="BM27" s="373" t="e">
        <f t="shared" si="22"/>
        <v>#DIV/0!</v>
      </c>
      <c r="BN27" s="373" t="e">
        <f t="shared" si="23"/>
        <v>#DIV/0!</v>
      </c>
      <c r="BO27" s="373" t="e">
        <f t="shared" si="24"/>
        <v>#DIV/0!</v>
      </c>
      <c r="BP27" s="373" t="e">
        <f t="shared" si="25"/>
        <v>#DIV/0!</v>
      </c>
      <c r="BQ27" s="373" t="e">
        <f t="shared" si="26"/>
        <v>#DIV/0!</v>
      </c>
      <c r="BR27" s="373" t="e">
        <f t="shared" si="27"/>
        <v>#DIV/0!</v>
      </c>
      <c r="BS27" s="373" t="str">
        <f t="shared" si="34"/>
        <v xml:space="preserve"> </v>
      </c>
      <c r="BT27" s="373" t="e">
        <f t="shared" si="28"/>
        <v>#DIV/0!</v>
      </c>
      <c r="BU27" s="373" t="e">
        <f t="shared" si="29"/>
        <v>#DIV/0!</v>
      </c>
      <c r="BV27" s="373" t="e">
        <f t="shared" si="30"/>
        <v>#DIV/0!</v>
      </c>
      <c r="BW27" s="373" t="str">
        <f t="shared" si="31"/>
        <v xml:space="preserve"> </v>
      </c>
      <c r="BY27" s="492">
        <f t="shared" si="6"/>
        <v>3.0901790318725428</v>
      </c>
      <c r="BZ27" s="493">
        <f t="shared" si="7"/>
        <v>1.5450895159362714</v>
      </c>
      <c r="CA27" s="494">
        <f t="shared" si="8"/>
        <v>2983.3635996326907</v>
      </c>
      <c r="CB27" s="491">
        <f t="shared" si="35"/>
        <v>4621.88</v>
      </c>
      <c r="CC27" s="495" t="str">
        <f t="shared" si="32"/>
        <v xml:space="preserve"> </v>
      </c>
    </row>
    <row r="28" spans="1:81" s="651" customFormat="1" ht="9" customHeight="1">
      <c r="A28" s="642">
        <v>12</v>
      </c>
      <c r="B28" s="643" t="s">
        <v>484</v>
      </c>
      <c r="C28" s="644">
        <v>3781.6</v>
      </c>
      <c r="D28" s="658"/>
      <c r="E28" s="646">
        <f t="shared" si="4"/>
        <v>-1440731.8600000003</v>
      </c>
      <c r="F28" s="646">
        <v>6073452</v>
      </c>
      <c r="G28" s="644">
        <f t="shared" si="33"/>
        <v>4632720.1399999997</v>
      </c>
      <c r="H28" s="648">
        <f t="shared" si="9"/>
        <v>0</v>
      </c>
      <c r="I28" s="644">
        <v>0</v>
      </c>
      <c r="J28" s="644">
        <v>0</v>
      </c>
      <c r="K28" s="644">
        <v>0</v>
      </c>
      <c r="L28" s="644">
        <v>0</v>
      </c>
      <c r="M28" s="644">
        <v>0</v>
      </c>
      <c r="N28" s="648">
        <v>0</v>
      </c>
      <c r="O28" s="648">
        <v>0</v>
      </c>
      <c r="P28" s="648">
        <v>0</v>
      </c>
      <c r="Q28" s="648">
        <v>0</v>
      </c>
      <c r="R28" s="648">
        <v>0</v>
      </c>
      <c r="S28" s="648">
        <v>0</v>
      </c>
      <c r="T28" s="649">
        <v>0</v>
      </c>
      <c r="U28" s="648">
        <v>0</v>
      </c>
      <c r="V28" s="658" t="s">
        <v>993</v>
      </c>
      <c r="W28" s="648">
        <v>1671</v>
      </c>
      <c r="X28" s="648">
        <v>4360781.33</v>
      </c>
      <c r="Y28" s="648">
        <v>0</v>
      </c>
      <c r="Z28" s="648">
        <v>0</v>
      </c>
      <c r="AA28" s="648">
        <v>0</v>
      </c>
      <c r="AB28" s="648">
        <v>0</v>
      </c>
      <c r="AC28" s="648">
        <v>0</v>
      </c>
      <c r="AD28" s="648">
        <v>0</v>
      </c>
      <c r="AE28" s="648">
        <v>0</v>
      </c>
      <c r="AF28" s="648">
        <v>0</v>
      </c>
      <c r="AG28" s="648">
        <v>0</v>
      </c>
      <c r="AH28" s="648">
        <v>0</v>
      </c>
      <c r="AI28" s="648">
        <v>0</v>
      </c>
      <c r="AJ28" s="650">
        <v>181292.54</v>
      </c>
      <c r="AK28" s="650">
        <v>90646.27</v>
      </c>
      <c r="AL28" s="650">
        <v>0</v>
      </c>
      <c r="AN28" s="652">
        <f>I28/'Приложение 1.1'!J26</f>
        <v>0</v>
      </c>
      <c r="AO28" s="652" t="e">
        <f t="shared" si="10"/>
        <v>#DIV/0!</v>
      </c>
      <c r="AP28" s="652" t="e">
        <f t="shared" si="11"/>
        <v>#DIV/0!</v>
      </c>
      <c r="AQ28" s="652" t="e">
        <f t="shared" si="12"/>
        <v>#DIV/0!</v>
      </c>
      <c r="AR28" s="652" t="e">
        <f t="shared" si="13"/>
        <v>#DIV/0!</v>
      </c>
      <c r="AS28" s="652" t="e">
        <f t="shared" si="14"/>
        <v>#DIV/0!</v>
      </c>
      <c r="AT28" s="652" t="e">
        <f t="shared" si="15"/>
        <v>#DIV/0!</v>
      </c>
      <c r="AU28" s="652">
        <f t="shared" si="16"/>
        <v>2609.6836205864752</v>
      </c>
      <c r="AV28" s="652" t="e">
        <f t="shared" si="17"/>
        <v>#DIV/0!</v>
      </c>
      <c r="AW28" s="652" t="e">
        <f t="shared" si="18"/>
        <v>#DIV/0!</v>
      </c>
      <c r="AX28" s="652" t="e">
        <f t="shared" si="19"/>
        <v>#DIV/0!</v>
      </c>
      <c r="AY28" s="652">
        <f>AI28/'Приложение 1.1'!J26</f>
        <v>0</v>
      </c>
      <c r="AZ28" s="652">
        <v>730.08</v>
      </c>
      <c r="BA28" s="652">
        <v>2070.12</v>
      </c>
      <c r="BB28" s="652">
        <v>848.92</v>
      </c>
      <c r="BC28" s="652">
        <v>819.73</v>
      </c>
      <c r="BD28" s="652">
        <v>611.5</v>
      </c>
      <c r="BE28" s="652">
        <v>1080.04</v>
      </c>
      <c r="BF28" s="652">
        <v>2671800.0099999998</v>
      </c>
      <c r="BG28" s="652">
        <f t="shared" si="20"/>
        <v>4422.8500000000004</v>
      </c>
      <c r="BH28" s="652">
        <v>8748.57</v>
      </c>
      <c r="BI28" s="652">
        <v>3389.61</v>
      </c>
      <c r="BJ28" s="652">
        <v>5995.76</v>
      </c>
      <c r="BK28" s="652">
        <v>548.62</v>
      </c>
      <c r="BL28" s="653" t="str">
        <f t="shared" si="21"/>
        <v xml:space="preserve"> </v>
      </c>
      <c r="BM28" s="653" t="e">
        <f t="shared" si="22"/>
        <v>#DIV/0!</v>
      </c>
      <c r="BN28" s="653" t="e">
        <f t="shared" si="23"/>
        <v>#DIV/0!</v>
      </c>
      <c r="BO28" s="653" t="e">
        <f t="shared" si="24"/>
        <v>#DIV/0!</v>
      </c>
      <c r="BP28" s="653" t="e">
        <f t="shared" si="25"/>
        <v>#DIV/0!</v>
      </c>
      <c r="BQ28" s="653" t="e">
        <f t="shared" si="26"/>
        <v>#DIV/0!</v>
      </c>
      <c r="BR28" s="653" t="e">
        <f t="shared" si="27"/>
        <v>#DIV/0!</v>
      </c>
      <c r="BS28" s="653" t="str">
        <f t="shared" si="34"/>
        <v xml:space="preserve"> </v>
      </c>
      <c r="BT28" s="653" t="e">
        <f t="shared" si="28"/>
        <v>#DIV/0!</v>
      </c>
      <c r="BU28" s="653" t="e">
        <f t="shared" si="29"/>
        <v>#DIV/0!</v>
      </c>
      <c r="BV28" s="653" t="e">
        <f t="shared" si="30"/>
        <v>#DIV/0!</v>
      </c>
      <c r="BW28" s="653" t="str">
        <f t="shared" si="31"/>
        <v xml:space="preserve"> </v>
      </c>
      <c r="BY28" s="654">
        <f t="shared" si="6"/>
        <v>3.9133065352831786</v>
      </c>
      <c r="BZ28" s="655">
        <f t="shared" si="7"/>
        <v>1.9566532676415893</v>
      </c>
      <c r="CA28" s="656">
        <f t="shared" si="8"/>
        <v>2772.4237821663673</v>
      </c>
      <c r="CB28" s="652">
        <f t="shared" si="35"/>
        <v>4621.88</v>
      </c>
      <c r="CC28" s="657" t="str">
        <f t="shared" si="32"/>
        <v xml:space="preserve"> </v>
      </c>
    </row>
    <row r="29" spans="1:81" s="490" customFormat="1" ht="9" customHeight="1">
      <c r="A29" s="641">
        <v>13</v>
      </c>
      <c r="B29" s="482" t="s">
        <v>485</v>
      </c>
      <c r="C29" s="483">
        <v>3819.7</v>
      </c>
      <c r="D29" s="496"/>
      <c r="E29" s="485">
        <f t="shared" si="4"/>
        <v>-1099694.5300000003</v>
      </c>
      <c r="F29" s="485">
        <v>5724180</v>
      </c>
      <c r="G29" s="483">
        <f t="shared" si="33"/>
        <v>4624485.47</v>
      </c>
      <c r="H29" s="487">
        <f t="shared" si="9"/>
        <v>0</v>
      </c>
      <c r="I29" s="483">
        <v>0</v>
      </c>
      <c r="J29" s="483">
        <v>0</v>
      </c>
      <c r="K29" s="483">
        <v>0</v>
      </c>
      <c r="L29" s="483">
        <v>0</v>
      </c>
      <c r="M29" s="483">
        <v>0</v>
      </c>
      <c r="N29" s="487">
        <v>0</v>
      </c>
      <c r="O29" s="487">
        <v>0</v>
      </c>
      <c r="P29" s="487">
        <v>0</v>
      </c>
      <c r="Q29" s="487">
        <v>0</v>
      </c>
      <c r="R29" s="487">
        <v>0</v>
      </c>
      <c r="S29" s="487">
        <v>0</v>
      </c>
      <c r="T29" s="488">
        <v>0</v>
      </c>
      <c r="U29" s="487">
        <v>0</v>
      </c>
      <c r="V29" s="496" t="s">
        <v>993</v>
      </c>
      <c r="W29" s="487">
        <v>1690</v>
      </c>
      <c r="X29" s="487">
        <v>4368185.3099999996</v>
      </c>
      <c r="Y29" s="487">
        <v>0</v>
      </c>
      <c r="Z29" s="487">
        <v>0</v>
      </c>
      <c r="AA29" s="487">
        <v>0</v>
      </c>
      <c r="AB29" s="487">
        <v>0</v>
      </c>
      <c r="AC29" s="487">
        <v>0</v>
      </c>
      <c r="AD29" s="487">
        <v>0</v>
      </c>
      <c r="AE29" s="487">
        <v>0</v>
      </c>
      <c r="AF29" s="487">
        <v>0</v>
      </c>
      <c r="AG29" s="487">
        <v>0</v>
      </c>
      <c r="AH29" s="487">
        <v>0</v>
      </c>
      <c r="AI29" s="487">
        <v>0</v>
      </c>
      <c r="AJ29" s="489">
        <v>170866.77</v>
      </c>
      <c r="AK29" s="489">
        <v>85433.39</v>
      </c>
      <c r="AL29" s="489">
        <v>0</v>
      </c>
      <c r="AN29" s="372">
        <f>I29/'Приложение 1.1'!J27</f>
        <v>0</v>
      </c>
      <c r="AO29" s="372" t="e">
        <f t="shared" si="10"/>
        <v>#DIV/0!</v>
      </c>
      <c r="AP29" s="372" t="e">
        <f t="shared" si="11"/>
        <v>#DIV/0!</v>
      </c>
      <c r="AQ29" s="372" t="e">
        <f t="shared" si="12"/>
        <v>#DIV/0!</v>
      </c>
      <c r="AR29" s="372" t="e">
        <f t="shared" si="13"/>
        <v>#DIV/0!</v>
      </c>
      <c r="AS29" s="372" t="e">
        <f t="shared" si="14"/>
        <v>#DIV/0!</v>
      </c>
      <c r="AT29" s="372" t="e">
        <f t="shared" si="15"/>
        <v>#DIV/0!</v>
      </c>
      <c r="AU29" s="372">
        <f t="shared" si="16"/>
        <v>2584.7250355029582</v>
      </c>
      <c r="AV29" s="372" t="e">
        <f t="shared" si="17"/>
        <v>#DIV/0!</v>
      </c>
      <c r="AW29" s="372" t="e">
        <f t="shared" si="18"/>
        <v>#DIV/0!</v>
      </c>
      <c r="AX29" s="372" t="e">
        <f t="shared" si="19"/>
        <v>#DIV/0!</v>
      </c>
      <c r="AY29" s="372">
        <f>AI29/'Приложение 1.1'!J27</f>
        <v>0</v>
      </c>
      <c r="AZ29" s="372">
        <v>730.08</v>
      </c>
      <c r="BA29" s="372">
        <v>2070.12</v>
      </c>
      <c r="BB29" s="372">
        <v>848.92</v>
      </c>
      <c r="BC29" s="372">
        <v>819.73</v>
      </c>
      <c r="BD29" s="372">
        <v>611.5</v>
      </c>
      <c r="BE29" s="372">
        <v>1080.04</v>
      </c>
      <c r="BF29" s="372">
        <v>2671800.0099999998</v>
      </c>
      <c r="BG29" s="372">
        <f t="shared" si="20"/>
        <v>4422.8500000000004</v>
      </c>
      <c r="BH29" s="372">
        <v>8748.57</v>
      </c>
      <c r="BI29" s="372">
        <v>3389.61</v>
      </c>
      <c r="BJ29" s="372">
        <v>5995.76</v>
      </c>
      <c r="BK29" s="372">
        <v>548.62</v>
      </c>
      <c r="BL29" s="373" t="str">
        <f t="shared" si="21"/>
        <v xml:space="preserve"> </v>
      </c>
      <c r="BM29" s="373" t="e">
        <f t="shared" si="22"/>
        <v>#DIV/0!</v>
      </c>
      <c r="BN29" s="373" t="e">
        <f t="shared" si="23"/>
        <v>#DIV/0!</v>
      </c>
      <c r="BO29" s="373" t="e">
        <f t="shared" si="24"/>
        <v>#DIV/0!</v>
      </c>
      <c r="BP29" s="373" t="e">
        <f t="shared" si="25"/>
        <v>#DIV/0!</v>
      </c>
      <c r="BQ29" s="373" t="e">
        <f t="shared" si="26"/>
        <v>#DIV/0!</v>
      </c>
      <c r="BR29" s="373" t="e">
        <f t="shared" si="27"/>
        <v>#DIV/0!</v>
      </c>
      <c r="BS29" s="373" t="str">
        <f t="shared" si="34"/>
        <v xml:space="preserve"> </v>
      </c>
      <c r="BT29" s="373" t="e">
        <f t="shared" si="28"/>
        <v>#DIV/0!</v>
      </c>
      <c r="BU29" s="373" t="e">
        <f t="shared" si="29"/>
        <v>#DIV/0!</v>
      </c>
      <c r="BV29" s="373" t="e">
        <f t="shared" si="30"/>
        <v>#DIV/0!</v>
      </c>
      <c r="BW29" s="373" t="str">
        <f t="shared" si="31"/>
        <v xml:space="preserve"> </v>
      </c>
      <c r="BY29" s="492">
        <f t="shared" si="6"/>
        <v>3.6948276972313634</v>
      </c>
      <c r="BZ29" s="493">
        <f t="shared" si="7"/>
        <v>1.8474139567358181</v>
      </c>
      <c r="CA29" s="494">
        <f t="shared" si="8"/>
        <v>2736.3819349112423</v>
      </c>
      <c r="CB29" s="491">
        <f>IF(V29="ПК",4814.95,4621.88)</f>
        <v>4621.88</v>
      </c>
      <c r="CC29" s="495" t="str">
        <f t="shared" si="32"/>
        <v xml:space="preserve"> </v>
      </c>
    </row>
    <row r="30" spans="1:81" s="490" customFormat="1" ht="9" customHeight="1">
      <c r="A30" s="641">
        <v>14</v>
      </c>
      <c r="B30" s="482" t="s">
        <v>486</v>
      </c>
      <c r="C30" s="483">
        <v>4509.6000000000004</v>
      </c>
      <c r="D30" s="496"/>
      <c r="E30" s="485">
        <f t="shared" si="4"/>
        <v>-329284.54000000004</v>
      </c>
      <c r="F30" s="485">
        <v>4624620</v>
      </c>
      <c r="G30" s="483">
        <f t="shared" si="33"/>
        <v>4295335.46</v>
      </c>
      <c r="H30" s="487">
        <f t="shared" si="9"/>
        <v>0</v>
      </c>
      <c r="I30" s="483">
        <v>0</v>
      </c>
      <c r="J30" s="483">
        <v>0</v>
      </c>
      <c r="K30" s="483">
        <v>0</v>
      </c>
      <c r="L30" s="483">
        <v>0</v>
      </c>
      <c r="M30" s="483">
        <v>0</v>
      </c>
      <c r="N30" s="487">
        <v>0</v>
      </c>
      <c r="O30" s="487">
        <v>0</v>
      </c>
      <c r="P30" s="487">
        <v>0</v>
      </c>
      <c r="Q30" s="487">
        <v>0</v>
      </c>
      <c r="R30" s="487">
        <v>0</v>
      </c>
      <c r="S30" s="487">
        <v>0</v>
      </c>
      <c r="T30" s="488">
        <v>0</v>
      </c>
      <c r="U30" s="487">
        <v>0</v>
      </c>
      <c r="V30" s="496" t="s">
        <v>993</v>
      </c>
      <c r="W30" s="487">
        <v>1516.2</v>
      </c>
      <c r="X30" s="487">
        <v>4088268.1</v>
      </c>
      <c r="Y30" s="487">
        <v>0</v>
      </c>
      <c r="Z30" s="487">
        <v>0</v>
      </c>
      <c r="AA30" s="487">
        <v>0</v>
      </c>
      <c r="AB30" s="487">
        <v>0</v>
      </c>
      <c r="AC30" s="487">
        <v>0</v>
      </c>
      <c r="AD30" s="487">
        <v>0</v>
      </c>
      <c r="AE30" s="487">
        <v>0</v>
      </c>
      <c r="AF30" s="487">
        <v>0</v>
      </c>
      <c r="AG30" s="487">
        <v>0</v>
      </c>
      <c r="AH30" s="487">
        <v>0</v>
      </c>
      <c r="AI30" s="487">
        <v>0</v>
      </c>
      <c r="AJ30" s="489">
        <v>138044.91</v>
      </c>
      <c r="AK30" s="489">
        <v>69022.45</v>
      </c>
      <c r="AL30" s="489">
        <v>0</v>
      </c>
      <c r="AN30" s="372">
        <f>I30/'Приложение 1.1'!J28</f>
        <v>0</v>
      </c>
      <c r="AO30" s="372" t="e">
        <f t="shared" si="10"/>
        <v>#DIV/0!</v>
      </c>
      <c r="AP30" s="372" t="e">
        <f t="shared" si="11"/>
        <v>#DIV/0!</v>
      </c>
      <c r="AQ30" s="372" t="e">
        <f t="shared" si="12"/>
        <v>#DIV/0!</v>
      </c>
      <c r="AR30" s="372" t="e">
        <f t="shared" si="13"/>
        <v>#DIV/0!</v>
      </c>
      <c r="AS30" s="372" t="e">
        <f t="shared" si="14"/>
        <v>#DIV/0!</v>
      </c>
      <c r="AT30" s="372" t="e">
        <f t="shared" si="15"/>
        <v>#DIV/0!</v>
      </c>
      <c r="AU30" s="372">
        <f t="shared" si="16"/>
        <v>2696.3910433979686</v>
      </c>
      <c r="AV30" s="372" t="e">
        <f t="shared" si="17"/>
        <v>#DIV/0!</v>
      </c>
      <c r="AW30" s="372" t="e">
        <f t="shared" si="18"/>
        <v>#DIV/0!</v>
      </c>
      <c r="AX30" s="372" t="e">
        <f t="shared" si="19"/>
        <v>#DIV/0!</v>
      </c>
      <c r="AY30" s="372">
        <f>AI30/'Приложение 1.1'!J28</f>
        <v>0</v>
      </c>
      <c r="AZ30" s="372">
        <v>730.08</v>
      </c>
      <c r="BA30" s="372">
        <v>2070.12</v>
      </c>
      <c r="BB30" s="372">
        <v>848.92</v>
      </c>
      <c r="BC30" s="372">
        <v>819.73</v>
      </c>
      <c r="BD30" s="372">
        <v>611.5</v>
      </c>
      <c r="BE30" s="372">
        <v>1080.04</v>
      </c>
      <c r="BF30" s="372">
        <v>2671800.0099999998</v>
      </c>
      <c r="BG30" s="372">
        <f t="shared" si="20"/>
        <v>4422.8500000000004</v>
      </c>
      <c r="BH30" s="372">
        <v>8748.57</v>
      </c>
      <c r="BI30" s="372">
        <v>3389.61</v>
      </c>
      <c r="BJ30" s="372">
        <v>5995.76</v>
      </c>
      <c r="BK30" s="372">
        <v>548.62</v>
      </c>
      <c r="BL30" s="373" t="str">
        <f t="shared" si="21"/>
        <v xml:space="preserve"> </v>
      </c>
      <c r="BM30" s="373" t="e">
        <f t="shared" si="22"/>
        <v>#DIV/0!</v>
      </c>
      <c r="BN30" s="373" t="e">
        <f t="shared" si="23"/>
        <v>#DIV/0!</v>
      </c>
      <c r="BO30" s="373" t="e">
        <f t="shared" si="24"/>
        <v>#DIV/0!</v>
      </c>
      <c r="BP30" s="373" t="e">
        <f t="shared" si="25"/>
        <v>#DIV/0!</v>
      </c>
      <c r="BQ30" s="373" t="e">
        <f t="shared" si="26"/>
        <v>#DIV/0!</v>
      </c>
      <c r="BR30" s="373" t="e">
        <f t="shared" si="27"/>
        <v>#DIV/0!</v>
      </c>
      <c r="BS30" s="373" t="str">
        <f t="shared" si="34"/>
        <v xml:space="preserve"> </v>
      </c>
      <c r="BT30" s="373" t="e">
        <f t="shared" si="28"/>
        <v>#DIV/0!</v>
      </c>
      <c r="BU30" s="373" t="e">
        <f t="shared" si="29"/>
        <v>#DIV/0!</v>
      </c>
      <c r="BV30" s="373" t="e">
        <f t="shared" si="30"/>
        <v>#DIV/0!</v>
      </c>
      <c r="BW30" s="373" t="str">
        <f t="shared" si="31"/>
        <v xml:space="preserve"> </v>
      </c>
      <c r="BY30" s="492">
        <f t="shared" si="6"/>
        <v>3.2138330355226783</v>
      </c>
      <c r="BZ30" s="493">
        <f t="shared" si="7"/>
        <v>1.6069164013559956</v>
      </c>
      <c r="CA30" s="494">
        <f t="shared" si="8"/>
        <v>2832.9609945917423</v>
      </c>
      <c r="CB30" s="491">
        <f t="shared" si="35"/>
        <v>4621.88</v>
      </c>
      <c r="CC30" s="495" t="str">
        <f t="shared" si="32"/>
        <v xml:space="preserve"> </v>
      </c>
    </row>
    <row r="31" spans="1:81" s="651" customFormat="1" ht="9" customHeight="1">
      <c r="A31" s="642">
        <v>15</v>
      </c>
      <c r="B31" s="643" t="s">
        <v>487</v>
      </c>
      <c r="C31" s="644">
        <v>4084.6</v>
      </c>
      <c r="D31" s="645"/>
      <c r="E31" s="646">
        <f t="shared" si="4"/>
        <v>385246.74000000022</v>
      </c>
      <c r="F31" s="647">
        <v>3624058</v>
      </c>
      <c r="G31" s="644">
        <f t="shared" si="33"/>
        <v>4009304.74</v>
      </c>
      <c r="H31" s="648">
        <f t="shared" si="9"/>
        <v>0</v>
      </c>
      <c r="I31" s="644">
        <v>0</v>
      </c>
      <c r="J31" s="644">
        <v>0</v>
      </c>
      <c r="K31" s="644">
        <v>0</v>
      </c>
      <c r="L31" s="644">
        <v>0</v>
      </c>
      <c r="M31" s="644">
        <v>0</v>
      </c>
      <c r="N31" s="648">
        <v>0</v>
      </c>
      <c r="O31" s="648">
        <v>0</v>
      </c>
      <c r="P31" s="648">
        <v>0</v>
      </c>
      <c r="Q31" s="648">
        <v>0</v>
      </c>
      <c r="R31" s="648">
        <v>0</v>
      </c>
      <c r="S31" s="648">
        <v>0</v>
      </c>
      <c r="T31" s="649">
        <v>0</v>
      </c>
      <c r="U31" s="648">
        <v>0</v>
      </c>
      <c r="V31" s="645" t="s">
        <v>992</v>
      </c>
      <c r="W31" s="648">
        <v>1084.81</v>
      </c>
      <c r="X31" s="648">
        <v>3874218</v>
      </c>
      <c r="Y31" s="648">
        <v>0</v>
      </c>
      <c r="Z31" s="648">
        <v>0</v>
      </c>
      <c r="AA31" s="648">
        <v>0</v>
      </c>
      <c r="AB31" s="648">
        <v>0</v>
      </c>
      <c r="AC31" s="648">
        <v>0</v>
      </c>
      <c r="AD31" s="648">
        <v>0</v>
      </c>
      <c r="AE31" s="648">
        <v>0</v>
      </c>
      <c r="AF31" s="648">
        <v>0</v>
      </c>
      <c r="AG31" s="648">
        <v>0</v>
      </c>
      <c r="AH31" s="648">
        <v>0</v>
      </c>
      <c r="AI31" s="648">
        <v>0</v>
      </c>
      <c r="AJ31" s="650">
        <v>80997.67</v>
      </c>
      <c r="AK31" s="650">
        <v>54089.07</v>
      </c>
      <c r="AL31" s="650">
        <v>0</v>
      </c>
      <c r="AN31" s="652">
        <f>I31/'Приложение 1.1'!J29</f>
        <v>0</v>
      </c>
      <c r="AO31" s="652" t="e">
        <f t="shared" si="10"/>
        <v>#DIV/0!</v>
      </c>
      <c r="AP31" s="652" t="e">
        <f t="shared" si="11"/>
        <v>#DIV/0!</v>
      </c>
      <c r="AQ31" s="652" t="e">
        <f t="shared" si="12"/>
        <v>#DIV/0!</v>
      </c>
      <c r="AR31" s="652" t="e">
        <f t="shared" si="13"/>
        <v>#DIV/0!</v>
      </c>
      <c r="AS31" s="652" t="e">
        <f t="shared" si="14"/>
        <v>#DIV/0!</v>
      </c>
      <c r="AT31" s="652" t="e">
        <f t="shared" si="15"/>
        <v>#DIV/0!</v>
      </c>
      <c r="AU31" s="652">
        <f t="shared" si="16"/>
        <v>3571.3332288603538</v>
      </c>
      <c r="AV31" s="652" t="e">
        <f t="shared" si="17"/>
        <v>#DIV/0!</v>
      </c>
      <c r="AW31" s="652" t="e">
        <f t="shared" si="18"/>
        <v>#DIV/0!</v>
      </c>
      <c r="AX31" s="652" t="e">
        <f t="shared" si="19"/>
        <v>#DIV/0!</v>
      </c>
      <c r="AY31" s="652">
        <f>AI31/'Приложение 1.1'!J29</f>
        <v>0</v>
      </c>
      <c r="AZ31" s="652">
        <v>730.08</v>
      </c>
      <c r="BA31" s="652">
        <v>2070.12</v>
      </c>
      <c r="BB31" s="652">
        <v>848.92</v>
      </c>
      <c r="BC31" s="652">
        <v>819.73</v>
      </c>
      <c r="BD31" s="652">
        <v>611.5</v>
      </c>
      <c r="BE31" s="652">
        <v>1080.04</v>
      </c>
      <c r="BF31" s="652">
        <v>2671800.0099999998</v>
      </c>
      <c r="BG31" s="652">
        <f t="shared" si="20"/>
        <v>4607.6000000000004</v>
      </c>
      <c r="BH31" s="652">
        <v>8748.57</v>
      </c>
      <c r="BI31" s="652">
        <v>3389.61</v>
      </c>
      <c r="BJ31" s="652">
        <v>5995.76</v>
      </c>
      <c r="BK31" s="652">
        <v>548.62</v>
      </c>
      <c r="BL31" s="653" t="str">
        <f t="shared" si="21"/>
        <v xml:space="preserve"> </v>
      </c>
      <c r="BM31" s="653" t="e">
        <f t="shared" si="22"/>
        <v>#DIV/0!</v>
      </c>
      <c r="BN31" s="653" t="e">
        <f t="shared" si="23"/>
        <v>#DIV/0!</v>
      </c>
      <c r="BO31" s="653" t="e">
        <f t="shared" si="24"/>
        <v>#DIV/0!</v>
      </c>
      <c r="BP31" s="653" t="e">
        <f t="shared" si="25"/>
        <v>#DIV/0!</v>
      </c>
      <c r="BQ31" s="653" t="e">
        <f t="shared" si="26"/>
        <v>#DIV/0!</v>
      </c>
      <c r="BR31" s="653" t="e">
        <f t="shared" si="27"/>
        <v>#DIV/0!</v>
      </c>
      <c r="BS31" s="653" t="str">
        <f t="shared" si="34"/>
        <v xml:space="preserve"> </v>
      </c>
      <c r="BT31" s="653" t="e">
        <f t="shared" si="28"/>
        <v>#DIV/0!</v>
      </c>
      <c r="BU31" s="653" t="e">
        <f t="shared" si="29"/>
        <v>#DIV/0!</v>
      </c>
      <c r="BV31" s="653" t="e">
        <f t="shared" si="30"/>
        <v>#DIV/0!</v>
      </c>
      <c r="BW31" s="653" t="str">
        <f t="shared" si="31"/>
        <v xml:space="preserve"> </v>
      </c>
      <c r="BY31" s="654">
        <f t="shared" si="6"/>
        <v>2.0202422926823966</v>
      </c>
      <c r="BZ31" s="655">
        <f t="shared" si="7"/>
        <v>1.3490885205198944</v>
      </c>
      <c r="CA31" s="656">
        <f t="shared" si="8"/>
        <v>3695.8589430407173</v>
      </c>
      <c r="CB31" s="652">
        <f t="shared" si="35"/>
        <v>4814.95</v>
      </c>
      <c r="CC31" s="657" t="str">
        <f t="shared" si="32"/>
        <v xml:space="preserve"> </v>
      </c>
    </row>
    <row r="32" spans="1:81" s="651" customFormat="1" ht="9" customHeight="1">
      <c r="A32" s="642">
        <v>16</v>
      </c>
      <c r="B32" s="643" t="s">
        <v>488</v>
      </c>
      <c r="C32" s="644">
        <v>4230.7</v>
      </c>
      <c r="D32" s="645"/>
      <c r="E32" s="646">
        <f t="shared" si="4"/>
        <v>380276.16999999993</v>
      </c>
      <c r="F32" s="647">
        <v>3647396</v>
      </c>
      <c r="G32" s="644">
        <f t="shared" si="33"/>
        <v>4027672.17</v>
      </c>
      <c r="H32" s="648">
        <f t="shared" si="9"/>
        <v>0</v>
      </c>
      <c r="I32" s="644">
        <v>0</v>
      </c>
      <c r="J32" s="644">
        <v>0</v>
      </c>
      <c r="K32" s="644">
        <v>0</v>
      </c>
      <c r="L32" s="644">
        <v>0</v>
      </c>
      <c r="M32" s="644">
        <v>0</v>
      </c>
      <c r="N32" s="648">
        <v>0</v>
      </c>
      <c r="O32" s="648">
        <v>0</v>
      </c>
      <c r="P32" s="648">
        <v>0</v>
      </c>
      <c r="Q32" s="648">
        <v>0</v>
      </c>
      <c r="R32" s="648">
        <v>0</v>
      </c>
      <c r="S32" s="648">
        <v>0</v>
      </c>
      <c r="T32" s="649">
        <v>0</v>
      </c>
      <c r="U32" s="648">
        <v>0</v>
      </c>
      <c r="V32" s="645" t="s">
        <v>992</v>
      </c>
      <c r="W32" s="648">
        <v>1184.2</v>
      </c>
      <c r="X32" s="648">
        <v>3891715.51</v>
      </c>
      <c r="Y32" s="648">
        <v>0</v>
      </c>
      <c r="Z32" s="648">
        <v>0</v>
      </c>
      <c r="AA32" s="648">
        <v>0</v>
      </c>
      <c r="AB32" s="648">
        <v>0</v>
      </c>
      <c r="AC32" s="648">
        <v>0</v>
      </c>
      <c r="AD32" s="648">
        <v>0</v>
      </c>
      <c r="AE32" s="648">
        <v>0</v>
      </c>
      <c r="AF32" s="648">
        <v>0</v>
      </c>
      <c r="AG32" s="648">
        <v>0</v>
      </c>
      <c r="AH32" s="648">
        <v>0</v>
      </c>
      <c r="AI32" s="648">
        <v>0</v>
      </c>
      <c r="AJ32" s="650">
        <v>81519.27</v>
      </c>
      <c r="AK32" s="650">
        <v>54437.39</v>
      </c>
      <c r="AL32" s="650">
        <v>0</v>
      </c>
      <c r="AN32" s="652">
        <f>I32/'Приложение 1.1'!J30</f>
        <v>0</v>
      </c>
      <c r="AO32" s="652" t="e">
        <f t="shared" si="10"/>
        <v>#DIV/0!</v>
      </c>
      <c r="AP32" s="652" t="e">
        <f t="shared" si="11"/>
        <v>#DIV/0!</v>
      </c>
      <c r="AQ32" s="652" t="e">
        <f t="shared" si="12"/>
        <v>#DIV/0!</v>
      </c>
      <c r="AR32" s="652" t="e">
        <f t="shared" si="13"/>
        <v>#DIV/0!</v>
      </c>
      <c r="AS32" s="652" t="e">
        <f t="shared" si="14"/>
        <v>#DIV/0!</v>
      </c>
      <c r="AT32" s="652" t="e">
        <f t="shared" si="15"/>
        <v>#DIV/0!</v>
      </c>
      <c r="AU32" s="652">
        <f t="shared" si="16"/>
        <v>3286.3667539267012</v>
      </c>
      <c r="AV32" s="652" t="e">
        <f t="shared" si="17"/>
        <v>#DIV/0!</v>
      </c>
      <c r="AW32" s="652" t="e">
        <f t="shared" si="18"/>
        <v>#DIV/0!</v>
      </c>
      <c r="AX32" s="652" t="e">
        <f t="shared" si="19"/>
        <v>#DIV/0!</v>
      </c>
      <c r="AY32" s="652">
        <f>AI32/'Приложение 1.1'!J30</f>
        <v>0</v>
      </c>
      <c r="AZ32" s="652">
        <v>730.08</v>
      </c>
      <c r="BA32" s="652">
        <v>2070.12</v>
      </c>
      <c r="BB32" s="652">
        <v>848.92</v>
      </c>
      <c r="BC32" s="652">
        <v>819.73</v>
      </c>
      <c r="BD32" s="652">
        <v>611.5</v>
      </c>
      <c r="BE32" s="652">
        <v>1080.04</v>
      </c>
      <c r="BF32" s="652">
        <v>2671800.0099999998</v>
      </c>
      <c r="BG32" s="652">
        <f t="shared" si="20"/>
        <v>4607.6000000000004</v>
      </c>
      <c r="BH32" s="652">
        <v>8748.57</v>
      </c>
      <c r="BI32" s="652">
        <v>3389.61</v>
      </c>
      <c r="BJ32" s="652">
        <v>5995.76</v>
      </c>
      <c r="BK32" s="652">
        <v>548.62</v>
      </c>
      <c r="BL32" s="653" t="str">
        <f t="shared" si="21"/>
        <v xml:space="preserve"> </v>
      </c>
      <c r="BM32" s="653" t="e">
        <f t="shared" si="22"/>
        <v>#DIV/0!</v>
      </c>
      <c r="BN32" s="653" t="e">
        <f t="shared" si="23"/>
        <v>#DIV/0!</v>
      </c>
      <c r="BO32" s="653" t="e">
        <f t="shared" si="24"/>
        <v>#DIV/0!</v>
      </c>
      <c r="BP32" s="653" t="e">
        <f t="shared" si="25"/>
        <v>#DIV/0!</v>
      </c>
      <c r="BQ32" s="653" t="e">
        <f t="shared" si="26"/>
        <v>#DIV/0!</v>
      </c>
      <c r="BR32" s="653" t="e">
        <f t="shared" si="27"/>
        <v>#DIV/0!</v>
      </c>
      <c r="BS32" s="653" t="str">
        <f t="shared" si="34"/>
        <v xml:space="preserve"> </v>
      </c>
      <c r="BT32" s="653" t="e">
        <f t="shared" si="28"/>
        <v>#DIV/0!</v>
      </c>
      <c r="BU32" s="653" t="e">
        <f t="shared" si="29"/>
        <v>#DIV/0!</v>
      </c>
      <c r="BV32" s="653" t="e">
        <f t="shared" si="30"/>
        <v>#DIV/0!</v>
      </c>
      <c r="BW32" s="653" t="str">
        <f t="shared" si="31"/>
        <v xml:space="preserve"> </v>
      </c>
      <c r="BY32" s="654">
        <f t="shared" si="6"/>
        <v>2.023979771918726</v>
      </c>
      <c r="BZ32" s="655">
        <f t="shared" si="7"/>
        <v>1.3515844314608159</v>
      </c>
      <c r="CA32" s="656">
        <f t="shared" si="8"/>
        <v>3401.1756206721834</v>
      </c>
      <c r="CB32" s="652">
        <f t="shared" si="35"/>
        <v>4814.95</v>
      </c>
      <c r="CC32" s="657" t="str">
        <f t="shared" si="32"/>
        <v xml:space="preserve"> </v>
      </c>
    </row>
    <row r="33" spans="1:81" s="651" customFormat="1" ht="9" customHeight="1">
      <c r="A33" s="642">
        <v>17</v>
      </c>
      <c r="B33" s="643" t="s">
        <v>489</v>
      </c>
      <c r="C33" s="644">
        <v>4184.3</v>
      </c>
      <c r="D33" s="645"/>
      <c r="E33" s="646">
        <f t="shared" si="4"/>
        <v>395805.29000000004</v>
      </c>
      <c r="F33" s="647">
        <v>3630726</v>
      </c>
      <c r="G33" s="644">
        <f t="shared" si="33"/>
        <v>4026531.29</v>
      </c>
      <c r="H33" s="648">
        <f t="shared" si="9"/>
        <v>0</v>
      </c>
      <c r="I33" s="644">
        <v>0</v>
      </c>
      <c r="J33" s="644">
        <v>0</v>
      </c>
      <c r="K33" s="644">
        <v>0</v>
      </c>
      <c r="L33" s="644">
        <v>0</v>
      </c>
      <c r="M33" s="644">
        <v>0</v>
      </c>
      <c r="N33" s="648">
        <v>0</v>
      </c>
      <c r="O33" s="648">
        <v>0</v>
      </c>
      <c r="P33" s="648">
        <v>0</v>
      </c>
      <c r="Q33" s="648">
        <v>0</v>
      </c>
      <c r="R33" s="648">
        <v>0</v>
      </c>
      <c r="S33" s="648">
        <v>0</v>
      </c>
      <c r="T33" s="649">
        <v>0</v>
      </c>
      <c r="U33" s="648">
        <v>0</v>
      </c>
      <c r="V33" s="645" t="s">
        <v>992</v>
      </c>
      <c r="W33" s="648">
        <v>1084.81</v>
      </c>
      <c r="X33" s="648">
        <v>3891196</v>
      </c>
      <c r="Y33" s="648">
        <v>0</v>
      </c>
      <c r="Z33" s="648">
        <v>0</v>
      </c>
      <c r="AA33" s="648">
        <v>0</v>
      </c>
      <c r="AB33" s="648">
        <v>0</v>
      </c>
      <c r="AC33" s="648">
        <v>0</v>
      </c>
      <c r="AD33" s="648">
        <v>0</v>
      </c>
      <c r="AE33" s="648">
        <v>0</v>
      </c>
      <c r="AF33" s="648">
        <v>0</v>
      </c>
      <c r="AG33" s="648">
        <v>0</v>
      </c>
      <c r="AH33" s="648">
        <v>0</v>
      </c>
      <c r="AI33" s="648">
        <v>0</v>
      </c>
      <c r="AJ33" s="650">
        <v>81146.7</v>
      </c>
      <c r="AK33" s="650">
        <v>54188.59</v>
      </c>
      <c r="AL33" s="650">
        <v>0</v>
      </c>
      <c r="AN33" s="652">
        <f>I33/'Приложение 1.1'!J31</f>
        <v>0</v>
      </c>
      <c r="AO33" s="652" t="e">
        <f t="shared" si="10"/>
        <v>#DIV/0!</v>
      </c>
      <c r="AP33" s="652" t="e">
        <f t="shared" si="11"/>
        <v>#DIV/0!</v>
      </c>
      <c r="AQ33" s="652" t="e">
        <f t="shared" si="12"/>
        <v>#DIV/0!</v>
      </c>
      <c r="AR33" s="652" t="e">
        <f t="shared" si="13"/>
        <v>#DIV/0!</v>
      </c>
      <c r="AS33" s="652" t="e">
        <f t="shared" si="14"/>
        <v>#DIV/0!</v>
      </c>
      <c r="AT33" s="652" t="e">
        <f t="shared" si="15"/>
        <v>#DIV/0!</v>
      </c>
      <c r="AU33" s="652">
        <f t="shared" si="16"/>
        <v>3586.9838957974207</v>
      </c>
      <c r="AV33" s="652" t="e">
        <f t="shared" si="17"/>
        <v>#DIV/0!</v>
      </c>
      <c r="AW33" s="652" t="e">
        <f t="shared" si="18"/>
        <v>#DIV/0!</v>
      </c>
      <c r="AX33" s="652" t="e">
        <f t="shared" si="19"/>
        <v>#DIV/0!</v>
      </c>
      <c r="AY33" s="652">
        <f>AI33/'Приложение 1.1'!J31</f>
        <v>0</v>
      </c>
      <c r="AZ33" s="652">
        <v>730.08</v>
      </c>
      <c r="BA33" s="652">
        <v>2070.12</v>
      </c>
      <c r="BB33" s="652">
        <v>848.92</v>
      </c>
      <c r="BC33" s="652">
        <v>819.73</v>
      </c>
      <c r="BD33" s="652">
        <v>611.5</v>
      </c>
      <c r="BE33" s="652">
        <v>1080.04</v>
      </c>
      <c r="BF33" s="652">
        <v>2671800.0099999998</v>
      </c>
      <c r="BG33" s="652">
        <f t="shared" si="20"/>
        <v>4607.6000000000004</v>
      </c>
      <c r="BH33" s="652">
        <v>8748.57</v>
      </c>
      <c r="BI33" s="652">
        <v>3389.61</v>
      </c>
      <c r="BJ33" s="652">
        <v>5995.76</v>
      </c>
      <c r="BK33" s="652">
        <v>548.62</v>
      </c>
      <c r="BL33" s="653" t="str">
        <f t="shared" si="21"/>
        <v xml:space="preserve"> </v>
      </c>
      <c r="BM33" s="653" t="e">
        <f t="shared" si="22"/>
        <v>#DIV/0!</v>
      </c>
      <c r="BN33" s="653" t="e">
        <f t="shared" si="23"/>
        <v>#DIV/0!</v>
      </c>
      <c r="BO33" s="653" t="e">
        <f t="shared" si="24"/>
        <v>#DIV/0!</v>
      </c>
      <c r="BP33" s="653" t="e">
        <f t="shared" si="25"/>
        <v>#DIV/0!</v>
      </c>
      <c r="BQ33" s="653" t="e">
        <f t="shared" si="26"/>
        <v>#DIV/0!</v>
      </c>
      <c r="BR33" s="653" t="e">
        <f t="shared" si="27"/>
        <v>#DIV/0!</v>
      </c>
      <c r="BS33" s="653" t="str">
        <f t="shared" si="34"/>
        <v xml:space="preserve"> </v>
      </c>
      <c r="BT33" s="653" t="e">
        <f t="shared" si="28"/>
        <v>#DIV/0!</v>
      </c>
      <c r="BU33" s="653" t="e">
        <f t="shared" si="29"/>
        <v>#DIV/0!</v>
      </c>
      <c r="BV33" s="653" t="e">
        <f t="shared" si="30"/>
        <v>#DIV/0!</v>
      </c>
      <c r="BW33" s="653" t="str">
        <f t="shared" si="31"/>
        <v xml:space="preserve"> </v>
      </c>
      <c r="BY33" s="654">
        <f t="shared" si="6"/>
        <v>2.0153003703592227</v>
      </c>
      <c r="BZ33" s="655">
        <f t="shared" si="7"/>
        <v>1.3457883745887891</v>
      </c>
      <c r="CA33" s="656">
        <f t="shared" si="8"/>
        <v>3711.7387284409256</v>
      </c>
      <c r="CB33" s="652">
        <f t="shared" si="35"/>
        <v>4814.95</v>
      </c>
      <c r="CC33" s="657" t="str">
        <f t="shared" si="32"/>
        <v xml:space="preserve"> </v>
      </c>
    </row>
    <row r="34" spans="1:81" s="490" customFormat="1" ht="9" customHeight="1">
      <c r="A34" s="641">
        <v>18</v>
      </c>
      <c r="B34" s="482" t="s">
        <v>490</v>
      </c>
      <c r="C34" s="483">
        <v>1458.8</v>
      </c>
      <c r="D34" s="484"/>
      <c r="E34" s="485">
        <f t="shared" si="4"/>
        <v>-39692.080000000075</v>
      </c>
      <c r="F34" s="486">
        <v>1246916</v>
      </c>
      <c r="G34" s="483">
        <f>ROUND(H34+U34+X34+Z34+AB34+AD34+AF34+AH34+AI34+AJ34+AK34+AL34,2)</f>
        <v>1207223.92</v>
      </c>
      <c r="H34" s="487">
        <f t="shared" si="9"/>
        <v>0</v>
      </c>
      <c r="I34" s="483">
        <v>0</v>
      </c>
      <c r="J34" s="483">
        <v>0</v>
      </c>
      <c r="K34" s="483">
        <v>0</v>
      </c>
      <c r="L34" s="483">
        <v>0</v>
      </c>
      <c r="M34" s="483">
        <v>0</v>
      </c>
      <c r="N34" s="487">
        <v>0</v>
      </c>
      <c r="O34" s="487">
        <v>0</v>
      </c>
      <c r="P34" s="487">
        <v>0</v>
      </c>
      <c r="Q34" s="487">
        <v>0</v>
      </c>
      <c r="R34" s="487">
        <v>0</v>
      </c>
      <c r="S34" s="487">
        <v>0</v>
      </c>
      <c r="T34" s="488">
        <v>0</v>
      </c>
      <c r="U34" s="487">
        <v>0</v>
      </c>
      <c r="V34" s="484" t="s">
        <v>992</v>
      </c>
      <c r="W34" s="487">
        <v>390</v>
      </c>
      <c r="X34" s="487">
        <v>1151393.26</v>
      </c>
      <c r="Y34" s="487">
        <v>0</v>
      </c>
      <c r="Z34" s="487">
        <v>0</v>
      </c>
      <c r="AA34" s="487">
        <v>0</v>
      </c>
      <c r="AB34" s="487">
        <v>0</v>
      </c>
      <c r="AC34" s="487">
        <v>0</v>
      </c>
      <c r="AD34" s="487">
        <v>0</v>
      </c>
      <c r="AE34" s="487">
        <v>0</v>
      </c>
      <c r="AF34" s="487">
        <v>0</v>
      </c>
      <c r="AG34" s="487">
        <v>0</v>
      </c>
      <c r="AH34" s="487">
        <v>0</v>
      </c>
      <c r="AI34" s="487">
        <v>0</v>
      </c>
      <c r="AJ34" s="489">
        <v>37220.44</v>
      </c>
      <c r="AK34" s="489">
        <v>18610.22</v>
      </c>
      <c r="AL34" s="489">
        <v>0</v>
      </c>
      <c r="AN34" s="372">
        <f>I34/'Приложение 1.1'!J32</f>
        <v>0</v>
      </c>
      <c r="AO34" s="372" t="e">
        <f t="shared" si="10"/>
        <v>#DIV/0!</v>
      </c>
      <c r="AP34" s="372" t="e">
        <f t="shared" si="11"/>
        <v>#DIV/0!</v>
      </c>
      <c r="AQ34" s="372" t="e">
        <f t="shared" si="12"/>
        <v>#DIV/0!</v>
      </c>
      <c r="AR34" s="372" t="e">
        <f t="shared" si="13"/>
        <v>#DIV/0!</v>
      </c>
      <c r="AS34" s="372" t="e">
        <f t="shared" si="14"/>
        <v>#DIV/0!</v>
      </c>
      <c r="AT34" s="372" t="e">
        <f t="shared" si="15"/>
        <v>#DIV/0!</v>
      </c>
      <c r="AU34" s="372">
        <f t="shared" si="16"/>
        <v>2952.2904102564103</v>
      </c>
      <c r="AV34" s="372" t="e">
        <f t="shared" si="17"/>
        <v>#DIV/0!</v>
      </c>
      <c r="AW34" s="372" t="e">
        <f t="shared" si="18"/>
        <v>#DIV/0!</v>
      </c>
      <c r="AX34" s="372" t="e">
        <f t="shared" si="19"/>
        <v>#DIV/0!</v>
      </c>
      <c r="AY34" s="372">
        <f>AI34/'Приложение 1.1'!J32</f>
        <v>0</v>
      </c>
      <c r="AZ34" s="372">
        <v>730.08</v>
      </c>
      <c r="BA34" s="372">
        <v>2070.12</v>
      </c>
      <c r="BB34" s="372">
        <v>848.92</v>
      </c>
      <c r="BC34" s="372">
        <v>819.73</v>
      </c>
      <c r="BD34" s="372">
        <v>611.5</v>
      </c>
      <c r="BE34" s="372">
        <v>1080.04</v>
      </c>
      <c r="BF34" s="372">
        <v>2671800.0099999998</v>
      </c>
      <c r="BG34" s="372">
        <f t="shared" si="20"/>
        <v>4607.6000000000004</v>
      </c>
      <c r="BH34" s="372">
        <v>8748.57</v>
      </c>
      <c r="BI34" s="372">
        <v>3389.61</v>
      </c>
      <c r="BJ34" s="372">
        <v>5995.76</v>
      </c>
      <c r="BK34" s="372">
        <v>548.62</v>
      </c>
      <c r="BL34" s="373" t="str">
        <f t="shared" si="21"/>
        <v xml:space="preserve"> </v>
      </c>
      <c r="BM34" s="373" t="e">
        <f t="shared" si="22"/>
        <v>#DIV/0!</v>
      </c>
      <c r="BN34" s="373" t="e">
        <f t="shared" si="23"/>
        <v>#DIV/0!</v>
      </c>
      <c r="BO34" s="373" t="e">
        <f t="shared" si="24"/>
        <v>#DIV/0!</v>
      </c>
      <c r="BP34" s="373" t="e">
        <f t="shared" si="25"/>
        <v>#DIV/0!</v>
      </c>
      <c r="BQ34" s="373" t="e">
        <f t="shared" si="26"/>
        <v>#DIV/0!</v>
      </c>
      <c r="BR34" s="373" t="e">
        <f t="shared" si="27"/>
        <v>#DIV/0!</v>
      </c>
      <c r="BS34" s="373" t="str">
        <f t="shared" si="34"/>
        <v xml:space="preserve"> </v>
      </c>
      <c r="BT34" s="373" t="e">
        <f t="shared" si="28"/>
        <v>#DIV/0!</v>
      </c>
      <c r="BU34" s="373" t="e">
        <f t="shared" si="29"/>
        <v>#DIV/0!</v>
      </c>
      <c r="BV34" s="373" t="e">
        <f t="shared" si="30"/>
        <v>#DIV/0!</v>
      </c>
      <c r="BW34" s="373" t="str">
        <f t="shared" si="31"/>
        <v xml:space="preserve"> </v>
      </c>
      <c r="BY34" s="492">
        <f t="shared" si="6"/>
        <v>3.0831430179083932</v>
      </c>
      <c r="BZ34" s="493">
        <f t="shared" si="7"/>
        <v>1.5415715089541966</v>
      </c>
      <c r="CA34" s="494">
        <f t="shared" si="8"/>
        <v>3095.4459487179483</v>
      </c>
      <c r="CB34" s="491">
        <f t="shared" si="35"/>
        <v>4814.95</v>
      </c>
      <c r="CC34" s="495" t="str">
        <f t="shared" si="32"/>
        <v xml:space="preserve"> </v>
      </c>
    </row>
    <row r="35" spans="1:81" s="651" customFormat="1" ht="9" customHeight="1">
      <c r="A35" s="642">
        <v>19</v>
      </c>
      <c r="B35" s="643" t="s">
        <v>491</v>
      </c>
      <c r="C35" s="644">
        <v>2594.6</v>
      </c>
      <c r="D35" s="645"/>
      <c r="E35" s="646">
        <f t="shared" si="4"/>
        <v>-336818.83999999985</v>
      </c>
      <c r="F35" s="647">
        <v>2587184</v>
      </c>
      <c r="G35" s="644">
        <f>ROUND(H35+U35+X35+Z35+AB35+AD35+AF35+AH35+AI35+AJ35+AK35+AL35,2)</f>
        <v>2250365.16</v>
      </c>
      <c r="H35" s="648">
        <f t="shared" si="9"/>
        <v>0</v>
      </c>
      <c r="I35" s="644">
        <v>0</v>
      </c>
      <c r="J35" s="644">
        <v>0</v>
      </c>
      <c r="K35" s="644">
        <v>0</v>
      </c>
      <c r="L35" s="644">
        <v>0</v>
      </c>
      <c r="M35" s="644">
        <v>0</v>
      </c>
      <c r="N35" s="648">
        <v>0</v>
      </c>
      <c r="O35" s="648">
        <v>0</v>
      </c>
      <c r="P35" s="648">
        <v>0</v>
      </c>
      <c r="Q35" s="648">
        <v>0</v>
      </c>
      <c r="R35" s="648">
        <v>0</v>
      </c>
      <c r="S35" s="648">
        <v>0</v>
      </c>
      <c r="T35" s="649">
        <v>0</v>
      </c>
      <c r="U35" s="648">
        <v>0</v>
      </c>
      <c r="V35" s="645" t="s">
        <v>992</v>
      </c>
      <c r="W35" s="648">
        <v>648.58000000000004</v>
      </c>
      <c r="X35" s="648">
        <v>2134524</v>
      </c>
      <c r="Y35" s="648">
        <v>0</v>
      </c>
      <c r="Z35" s="648">
        <v>0</v>
      </c>
      <c r="AA35" s="648">
        <v>0</v>
      </c>
      <c r="AB35" s="648">
        <v>0</v>
      </c>
      <c r="AC35" s="648">
        <v>0</v>
      </c>
      <c r="AD35" s="648">
        <v>0</v>
      </c>
      <c r="AE35" s="648">
        <v>0</v>
      </c>
      <c r="AF35" s="648">
        <v>0</v>
      </c>
      <c r="AG35" s="648">
        <v>0</v>
      </c>
      <c r="AH35" s="648">
        <v>0</v>
      </c>
      <c r="AI35" s="648">
        <v>0</v>
      </c>
      <c r="AJ35" s="650">
        <v>77227.44</v>
      </c>
      <c r="AK35" s="650">
        <v>38613.72</v>
      </c>
      <c r="AL35" s="650">
        <v>0</v>
      </c>
      <c r="AN35" s="652">
        <f>I35/'Приложение 1.1'!J33</f>
        <v>0</v>
      </c>
      <c r="AO35" s="652" t="e">
        <f t="shared" si="10"/>
        <v>#DIV/0!</v>
      </c>
      <c r="AP35" s="652" t="e">
        <f t="shared" si="11"/>
        <v>#DIV/0!</v>
      </c>
      <c r="AQ35" s="652" t="e">
        <f t="shared" si="12"/>
        <v>#DIV/0!</v>
      </c>
      <c r="AR35" s="652" t="e">
        <f t="shared" si="13"/>
        <v>#DIV/0!</v>
      </c>
      <c r="AS35" s="652" t="e">
        <f t="shared" si="14"/>
        <v>#DIV/0!</v>
      </c>
      <c r="AT35" s="652" t="e">
        <f t="shared" si="15"/>
        <v>#DIV/0!</v>
      </c>
      <c r="AU35" s="652">
        <f t="shared" si="16"/>
        <v>3291.0728052052173</v>
      </c>
      <c r="AV35" s="652" t="e">
        <f t="shared" si="17"/>
        <v>#DIV/0!</v>
      </c>
      <c r="AW35" s="652" t="e">
        <f t="shared" si="18"/>
        <v>#DIV/0!</v>
      </c>
      <c r="AX35" s="652" t="e">
        <f t="shared" si="19"/>
        <v>#DIV/0!</v>
      </c>
      <c r="AY35" s="652">
        <f>AI35/'Приложение 1.1'!J33</f>
        <v>0</v>
      </c>
      <c r="AZ35" s="652">
        <v>730.08</v>
      </c>
      <c r="BA35" s="652">
        <v>2070.12</v>
      </c>
      <c r="BB35" s="652">
        <v>848.92</v>
      </c>
      <c r="BC35" s="652">
        <v>819.73</v>
      </c>
      <c r="BD35" s="652">
        <v>611.5</v>
      </c>
      <c r="BE35" s="652">
        <v>1080.04</v>
      </c>
      <c r="BF35" s="652">
        <v>2671800.0099999998</v>
      </c>
      <c r="BG35" s="652">
        <f t="shared" si="20"/>
        <v>4607.6000000000004</v>
      </c>
      <c r="BH35" s="652">
        <v>8748.57</v>
      </c>
      <c r="BI35" s="652">
        <v>3389.61</v>
      </c>
      <c r="BJ35" s="652">
        <v>5995.76</v>
      </c>
      <c r="BK35" s="652">
        <v>548.62</v>
      </c>
      <c r="BL35" s="653" t="str">
        <f t="shared" si="21"/>
        <v xml:space="preserve"> </v>
      </c>
      <c r="BM35" s="653" t="e">
        <f t="shared" si="22"/>
        <v>#DIV/0!</v>
      </c>
      <c r="BN35" s="653" t="e">
        <f t="shared" si="23"/>
        <v>#DIV/0!</v>
      </c>
      <c r="BO35" s="653" t="e">
        <f t="shared" si="24"/>
        <v>#DIV/0!</v>
      </c>
      <c r="BP35" s="653" t="e">
        <f t="shared" si="25"/>
        <v>#DIV/0!</v>
      </c>
      <c r="BQ35" s="653" t="e">
        <f t="shared" si="26"/>
        <v>#DIV/0!</v>
      </c>
      <c r="BR35" s="653" t="e">
        <f t="shared" si="27"/>
        <v>#DIV/0!</v>
      </c>
      <c r="BS35" s="653" t="str">
        <f t="shared" si="34"/>
        <v xml:space="preserve"> </v>
      </c>
      <c r="BT35" s="653" t="e">
        <f t="shared" si="28"/>
        <v>#DIV/0!</v>
      </c>
      <c r="BU35" s="653" t="e">
        <f t="shared" si="29"/>
        <v>#DIV/0!</v>
      </c>
      <c r="BV35" s="653" t="e">
        <f t="shared" si="30"/>
        <v>#DIV/0!</v>
      </c>
      <c r="BW35" s="653" t="str">
        <f t="shared" si="31"/>
        <v xml:space="preserve"> </v>
      </c>
      <c r="BY35" s="654">
        <f t="shared" si="6"/>
        <v>3.4317737126715917</v>
      </c>
      <c r="BZ35" s="655">
        <f t="shared" si="7"/>
        <v>1.7158868563357959</v>
      </c>
      <c r="CA35" s="656">
        <f t="shared" si="8"/>
        <v>3469.6801628172316</v>
      </c>
      <c r="CB35" s="652">
        <f t="shared" si="35"/>
        <v>4814.95</v>
      </c>
      <c r="CC35" s="657" t="str">
        <f t="shared" si="32"/>
        <v xml:space="preserve"> </v>
      </c>
    </row>
    <row r="36" spans="1:81" s="26" customFormat="1" ht="9" customHeight="1">
      <c r="A36" s="641">
        <v>20</v>
      </c>
      <c r="B36" s="173" t="s">
        <v>492</v>
      </c>
      <c r="C36" s="178">
        <v>3421.9</v>
      </c>
      <c r="D36" s="114"/>
      <c r="E36" s="293">
        <f t="shared" si="4"/>
        <v>-201546.35000000009</v>
      </c>
      <c r="F36" s="275">
        <v>3327332</v>
      </c>
      <c r="G36" s="178">
        <f>ROUND(H36+U36+X36+Z36+AB36+AD36+AF36+AH36+AI36+AJ36+AK36+AL36,2)</f>
        <v>3125785.65</v>
      </c>
      <c r="H36" s="388">
        <f t="shared" si="9"/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388">
        <v>0</v>
      </c>
      <c r="O36" s="388">
        <v>0</v>
      </c>
      <c r="P36" s="388">
        <v>0</v>
      </c>
      <c r="Q36" s="388">
        <v>0</v>
      </c>
      <c r="R36" s="388">
        <v>0</v>
      </c>
      <c r="S36" s="388">
        <v>0</v>
      </c>
      <c r="T36" s="103">
        <v>0</v>
      </c>
      <c r="U36" s="388">
        <v>0</v>
      </c>
      <c r="V36" s="114" t="s">
        <v>992</v>
      </c>
      <c r="W36" s="388">
        <v>898</v>
      </c>
      <c r="X36" s="388">
        <v>3002508</v>
      </c>
      <c r="Y36" s="388">
        <v>0</v>
      </c>
      <c r="Z36" s="388">
        <v>0</v>
      </c>
      <c r="AA36" s="388">
        <v>0</v>
      </c>
      <c r="AB36" s="388">
        <v>0</v>
      </c>
      <c r="AC36" s="388">
        <v>0</v>
      </c>
      <c r="AD36" s="388">
        <v>0</v>
      </c>
      <c r="AE36" s="388">
        <v>0</v>
      </c>
      <c r="AF36" s="388">
        <v>0</v>
      </c>
      <c r="AG36" s="388">
        <v>0</v>
      </c>
      <c r="AH36" s="388">
        <v>0</v>
      </c>
      <c r="AI36" s="388">
        <v>0</v>
      </c>
      <c r="AJ36" s="396">
        <v>73367.67</v>
      </c>
      <c r="AK36" s="396">
        <v>49909.98</v>
      </c>
      <c r="AL36" s="396">
        <v>0</v>
      </c>
      <c r="AN36" s="372">
        <f>I36/'Приложение 1.1'!J34</f>
        <v>0</v>
      </c>
      <c r="AO36" s="372" t="e">
        <f t="shared" si="10"/>
        <v>#DIV/0!</v>
      </c>
      <c r="AP36" s="372" t="e">
        <f t="shared" si="11"/>
        <v>#DIV/0!</v>
      </c>
      <c r="AQ36" s="372" t="e">
        <f t="shared" si="12"/>
        <v>#DIV/0!</v>
      </c>
      <c r="AR36" s="372" t="e">
        <f t="shared" si="13"/>
        <v>#DIV/0!</v>
      </c>
      <c r="AS36" s="372" t="e">
        <f t="shared" si="14"/>
        <v>#DIV/0!</v>
      </c>
      <c r="AT36" s="372" t="e">
        <f t="shared" si="15"/>
        <v>#DIV/0!</v>
      </c>
      <c r="AU36" s="372">
        <f t="shared" si="16"/>
        <v>3343.5501113585747</v>
      </c>
      <c r="AV36" s="372" t="e">
        <f t="shared" si="17"/>
        <v>#DIV/0!</v>
      </c>
      <c r="AW36" s="372" t="e">
        <f t="shared" si="18"/>
        <v>#DIV/0!</v>
      </c>
      <c r="AX36" s="372" t="e">
        <f t="shared" si="19"/>
        <v>#DIV/0!</v>
      </c>
      <c r="AY36" s="372">
        <f>AI36/'Приложение 1.1'!J34</f>
        <v>0</v>
      </c>
      <c r="AZ36" s="372">
        <v>730.08</v>
      </c>
      <c r="BA36" s="372">
        <v>2070.12</v>
      </c>
      <c r="BB36" s="372">
        <v>848.92</v>
      </c>
      <c r="BC36" s="372">
        <v>819.73</v>
      </c>
      <c r="BD36" s="372">
        <v>611.5</v>
      </c>
      <c r="BE36" s="372">
        <v>1080.04</v>
      </c>
      <c r="BF36" s="372">
        <v>2671800.0099999998</v>
      </c>
      <c r="BG36" s="372">
        <f t="shared" si="20"/>
        <v>4607.6000000000004</v>
      </c>
      <c r="BH36" s="372">
        <v>8748.57</v>
      </c>
      <c r="BI36" s="372">
        <v>3389.61</v>
      </c>
      <c r="BJ36" s="372">
        <v>5995.76</v>
      </c>
      <c r="BK36" s="372">
        <v>548.62</v>
      </c>
      <c r="BL36" s="373" t="str">
        <f t="shared" si="21"/>
        <v xml:space="preserve"> </v>
      </c>
      <c r="BM36" s="373" t="e">
        <f t="shared" si="22"/>
        <v>#DIV/0!</v>
      </c>
      <c r="BN36" s="373" t="e">
        <f t="shared" si="23"/>
        <v>#DIV/0!</v>
      </c>
      <c r="BO36" s="373" t="e">
        <f t="shared" si="24"/>
        <v>#DIV/0!</v>
      </c>
      <c r="BP36" s="373" t="e">
        <f t="shared" si="25"/>
        <v>#DIV/0!</v>
      </c>
      <c r="BQ36" s="373" t="e">
        <f t="shared" si="26"/>
        <v>#DIV/0!</v>
      </c>
      <c r="BR36" s="373" t="e">
        <f t="shared" si="27"/>
        <v>#DIV/0!</v>
      </c>
      <c r="BS36" s="373" t="str">
        <f t="shared" si="34"/>
        <v xml:space="preserve"> </v>
      </c>
      <c r="BT36" s="373" t="e">
        <f t="shared" si="28"/>
        <v>#DIV/0!</v>
      </c>
      <c r="BU36" s="373" t="e">
        <f t="shared" si="29"/>
        <v>#DIV/0!</v>
      </c>
      <c r="BV36" s="373" t="e">
        <f t="shared" si="30"/>
        <v>#DIV/0!</v>
      </c>
      <c r="BW36" s="373" t="str">
        <f t="shared" si="31"/>
        <v xml:space="preserve"> </v>
      </c>
      <c r="BY36" s="273">
        <f t="shared" si="6"/>
        <v>2.3471753413417842</v>
      </c>
      <c r="BZ36" s="374">
        <f t="shared" si="7"/>
        <v>1.5967179323380667</v>
      </c>
      <c r="CA36" s="375">
        <f t="shared" si="8"/>
        <v>3480.8303452115811</v>
      </c>
      <c r="CB36" s="372">
        <f t="shared" si="35"/>
        <v>4814.95</v>
      </c>
      <c r="CC36" s="18" t="str">
        <f t="shared" si="32"/>
        <v xml:space="preserve"> </v>
      </c>
    </row>
    <row r="37" spans="1:81" s="26" customFormat="1" ht="9" customHeight="1">
      <c r="A37" s="641">
        <v>21</v>
      </c>
      <c r="B37" s="173" t="s">
        <v>493</v>
      </c>
      <c r="C37" s="178">
        <v>1981.6</v>
      </c>
      <c r="D37" s="174"/>
      <c r="E37" s="293">
        <f t="shared" si="4"/>
        <v>1079546.5</v>
      </c>
      <c r="F37" s="293">
        <v>2865324</v>
      </c>
      <c r="G37" s="275">
        <f>ROUND(H37+U37+X37+Z37+AB37+AD37+AF37+AH37+AJ37+AK37+AL37+AI37,2)</f>
        <v>3944870.5</v>
      </c>
      <c r="H37" s="388">
        <f t="shared" si="9"/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388">
        <v>0</v>
      </c>
      <c r="O37" s="388">
        <v>0</v>
      </c>
      <c r="P37" s="388">
        <v>0</v>
      </c>
      <c r="Q37" s="388">
        <v>0</v>
      </c>
      <c r="R37" s="388">
        <v>0</v>
      </c>
      <c r="S37" s="388">
        <v>0</v>
      </c>
      <c r="T37" s="103">
        <v>0</v>
      </c>
      <c r="U37" s="388">
        <v>0</v>
      </c>
      <c r="V37" s="174" t="s">
        <v>993</v>
      </c>
      <c r="W37" s="388">
        <v>915</v>
      </c>
      <c r="X37" s="388">
        <v>3816360.72</v>
      </c>
      <c r="Y37" s="388">
        <v>0</v>
      </c>
      <c r="Z37" s="388">
        <v>0</v>
      </c>
      <c r="AA37" s="388">
        <v>0</v>
      </c>
      <c r="AB37" s="388">
        <v>0</v>
      </c>
      <c r="AC37" s="388">
        <v>0</v>
      </c>
      <c r="AD37" s="388">
        <v>0</v>
      </c>
      <c r="AE37" s="388">
        <v>0</v>
      </c>
      <c r="AF37" s="388">
        <v>0</v>
      </c>
      <c r="AG37" s="388">
        <v>0</v>
      </c>
      <c r="AH37" s="388">
        <v>0</v>
      </c>
      <c r="AI37" s="388">
        <v>0</v>
      </c>
      <c r="AJ37" s="396">
        <v>85529.919999999998</v>
      </c>
      <c r="AK37" s="396">
        <v>42979.86</v>
      </c>
      <c r="AL37" s="396">
        <v>0</v>
      </c>
      <c r="AN37" s="372">
        <f>I37/'Приложение 1.1'!J35</f>
        <v>0</v>
      </c>
      <c r="AO37" s="372" t="e">
        <f t="shared" si="10"/>
        <v>#DIV/0!</v>
      </c>
      <c r="AP37" s="372" t="e">
        <f t="shared" si="11"/>
        <v>#DIV/0!</v>
      </c>
      <c r="AQ37" s="372" t="e">
        <f t="shared" si="12"/>
        <v>#DIV/0!</v>
      </c>
      <c r="AR37" s="372" t="e">
        <f t="shared" si="13"/>
        <v>#DIV/0!</v>
      </c>
      <c r="AS37" s="372" t="e">
        <f t="shared" si="14"/>
        <v>#DIV/0!</v>
      </c>
      <c r="AT37" s="372" t="e">
        <f t="shared" si="15"/>
        <v>#DIV/0!</v>
      </c>
      <c r="AU37" s="372">
        <f t="shared" si="16"/>
        <v>4170.8860327868852</v>
      </c>
      <c r="AV37" s="372" t="e">
        <f t="shared" si="17"/>
        <v>#DIV/0!</v>
      </c>
      <c r="AW37" s="372" t="e">
        <f t="shared" si="18"/>
        <v>#DIV/0!</v>
      </c>
      <c r="AX37" s="372" t="e">
        <f t="shared" si="19"/>
        <v>#DIV/0!</v>
      </c>
      <c r="AY37" s="372">
        <f>AI37/'Приложение 1.1'!J35</f>
        <v>0</v>
      </c>
      <c r="AZ37" s="372">
        <v>730.08</v>
      </c>
      <c r="BA37" s="372">
        <v>2070.12</v>
      </c>
      <c r="BB37" s="372">
        <v>848.92</v>
      </c>
      <c r="BC37" s="372">
        <v>819.73</v>
      </c>
      <c r="BD37" s="372">
        <v>611.5</v>
      </c>
      <c r="BE37" s="372">
        <v>1080.04</v>
      </c>
      <c r="BF37" s="372">
        <v>2671800.0099999998</v>
      </c>
      <c r="BG37" s="372">
        <f t="shared" si="20"/>
        <v>4422.8500000000004</v>
      </c>
      <c r="BH37" s="372">
        <v>8748.57</v>
      </c>
      <c r="BI37" s="372">
        <v>3389.61</v>
      </c>
      <c r="BJ37" s="372">
        <v>5995.76</v>
      </c>
      <c r="BK37" s="372">
        <v>548.62</v>
      </c>
      <c r="BL37" s="373" t="str">
        <f t="shared" si="21"/>
        <v xml:space="preserve"> </v>
      </c>
      <c r="BM37" s="373" t="e">
        <f t="shared" si="22"/>
        <v>#DIV/0!</v>
      </c>
      <c r="BN37" s="373" t="e">
        <f t="shared" si="23"/>
        <v>#DIV/0!</v>
      </c>
      <c r="BO37" s="373" t="e">
        <f t="shared" si="24"/>
        <v>#DIV/0!</v>
      </c>
      <c r="BP37" s="373" t="e">
        <f t="shared" si="25"/>
        <v>#DIV/0!</v>
      </c>
      <c r="BQ37" s="373" t="e">
        <f t="shared" si="26"/>
        <v>#DIV/0!</v>
      </c>
      <c r="BR37" s="373" t="e">
        <f t="shared" si="27"/>
        <v>#DIV/0!</v>
      </c>
      <c r="BS37" s="373" t="str">
        <f t="shared" si="34"/>
        <v xml:space="preserve"> </v>
      </c>
      <c r="BT37" s="373" t="e">
        <f t="shared" si="28"/>
        <v>#DIV/0!</v>
      </c>
      <c r="BU37" s="373" t="e">
        <f t="shared" si="29"/>
        <v>#DIV/0!</v>
      </c>
      <c r="BV37" s="373" t="e">
        <f t="shared" si="30"/>
        <v>#DIV/0!</v>
      </c>
      <c r="BW37" s="373" t="str">
        <f t="shared" si="31"/>
        <v xml:space="preserve"> </v>
      </c>
      <c r="BY37" s="273">
        <f t="shared" si="6"/>
        <v>2.1681299804391552</v>
      </c>
      <c r="BZ37" s="374">
        <f t="shared" si="7"/>
        <v>1.0895125708182309</v>
      </c>
      <c r="CA37" s="375">
        <f t="shared" si="8"/>
        <v>4311.3338797814204</v>
      </c>
      <c r="CB37" s="372">
        <f t="shared" si="35"/>
        <v>4621.88</v>
      </c>
      <c r="CC37" s="18" t="str">
        <f t="shared" si="32"/>
        <v xml:space="preserve"> </v>
      </c>
    </row>
    <row r="38" spans="1:81" s="26" customFormat="1" ht="9" customHeight="1">
      <c r="A38" s="641">
        <v>22</v>
      </c>
      <c r="B38" s="173" t="s">
        <v>494</v>
      </c>
      <c r="C38" s="178">
        <v>2755.8</v>
      </c>
      <c r="D38" s="174"/>
      <c r="E38" s="293">
        <f t="shared" si="4"/>
        <v>735809.60000000009</v>
      </c>
      <c r="F38" s="293">
        <v>2823282</v>
      </c>
      <c r="G38" s="178">
        <f t="shared" ref="G38:G46" si="36">ROUND(H38+U38+X38+Z38+AB38+AD38+AF38+AH38+AI38+AJ38+AK38+AL38,2)</f>
        <v>3559091.6</v>
      </c>
      <c r="H38" s="388">
        <f t="shared" si="9"/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388">
        <v>0</v>
      </c>
      <c r="O38" s="388">
        <v>0</v>
      </c>
      <c r="P38" s="388">
        <v>0</v>
      </c>
      <c r="Q38" s="388">
        <v>0</v>
      </c>
      <c r="R38" s="388">
        <v>0</v>
      </c>
      <c r="S38" s="388">
        <v>0</v>
      </c>
      <c r="T38" s="103">
        <v>0</v>
      </c>
      <c r="U38" s="388">
        <v>0</v>
      </c>
      <c r="V38" s="174" t="s">
        <v>993</v>
      </c>
      <c r="W38" s="388">
        <v>1014</v>
      </c>
      <c r="X38" s="388">
        <v>3454489</v>
      </c>
      <c r="Y38" s="388">
        <v>0</v>
      </c>
      <c r="Z38" s="388">
        <v>0</v>
      </c>
      <c r="AA38" s="388">
        <v>0</v>
      </c>
      <c r="AB38" s="388">
        <v>0</v>
      </c>
      <c r="AC38" s="388">
        <v>0</v>
      </c>
      <c r="AD38" s="388">
        <v>0</v>
      </c>
      <c r="AE38" s="388">
        <v>0</v>
      </c>
      <c r="AF38" s="388">
        <v>0</v>
      </c>
      <c r="AG38" s="388">
        <v>0</v>
      </c>
      <c r="AH38" s="388">
        <v>0</v>
      </c>
      <c r="AI38" s="388">
        <v>0</v>
      </c>
      <c r="AJ38" s="396">
        <v>62253.37</v>
      </c>
      <c r="AK38" s="396">
        <v>42349.23</v>
      </c>
      <c r="AL38" s="396">
        <v>0</v>
      </c>
      <c r="AN38" s="372">
        <f>I38/'Приложение 1.1'!J36</f>
        <v>0</v>
      </c>
      <c r="AO38" s="372" t="e">
        <f t="shared" si="10"/>
        <v>#DIV/0!</v>
      </c>
      <c r="AP38" s="372" t="e">
        <f t="shared" si="11"/>
        <v>#DIV/0!</v>
      </c>
      <c r="AQ38" s="372" t="e">
        <f t="shared" si="12"/>
        <v>#DIV/0!</v>
      </c>
      <c r="AR38" s="372" t="e">
        <f t="shared" si="13"/>
        <v>#DIV/0!</v>
      </c>
      <c r="AS38" s="372" t="e">
        <f t="shared" si="14"/>
        <v>#DIV/0!</v>
      </c>
      <c r="AT38" s="372" t="e">
        <f t="shared" si="15"/>
        <v>#DIV/0!</v>
      </c>
      <c r="AU38" s="372">
        <f t="shared" si="16"/>
        <v>3406.793885601578</v>
      </c>
      <c r="AV38" s="372" t="e">
        <f t="shared" si="17"/>
        <v>#DIV/0!</v>
      </c>
      <c r="AW38" s="372" t="e">
        <f t="shared" si="18"/>
        <v>#DIV/0!</v>
      </c>
      <c r="AX38" s="372" t="e">
        <f t="shared" si="19"/>
        <v>#DIV/0!</v>
      </c>
      <c r="AY38" s="372">
        <f>AI38/'Приложение 1.1'!J36</f>
        <v>0</v>
      </c>
      <c r="AZ38" s="372">
        <v>730.08</v>
      </c>
      <c r="BA38" s="372">
        <v>2070.12</v>
      </c>
      <c r="BB38" s="372">
        <v>848.92</v>
      </c>
      <c r="BC38" s="372">
        <v>819.73</v>
      </c>
      <c r="BD38" s="372">
        <v>611.5</v>
      </c>
      <c r="BE38" s="372">
        <v>1080.04</v>
      </c>
      <c r="BF38" s="372">
        <v>2671800.0099999998</v>
      </c>
      <c r="BG38" s="372">
        <f t="shared" si="20"/>
        <v>4422.8500000000004</v>
      </c>
      <c r="BH38" s="372">
        <v>8748.57</v>
      </c>
      <c r="BI38" s="372">
        <v>3389.61</v>
      </c>
      <c r="BJ38" s="372">
        <v>5995.76</v>
      </c>
      <c r="BK38" s="372">
        <v>548.62</v>
      </c>
      <c r="BL38" s="373" t="str">
        <f t="shared" si="21"/>
        <v xml:space="preserve"> </v>
      </c>
      <c r="BM38" s="373" t="e">
        <f t="shared" si="22"/>
        <v>#DIV/0!</v>
      </c>
      <c r="BN38" s="373" t="e">
        <f t="shared" si="23"/>
        <v>#DIV/0!</v>
      </c>
      <c r="BO38" s="373" t="e">
        <f t="shared" si="24"/>
        <v>#DIV/0!</v>
      </c>
      <c r="BP38" s="373" t="e">
        <f t="shared" si="25"/>
        <v>#DIV/0!</v>
      </c>
      <c r="BQ38" s="373" t="e">
        <f t="shared" si="26"/>
        <v>#DIV/0!</v>
      </c>
      <c r="BR38" s="373" t="e">
        <f t="shared" si="27"/>
        <v>#DIV/0!</v>
      </c>
      <c r="BS38" s="373" t="str">
        <f t="shared" si="34"/>
        <v xml:space="preserve"> </v>
      </c>
      <c r="BT38" s="373" t="e">
        <f t="shared" si="28"/>
        <v>#DIV/0!</v>
      </c>
      <c r="BU38" s="373" t="e">
        <f t="shared" si="29"/>
        <v>#DIV/0!</v>
      </c>
      <c r="BV38" s="373" t="e">
        <f t="shared" si="30"/>
        <v>#DIV/0!</v>
      </c>
      <c r="BW38" s="373" t="str">
        <f t="shared" si="31"/>
        <v xml:space="preserve"> </v>
      </c>
      <c r="BY38" s="273">
        <f t="shared" si="6"/>
        <v>1.7491364931433626</v>
      </c>
      <c r="BZ38" s="374">
        <f t="shared" si="7"/>
        <v>1.1898887345299007</v>
      </c>
      <c r="CA38" s="375">
        <f t="shared" si="8"/>
        <v>3509.9522682445759</v>
      </c>
      <c r="CB38" s="372">
        <f t="shared" si="35"/>
        <v>4621.88</v>
      </c>
      <c r="CC38" s="18" t="str">
        <f t="shared" si="32"/>
        <v xml:space="preserve"> </v>
      </c>
    </row>
    <row r="39" spans="1:81" s="651" customFormat="1" ht="9" customHeight="1">
      <c r="A39" s="642">
        <v>23</v>
      </c>
      <c r="B39" s="643" t="s">
        <v>495</v>
      </c>
      <c r="C39" s="644">
        <v>1934.6</v>
      </c>
      <c r="D39" s="658"/>
      <c r="E39" s="646">
        <f t="shared" si="4"/>
        <v>264054.08999999985</v>
      </c>
      <c r="F39" s="646">
        <v>2393160</v>
      </c>
      <c r="G39" s="644">
        <f t="shared" si="36"/>
        <v>2657214.09</v>
      </c>
      <c r="H39" s="648">
        <f t="shared" si="9"/>
        <v>0</v>
      </c>
      <c r="I39" s="644">
        <v>0</v>
      </c>
      <c r="J39" s="644">
        <v>0</v>
      </c>
      <c r="K39" s="644">
        <v>0</v>
      </c>
      <c r="L39" s="644">
        <v>0</v>
      </c>
      <c r="M39" s="644">
        <v>0</v>
      </c>
      <c r="N39" s="648">
        <v>0</v>
      </c>
      <c r="O39" s="648">
        <v>0</v>
      </c>
      <c r="P39" s="648">
        <v>0</v>
      </c>
      <c r="Q39" s="648">
        <v>0</v>
      </c>
      <c r="R39" s="648">
        <v>0</v>
      </c>
      <c r="S39" s="648">
        <v>0</v>
      </c>
      <c r="T39" s="649">
        <v>0</v>
      </c>
      <c r="U39" s="648">
        <v>0</v>
      </c>
      <c r="V39" s="658" t="s">
        <v>993</v>
      </c>
      <c r="W39" s="648">
        <v>830.4</v>
      </c>
      <c r="X39" s="648">
        <v>2568727</v>
      </c>
      <c r="Y39" s="648">
        <v>0</v>
      </c>
      <c r="Z39" s="648">
        <v>0</v>
      </c>
      <c r="AA39" s="648">
        <v>0</v>
      </c>
      <c r="AB39" s="648">
        <v>0</v>
      </c>
      <c r="AC39" s="648">
        <v>0</v>
      </c>
      <c r="AD39" s="648">
        <v>0</v>
      </c>
      <c r="AE39" s="648">
        <v>0</v>
      </c>
      <c r="AF39" s="648">
        <v>0</v>
      </c>
      <c r="AG39" s="648">
        <v>0</v>
      </c>
      <c r="AH39" s="648">
        <v>0</v>
      </c>
      <c r="AI39" s="648">
        <v>0</v>
      </c>
      <c r="AJ39" s="650">
        <v>52769.18</v>
      </c>
      <c r="AK39" s="650">
        <v>35717.910000000003</v>
      </c>
      <c r="AL39" s="650">
        <v>0</v>
      </c>
      <c r="AN39" s="652">
        <f>I39/'Приложение 1.1'!J37</f>
        <v>0</v>
      </c>
      <c r="AO39" s="652" t="e">
        <f t="shared" si="10"/>
        <v>#DIV/0!</v>
      </c>
      <c r="AP39" s="652" t="e">
        <f t="shared" si="11"/>
        <v>#DIV/0!</v>
      </c>
      <c r="AQ39" s="652" t="e">
        <f t="shared" si="12"/>
        <v>#DIV/0!</v>
      </c>
      <c r="AR39" s="652" t="e">
        <f t="shared" si="13"/>
        <v>#DIV/0!</v>
      </c>
      <c r="AS39" s="652" t="e">
        <f t="shared" si="14"/>
        <v>#DIV/0!</v>
      </c>
      <c r="AT39" s="652" t="e">
        <f t="shared" si="15"/>
        <v>#DIV/0!</v>
      </c>
      <c r="AU39" s="652">
        <f t="shared" si="16"/>
        <v>3093.3610308285165</v>
      </c>
      <c r="AV39" s="652" t="e">
        <f t="shared" si="17"/>
        <v>#DIV/0!</v>
      </c>
      <c r="AW39" s="652" t="e">
        <f t="shared" si="18"/>
        <v>#DIV/0!</v>
      </c>
      <c r="AX39" s="652" t="e">
        <f t="shared" si="19"/>
        <v>#DIV/0!</v>
      </c>
      <c r="AY39" s="652">
        <f>AI39/'Приложение 1.1'!J37</f>
        <v>0</v>
      </c>
      <c r="AZ39" s="652">
        <v>730.08</v>
      </c>
      <c r="BA39" s="652">
        <v>2070.12</v>
      </c>
      <c r="BB39" s="652">
        <v>848.92</v>
      </c>
      <c r="BC39" s="652">
        <v>819.73</v>
      </c>
      <c r="BD39" s="652">
        <v>611.5</v>
      </c>
      <c r="BE39" s="652">
        <v>1080.04</v>
      </c>
      <c r="BF39" s="652">
        <v>2671800.0099999998</v>
      </c>
      <c r="BG39" s="652">
        <f t="shared" si="20"/>
        <v>4422.8500000000004</v>
      </c>
      <c r="BH39" s="652">
        <v>8748.57</v>
      </c>
      <c r="BI39" s="652">
        <v>3389.61</v>
      </c>
      <c r="BJ39" s="652">
        <v>5995.76</v>
      </c>
      <c r="BK39" s="652">
        <v>548.62</v>
      </c>
      <c r="BL39" s="653" t="str">
        <f t="shared" si="21"/>
        <v xml:space="preserve"> </v>
      </c>
      <c r="BM39" s="653" t="e">
        <f t="shared" si="22"/>
        <v>#DIV/0!</v>
      </c>
      <c r="BN39" s="653" t="e">
        <f t="shared" si="23"/>
        <v>#DIV/0!</v>
      </c>
      <c r="BO39" s="653" t="e">
        <f t="shared" si="24"/>
        <v>#DIV/0!</v>
      </c>
      <c r="BP39" s="653" t="e">
        <f t="shared" si="25"/>
        <v>#DIV/0!</v>
      </c>
      <c r="BQ39" s="653" t="e">
        <f t="shared" si="26"/>
        <v>#DIV/0!</v>
      </c>
      <c r="BR39" s="653" t="e">
        <f t="shared" si="27"/>
        <v>#DIV/0!</v>
      </c>
      <c r="BS39" s="653" t="str">
        <f t="shared" si="34"/>
        <v xml:space="preserve"> </v>
      </c>
      <c r="BT39" s="653" t="e">
        <f t="shared" si="28"/>
        <v>#DIV/0!</v>
      </c>
      <c r="BU39" s="653" t="e">
        <f t="shared" si="29"/>
        <v>#DIV/0!</v>
      </c>
      <c r="BV39" s="653" t="e">
        <f t="shared" si="30"/>
        <v>#DIV/0!</v>
      </c>
      <c r="BW39" s="653" t="str">
        <f t="shared" si="31"/>
        <v xml:space="preserve"> </v>
      </c>
      <c r="BY39" s="654">
        <f t="shared" si="6"/>
        <v>1.9858836440235796</v>
      </c>
      <c r="BZ39" s="655">
        <f t="shared" si="7"/>
        <v>1.3441863843195263</v>
      </c>
      <c r="CA39" s="656">
        <f t="shared" si="8"/>
        <v>3199.9206286127169</v>
      </c>
      <c r="CB39" s="652">
        <f t="shared" si="35"/>
        <v>4621.88</v>
      </c>
      <c r="CC39" s="657" t="str">
        <f t="shared" si="32"/>
        <v xml:space="preserve"> </v>
      </c>
    </row>
    <row r="40" spans="1:81" s="26" customFormat="1" ht="9" customHeight="1">
      <c r="A40" s="641">
        <v>24</v>
      </c>
      <c r="B40" s="173" t="s">
        <v>496</v>
      </c>
      <c r="C40" s="178">
        <v>2711</v>
      </c>
      <c r="D40" s="174"/>
      <c r="E40" s="293">
        <f t="shared" si="4"/>
        <v>-1546324.54</v>
      </c>
      <c r="F40" s="293">
        <v>5821200</v>
      </c>
      <c r="G40" s="178">
        <f t="shared" si="36"/>
        <v>4274875.46</v>
      </c>
      <c r="H40" s="388">
        <f t="shared" si="9"/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388">
        <v>0</v>
      </c>
      <c r="O40" s="388">
        <v>0</v>
      </c>
      <c r="P40" s="388">
        <v>0</v>
      </c>
      <c r="Q40" s="388">
        <v>0</v>
      </c>
      <c r="R40" s="388">
        <v>0</v>
      </c>
      <c r="S40" s="388">
        <v>0</v>
      </c>
      <c r="T40" s="103">
        <v>0</v>
      </c>
      <c r="U40" s="388">
        <v>0</v>
      </c>
      <c r="V40" s="174" t="s">
        <v>993</v>
      </c>
      <c r="W40" s="388">
        <v>1087</v>
      </c>
      <c r="X40" s="388">
        <v>4059200</v>
      </c>
      <c r="Y40" s="388">
        <v>0</v>
      </c>
      <c r="Z40" s="388">
        <v>0</v>
      </c>
      <c r="AA40" s="388">
        <v>0</v>
      </c>
      <c r="AB40" s="388">
        <v>0</v>
      </c>
      <c r="AC40" s="388">
        <v>0</v>
      </c>
      <c r="AD40" s="388">
        <v>0</v>
      </c>
      <c r="AE40" s="388">
        <v>0</v>
      </c>
      <c r="AF40" s="388">
        <v>0</v>
      </c>
      <c r="AG40" s="388">
        <v>0</v>
      </c>
      <c r="AH40" s="388">
        <v>0</v>
      </c>
      <c r="AI40" s="388">
        <v>0</v>
      </c>
      <c r="AJ40" s="396">
        <v>128357.46</v>
      </c>
      <c r="AK40" s="396">
        <v>87318</v>
      </c>
      <c r="AL40" s="396">
        <v>0</v>
      </c>
      <c r="AN40" s="372">
        <f>I40/'Приложение 1.1'!J38</f>
        <v>0</v>
      </c>
      <c r="AO40" s="372" t="e">
        <f t="shared" si="10"/>
        <v>#DIV/0!</v>
      </c>
      <c r="AP40" s="372" t="e">
        <f t="shared" si="11"/>
        <v>#DIV/0!</v>
      </c>
      <c r="AQ40" s="372" t="e">
        <f t="shared" si="12"/>
        <v>#DIV/0!</v>
      </c>
      <c r="AR40" s="372" t="e">
        <f t="shared" si="13"/>
        <v>#DIV/0!</v>
      </c>
      <c r="AS40" s="372" t="e">
        <f t="shared" si="14"/>
        <v>#DIV/0!</v>
      </c>
      <c r="AT40" s="372" t="e">
        <f t="shared" si="15"/>
        <v>#DIV/0!</v>
      </c>
      <c r="AU40" s="372">
        <f t="shared" si="16"/>
        <v>3734.3146274149035</v>
      </c>
      <c r="AV40" s="372" t="e">
        <f t="shared" si="17"/>
        <v>#DIV/0!</v>
      </c>
      <c r="AW40" s="372" t="e">
        <f t="shared" si="18"/>
        <v>#DIV/0!</v>
      </c>
      <c r="AX40" s="372" t="e">
        <f t="shared" si="19"/>
        <v>#DIV/0!</v>
      </c>
      <c r="AY40" s="372">
        <f>AI40/'Приложение 1.1'!J38</f>
        <v>0</v>
      </c>
      <c r="AZ40" s="372">
        <v>730.08</v>
      </c>
      <c r="BA40" s="372">
        <v>2070.12</v>
      </c>
      <c r="BB40" s="372">
        <v>848.92</v>
      </c>
      <c r="BC40" s="372">
        <v>819.73</v>
      </c>
      <c r="BD40" s="372">
        <v>611.5</v>
      </c>
      <c r="BE40" s="372">
        <v>1080.04</v>
      </c>
      <c r="BF40" s="372">
        <v>2671800.0099999998</v>
      </c>
      <c r="BG40" s="372">
        <f t="shared" si="20"/>
        <v>4422.8500000000004</v>
      </c>
      <c r="BH40" s="372">
        <v>8748.57</v>
      </c>
      <c r="BI40" s="372">
        <v>3389.61</v>
      </c>
      <c r="BJ40" s="372">
        <v>5995.76</v>
      </c>
      <c r="BK40" s="372">
        <v>548.62</v>
      </c>
      <c r="BL40" s="373" t="str">
        <f t="shared" si="21"/>
        <v xml:space="preserve"> </v>
      </c>
      <c r="BM40" s="373" t="e">
        <f t="shared" si="22"/>
        <v>#DIV/0!</v>
      </c>
      <c r="BN40" s="373" t="e">
        <f t="shared" si="23"/>
        <v>#DIV/0!</v>
      </c>
      <c r="BO40" s="373" t="e">
        <f t="shared" si="24"/>
        <v>#DIV/0!</v>
      </c>
      <c r="BP40" s="373" t="e">
        <f t="shared" si="25"/>
        <v>#DIV/0!</v>
      </c>
      <c r="BQ40" s="373" t="e">
        <f t="shared" si="26"/>
        <v>#DIV/0!</v>
      </c>
      <c r="BR40" s="373" t="e">
        <f t="shared" si="27"/>
        <v>#DIV/0!</v>
      </c>
      <c r="BS40" s="373" t="str">
        <f t="shared" si="34"/>
        <v xml:space="preserve"> </v>
      </c>
      <c r="BT40" s="373" t="e">
        <f t="shared" si="28"/>
        <v>#DIV/0!</v>
      </c>
      <c r="BU40" s="373" t="e">
        <f t="shared" si="29"/>
        <v>#DIV/0!</v>
      </c>
      <c r="BV40" s="373" t="e">
        <f t="shared" si="30"/>
        <v>#DIV/0!</v>
      </c>
      <c r="BW40" s="373" t="str">
        <f t="shared" si="31"/>
        <v xml:space="preserve"> </v>
      </c>
      <c r="BY40" s="273">
        <f t="shared" si="6"/>
        <v>3.0026011564790709</v>
      </c>
      <c r="BZ40" s="374">
        <f t="shared" si="7"/>
        <v>2.0425858207340619</v>
      </c>
      <c r="CA40" s="375">
        <f t="shared" si="8"/>
        <v>3932.7281140754371</v>
      </c>
      <c r="CB40" s="372">
        <f t="shared" si="35"/>
        <v>4621.88</v>
      </c>
      <c r="CC40" s="18" t="str">
        <f t="shared" si="32"/>
        <v xml:space="preserve"> </v>
      </c>
    </row>
    <row r="41" spans="1:81" s="490" customFormat="1" ht="9" customHeight="1">
      <c r="A41" s="641">
        <v>25</v>
      </c>
      <c r="B41" s="482" t="s">
        <v>497</v>
      </c>
      <c r="C41" s="483">
        <v>6957.45</v>
      </c>
      <c r="D41" s="484"/>
      <c r="E41" s="485">
        <f t="shared" si="4"/>
        <v>-3004825.51</v>
      </c>
      <c r="F41" s="486">
        <v>8234980</v>
      </c>
      <c r="G41" s="483">
        <f t="shared" si="36"/>
        <v>5230154.49</v>
      </c>
      <c r="H41" s="487">
        <f t="shared" si="9"/>
        <v>0</v>
      </c>
      <c r="I41" s="483">
        <v>0</v>
      </c>
      <c r="J41" s="483">
        <v>0</v>
      </c>
      <c r="K41" s="483">
        <v>0</v>
      </c>
      <c r="L41" s="483">
        <v>0</v>
      </c>
      <c r="M41" s="483">
        <v>0</v>
      </c>
      <c r="N41" s="487">
        <v>0</v>
      </c>
      <c r="O41" s="487">
        <v>0</v>
      </c>
      <c r="P41" s="487">
        <v>0</v>
      </c>
      <c r="Q41" s="487">
        <v>0</v>
      </c>
      <c r="R41" s="487">
        <v>0</v>
      </c>
      <c r="S41" s="487">
        <v>0</v>
      </c>
      <c r="T41" s="488">
        <v>0</v>
      </c>
      <c r="U41" s="487">
        <v>0</v>
      </c>
      <c r="V41" s="484" t="s">
        <v>992</v>
      </c>
      <c r="W41" s="487">
        <v>1952.2</v>
      </c>
      <c r="X41" s="487">
        <v>4923195.6100000003</v>
      </c>
      <c r="Y41" s="487">
        <v>0</v>
      </c>
      <c r="Z41" s="487">
        <v>0</v>
      </c>
      <c r="AA41" s="487">
        <v>0</v>
      </c>
      <c r="AB41" s="487">
        <v>0</v>
      </c>
      <c r="AC41" s="487">
        <v>0</v>
      </c>
      <c r="AD41" s="487">
        <v>0</v>
      </c>
      <c r="AE41" s="487">
        <v>0</v>
      </c>
      <c r="AF41" s="487">
        <v>0</v>
      </c>
      <c r="AG41" s="487">
        <v>0</v>
      </c>
      <c r="AH41" s="487">
        <v>0</v>
      </c>
      <c r="AI41" s="487">
        <v>0</v>
      </c>
      <c r="AJ41" s="489">
        <v>184051.8</v>
      </c>
      <c r="AK41" s="489">
        <v>122907.08</v>
      </c>
      <c r="AL41" s="489">
        <v>0</v>
      </c>
      <c r="AN41" s="372">
        <f>I41/'Приложение 1.1'!J39</f>
        <v>0</v>
      </c>
      <c r="AO41" s="372" t="e">
        <f t="shared" si="10"/>
        <v>#DIV/0!</v>
      </c>
      <c r="AP41" s="372" t="e">
        <f t="shared" si="11"/>
        <v>#DIV/0!</v>
      </c>
      <c r="AQ41" s="372" t="e">
        <f t="shared" si="12"/>
        <v>#DIV/0!</v>
      </c>
      <c r="AR41" s="372" t="e">
        <f t="shared" si="13"/>
        <v>#DIV/0!</v>
      </c>
      <c r="AS41" s="372" t="e">
        <f t="shared" si="14"/>
        <v>#DIV/0!</v>
      </c>
      <c r="AT41" s="372" t="e">
        <f t="shared" si="15"/>
        <v>#DIV/0!</v>
      </c>
      <c r="AU41" s="372">
        <f t="shared" si="16"/>
        <v>2521.870510193628</v>
      </c>
      <c r="AV41" s="372" t="e">
        <f t="shared" si="17"/>
        <v>#DIV/0!</v>
      </c>
      <c r="AW41" s="372" t="e">
        <f t="shared" si="18"/>
        <v>#DIV/0!</v>
      </c>
      <c r="AX41" s="372" t="e">
        <f t="shared" si="19"/>
        <v>#DIV/0!</v>
      </c>
      <c r="AY41" s="372">
        <f>AI41/'Приложение 1.1'!J39</f>
        <v>0</v>
      </c>
      <c r="AZ41" s="372">
        <v>730.08</v>
      </c>
      <c r="BA41" s="372">
        <v>2070.12</v>
      </c>
      <c r="BB41" s="372">
        <v>848.92</v>
      </c>
      <c r="BC41" s="372">
        <v>819.73</v>
      </c>
      <c r="BD41" s="372">
        <v>611.5</v>
      </c>
      <c r="BE41" s="372">
        <v>1080.04</v>
      </c>
      <c r="BF41" s="372">
        <v>2671800.0099999998</v>
      </c>
      <c r="BG41" s="372">
        <f t="shared" si="20"/>
        <v>4607.6000000000004</v>
      </c>
      <c r="BH41" s="372">
        <v>8748.57</v>
      </c>
      <c r="BI41" s="372">
        <v>3389.61</v>
      </c>
      <c r="BJ41" s="372">
        <v>5995.76</v>
      </c>
      <c r="BK41" s="372">
        <v>548.62</v>
      </c>
      <c r="BL41" s="373" t="str">
        <f t="shared" si="21"/>
        <v xml:space="preserve"> </v>
      </c>
      <c r="BM41" s="373" t="e">
        <f t="shared" si="22"/>
        <v>#DIV/0!</v>
      </c>
      <c r="BN41" s="373" t="e">
        <f t="shared" si="23"/>
        <v>#DIV/0!</v>
      </c>
      <c r="BO41" s="373" t="e">
        <f t="shared" si="24"/>
        <v>#DIV/0!</v>
      </c>
      <c r="BP41" s="373" t="e">
        <f t="shared" si="25"/>
        <v>#DIV/0!</v>
      </c>
      <c r="BQ41" s="373" t="e">
        <f t="shared" si="26"/>
        <v>#DIV/0!</v>
      </c>
      <c r="BR41" s="373" t="e">
        <f t="shared" si="27"/>
        <v>#DIV/0!</v>
      </c>
      <c r="BS41" s="373" t="str">
        <f t="shared" si="34"/>
        <v xml:space="preserve"> </v>
      </c>
      <c r="BT41" s="373" t="e">
        <f t="shared" si="28"/>
        <v>#DIV/0!</v>
      </c>
      <c r="BU41" s="373" t="e">
        <f t="shared" si="29"/>
        <v>#DIV/0!</v>
      </c>
      <c r="BV41" s="373" t="e">
        <f t="shared" si="30"/>
        <v>#DIV/0!</v>
      </c>
      <c r="BW41" s="373" t="str">
        <f t="shared" si="31"/>
        <v xml:space="preserve"> </v>
      </c>
      <c r="BY41" s="492">
        <f t="shared" si="6"/>
        <v>3.519050925778676</v>
      </c>
      <c r="BZ41" s="493">
        <f t="shared" si="7"/>
        <v>2.3499703543173922</v>
      </c>
      <c r="CA41" s="494">
        <f t="shared" si="8"/>
        <v>2679.1079243929926</v>
      </c>
      <c r="CB41" s="491">
        <f t="shared" si="35"/>
        <v>4814.95</v>
      </c>
      <c r="CC41" s="495" t="str">
        <f t="shared" si="32"/>
        <v xml:space="preserve"> </v>
      </c>
    </row>
    <row r="42" spans="1:81" s="26" customFormat="1" ht="9" customHeight="1">
      <c r="A42" s="641">
        <v>26</v>
      </c>
      <c r="B42" s="173" t="s">
        <v>498</v>
      </c>
      <c r="C42" s="178">
        <v>7495.9</v>
      </c>
      <c r="D42" s="114"/>
      <c r="E42" s="293">
        <f t="shared" si="4"/>
        <v>204743.20999999996</v>
      </c>
      <c r="F42" s="275">
        <v>4580916</v>
      </c>
      <c r="G42" s="178">
        <f t="shared" si="36"/>
        <v>4785659.21</v>
      </c>
      <c r="H42" s="388">
        <f t="shared" si="9"/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388">
        <v>0</v>
      </c>
      <c r="O42" s="388">
        <v>0</v>
      </c>
      <c r="P42" s="388">
        <v>0</v>
      </c>
      <c r="Q42" s="388">
        <v>0</v>
      </c>
      <c r="R42" s="388">
        <v>0</v>
      </c>
      <c r="S42" s="388">
        <v>0</v>
      </c>
      <c r="T42" s="103">
        <v>0</v>
      </c>
      <c r="U42" s="388">
        <v>0</v>
      </c>
      <c r="V42" s="114" t="s">
        <v>992</v>
      </c>
      <c r="W42" s="388">
        <v>2155</v>
      </c>
      <c r="X42" s="388">
        <v>4614562</v>
      </c>
      <c r="Y42" s="388">
        <v>0</v>
      </c>
      <c r="Z42" s="388">
        <v>0</v>
      </c>
      <c r="AA42" s="388">
        <v>0</v>
      </c>
      <c r="AB42" s="388">
        <v>0</v>
      </c>
      <c r="AC42" s="388">
        <v>0</v>
      </c>
      <c r="AD42" s="388">
        <v>0</v>
      </c>
      <c r="AE42" s="388">
        <v>0</v>
      </c>
      <c r="AF42" s="388">
        <v>0</v>
      </c>
      <c r="AG42" s="388">
        <v>0</v>
      </c>
      <c r="AH42" s="388">
        <v>0</v>
      </c>
      <c r="AI42" s="388">
        <v>0</v>
      </c>
      <c r="AJ42" s="396">
        <v>102383.47</v>
      </c>
      <c r="AK42" s="396">
        <v>68713.740000000005</v>
      </c>
      <c r="AL42" s="396">
        <v>0</v>
      </c>
      <c r="AN42" s="372">
        <f>I42/'Приложение 1.1'!J40</f>
        <v>0</v>
      </c>
      <c r="AO42" s="372" t="e">
        <f t="shared" si="10"/>
        <v>#DIV/0!</v>
      </c>
      <c r="AP42" s="372" t="e">
        <f t="shared" si="11"/>
        <v>#DIV/0!</v>
      </c>
      <c r="AQ42" s="372" t="e">
        <f t="shared" si="12"/>
        <v>#DIV/0!</v>
      </c>
      <c r="AR42" s="372" t="e">
        <f t="shared" si="13"/>
        <v>#DIV/0!</v>
      </c>
      <c r="AS42" s="372" t="e">
        <f t="shared" si="14"/>
        <v>#DIV/0!</v>
      </c>
      <c r="AT42" s="372" t="e">
        <f t="shared" si="15"/>
        <v>#DIV/0!</v>
      </c>
      <c r="AU42" s="372">
        <f t="shared" si="16"/>
        <v>2141.3280742459397</v>
      </c>
      <c r="AV42" s="372" t="e">
        <f t="shared" si="17"/>
        <v>#DIV/0!</v>
      </c>
      <c r="AW42" s="372" t="e">
        <f t="shared" si="18"/>
        <v>#DIV/0!</v>
      </c>
      <c r="AX42" s="372" t="e">
        <f t="shared" si="19"/>
        <v>#DIV/0!</v>
      </c>
      <c r="AY42" s="372">
        <f>AI42/'Приложение 1.1'!J40</f>
        <v>0</v>
      </c>
      <c r="AZ42" s="372">
        <v>730.08</v>
      </c>
      <c r="BA42" s="372">
        <v>2070.12</v>
      </c>
      <c r="BB42" s="372">
        <v>848.92</v>
      </c>
      <c r="BC42" s="372">
        <v>819.73</v>
      </c>
      <c r="BD42" s="372">
        <v>611.5</v>
      </c>
      <c r="BE42" s="372">
        <v>1080.04</v>
      </c>
      <c r="BF42" s="372">
        <v>2671800.0099999998</v>
      </c>
      <c r="BG42" s="372">
        <f t="shared" si="20"/>
        <v>4607.6000000000004</v>
      </c>
      <c r="BH42" s="372">
        <v>8748.57</v>
      </c>
      <c r="BI42" s="372">
        <v>3389.61</v>
      </c>
      <c r="BJ42" s="372">
        <v>5995.76</v>
      </c>
      <c r="BK42" s="372">
        <v>548.62</v>
      </c>
      <c r="BL42" s="373" t="str">
        <f t="shared" si="21"/>
        <v xml:space="preserve"> </v>
      </c>
      <c r="BM42" s="373" t="e">
        <f t="shared" si="22"/>
        <v>#DIV/0!</v>
      </c>
      <c r="BN42" s="373" t="e">
        <f t="shared" si="23"/>
        <v>#DIV/0!</v>
      </c>
      <c r="BO42" s="373" t="e">
        <f t="shared" si="24"/>
        <v>#DIV/0!</v>
      </c>
      <c r="BP42" s="373" t="e">
        <f t="shared" si="25"/>
        <v>#DIV/0!</v>
      </c>
      <c r="BQ42" s="373" t="e">
        <f t="shared" si="26"/>
        <v>#DIV/0!</v>
      </c>
      <c r="BR42" s="373" t="e">
        <f t="shared" si="27"/>
        <v>#DIV/0!</v>
      </c>
      <c r="BS42" s="373" t="str">
        <f t="shared" si="34"/>
        <v xml:space="preserve"> </v>
      </c>
      <c r="BT42" s="373" t="e">
        <f t="shared" si="28"/>
        <v>#DIV/0!</v>
      </c>
      <c r="BU42" s="373" t="e">
        <f t="shared" si="29"/>
        <v>#DIV/0!</v>
      </c>
      <c r="BV42" s="373" t="e">
        <f t="shared" si="30"/>
        <v>#DIV/0!</v>
      </c>
      <c r="BW42" s="373" t="str">
        <f t="shared" si="31"/>
        <v xml:space="preserve"> </v>
      </c>
      <c r="BY42" s="273">
        <f t="shared" si="6"/>
        <v>2.1393807103117983</v>
      </c>
      <c r="BZ42" s="374">
        <f t="shared" si="7"/>
        <v>1.4358260165374377</v>
      </c>
      <c r="CA42" s="375">
        <f t="shared" si="8"/>
        <v>2220.723531322506</v>
      </c>
      <c r="CB42" s="372">
        <f t="shared" si="35"/>
        <v>4814.95</v>
      </c>
      <c r="CC42" s="18" t="str">
        <f t="shared" si="32"/>
        <v xml:space="preserve"> </v>
      </c>
    </row>
    <row r="43" spans="1:81" s="490" customFormat="1" ht="9" customHeight="1">
      <c r="A43" s="641">
        <v>27</v>
      </c>
      <c r="B43" s="482" t="s">
        <v>499</v>
      </c>
      <c r="C43" s="483">
        <v>750.8</v>
      </c>
      <c r="D43" s="496"/>
      <c r="E43" s="485">
        <f t="shared" si="4"/>
        <v>45600.209999999963</v>
      </c>
      <c r="F43" s="485">
        <v>2668050</v>
      </c>
      <c r="G43" s="483">
        <f t="shared" si="36"/>
        <v>2713650.21</v>
      </c>
      <c r="H43" s="487">
        <f t="shared" si="9"/>
        <v>0</v>
      </c>
      <c r="I43" s="483">
        <v>0</v>
      </c>
      <c r="J43" s="483">
        <v>0</v>
      </c>
      <c r="K43" s="483">
        <v>0</v>
      </c>
      <c r="L43" s="483">
        <v>0</v>
      </c>
      <c r="M43" s="483">
        <v>0</v>
      </c>
      <c r="N43" s="487">
        <v>0</v>
      </c>
      <c r="O43" s="487">
        <v>0</v>
      </c>
      <c r="P43" s="487">
        <v>0</v>
      </c>
      <c r="Q43" s="487">
        <v>0</v>
      </c>
      <c r="R43" s="487">
        <v>0</v>
      </c>
      <c r="S43" s="487">
        <v>0</v>
      </c>
      <c r="T43" s="488">
        <v>0</v>
      </c>
      <c r="U43" s="487">
        <v>0</v>
      </c>
      <c r="V43" s="496" t="s">
        <v>993</v>
      </c>
      <c r="W43" s="487">
        <v>867</v>
      </c>
      <c r="X43" s="487">
        <v>2594188.27</v>
      </c>
      <c r="Y43" s="487">
        <v>0</v>
      </c>
      <c r="Z43" s="487">
        <v>0</v>
      </c>
      <c r="AA43" s="487">
        <v>0</v>
      </c>
      <c r="AB43" s="487">
        <v>0</v>
      </c>
      <c r="AC43" s="487">
        <v>0</v>
      </c>
      <c r="AD43" s="487">
        <v>0</v>
      </c>
      <c r="AE43" s="487">
        <v>0</v>
      </c>
      <c r="AF43" s="487">
        <v>0</v>
      </c>
      <c r="AG43" s="487">
        <v>0</v>
      </c>
      <c r="AH43" s="487">
        <v>0</v>
      </c>
      <c r="AI43" s="487">
        <v>0</v>
      </c>
      <c r="AJ43" s="489">
        <v>79641.289999999994</v>
      </c>
      <c r="AK43" s="489">
        <v>39820.65</v>
      </c>
      <c r="AL43" s="489">
        <v>0</v>
      </c>
      <c r="AN43" s="372">
        <f>I43/'Приложение 1.1'!J41</f>
        <v>0</v>
      </c>
      <c r="AO43" s="372" t="e">
        <f t="shared" si="10"/>
        <v>#DIV/0!</v>
      </c>
      <c r="AP43" s="372" t="e">
        <f t="shared" si="11"/>
        <v>#DIV/0!</v>
      </c>
      <c r="AQ43" s="372" t="e">
        <f t="shared" si="12"/>
        <v>#DIV/0!</v>
      </c>
      <c r="AR43" s="372" t="e">
        <f t="shared" si="13"/>
        <v>#DIV/0!</v>
      </c>
      <c r="AS43" s="372" t="e">
        <f t="shared" si="14"/>
        <v>#DIV/0!</v>
      </c>
      <c r="AT43" s="372" t="e">
        <f t="shared" si="15"/>
        <v>#DIV/0!</v>
      </c>
      <c r="AU43" s="372">
        <f t="shared" si="16"/>
        <v>2992.1433333333334</v>
      </c>
      <c r="AV43" s="372" t="e">
        <f t="shared" si="17"/>
        <v>#DIV/0!</v>
      </c>
      <c r="AW43" s="372" t="e">
        <f t="shared" si="18"/>
        <v>#DIV/0!</v>
      </c>
      <c r="AX43" s="372" t="e">
        <f t="shared" si="19"/>
        <v>#DIV/0!</v>
      </c>
      <c r="AY43" s="372">
        <f>AI43/'Приложение 1.1'!J41</f>
        <v>0</v>
      </c>
      <c r="AZ43" s="372">
        <v>730.08</v>
      </c>
      <c r="BA43" s="372">
        <v>2070.12</v>
      </c>
      <c r="BB43" s="372">
        <v>848.92</v>
      </c>
      <c r="BC43" s="372">
        <v>819.73</v>
      </c>
      <c r="BD43" s="372">
        <v>611.5</v>
      </c>
      <c r="BE43" s="372">
        <v>1080.04</v>
      </c>
      <c r="BF43" s="372">
        <v>2671800.0099999998</v>
      </c>
      <c r="BG43" s="372">
        <f t="shared" si="20"/>
        <v>4422.8500000000004</v>
      </c>
      <c r="BH43" s="372">
        <v>8748.57</v>
      </c>
      <c r="BI43" s="372">
        <v>3389.61</v>
      </c>
      <c r="BJ43" s="372">
        <v>5995.76</v>
      </c>
      <c r="BK43" s="372">
        <v>548.62</v>
      </c>
      <c r="BL43" s="373" t="str">
        <f t="shared" si="21"/>
        <v xml:space="preserve"> </v>
      </c>
      <c r="BM43" s="373" t="e">
        <f t="shared" si="22"/>
        <v>#DIV/0!</v>
      </c>
      <c r="BN43" s="373" t="e">
        <f t="shared" si="23"/>
        <v>#DIV/0!</v>
      </c>
      <c r="BO43" s="373" t="e">
        <f t="shared" si="24"/>
        <v>#DIV/0!</v>
      </c>
      <c r="BP43" s="373" t="e">
        <f t="shared" si="25"/>
        <v>#DIV/0!</v>
      </c>
      <c r="BQ43" s="373" t="e">
        <f t="shared" si="26"/>
        <v>#DIV/0!</v>
      </c>
      <c r="BR43" s="373" t="e">
        <f t="shared" si="27"/>
        <v>#DIV/0!</v>
      </c>
      <c r="BS43" s="373" t="str">
        <f t="shared" si="34"/>
        <v xml:space="preserve"> </v>
      </c>
      <c r="BT43" s="373" t="e">
        <f t="shared" si="28"/>
        <v>#DIV/0!</v>
      </c>
      <c r="BU43" s="373" t="e">
        <f t="shared" si="29"/>
        <v>#DIV/0!</v>
      </c>
      <c r="BV43" s="373" t="e">
        <f t="shared" si="30"/>
        <v>#DIV/0!</v>
      </c>
      <c r="BW43" s="373" t="str">
        <f t="shared" si="31"/>
        <v xml:space="preserve"> </v>
      </c>
      <c r="BY43" s="492">
        <f t="shared" si="6"/>
        <v>2.9348399328150694</v>
      </c>
      <c r="BZ43" s="493">
        <f t="shared" si="7"/>
        <v>1.4674201506612012</v>
      </c>
      <c r="CA43" s="494">
        <f t="shared" si="8"/>
        <v>3129.9310380622837</v>
      </c>
      <c r="CB43" s="491">
        <f t="shared" si="35"/>
        <v>4621.88</v>
      </c>
      <c r="CC43" s="495" t="str">
        <f t="shared" si="32"/>
        <v xml:space="preserve"> </v>
      </c>
    </row>
    <row r="44" spans="1:81" s="490" customFormat="1" ht="9" customHeight="1">
      <c r="A44" s="641">
        <v>28</v>
      </c>
      <c r="B44" s="482" t="s">
        <v>500</v>
      </c>
      <c r="C44" s="483">
        <v>3960.7</v>
      </c>
      <c r="D44" s="484"/>
      <c r="E44" s="485">
        <f t="shared" si="4"/>
        <v>-1570951.42</v>
      </c>
      <c r="F44" s="486">
        <v>6668000</v>
      </c>
      <c r="G44" s="483">
        <f t="shared" si="36"/>
        <v>5097048.58</v>
      </c>
      <c r="H44" s="487">
        <f t="shared" si="9"/>
        <v>0</v>
      </c>
      <c r="I44" s="483">
        <v>0</v>
      </c>
      <c r="J44" s="483">
        <v>0</v>
      </c>
      <c r="K44" s="483">
        <v>0</v>
      </c>
      <c r="L44" s="483">
        <v>0</v>
      </c>
      <c r="M44" s="483">
        <v>0</v>
      </c>
      <c r="N44" s="487">
        <v>0</v>
      </c>
      <c r="O44" s="487">
        <v>0</v>
      </c>
      <c r="P44" s="487">
        <v>0</v>
      </c>
      <c r="Q44" s="487">
        <v>0</v>
      </c>
      <c r="R44" s="487">
        <v>0</v>
      </c>
      <c r="S44" s="487">
        <v>0</v>
      </c>
      <c r="T44" s="488">
        <v>0</v>
      </c>
      <c r="U44" s="487">
        <v>0</v>
      </c>
      <c r="V44" s="484" t="s">
        <v>992</v>
      </c>
      <c r="W44" s="487">
        <v>1393.3</v>
      </c>
      <c r="X44" s="487">
        <v>4798488.88</v>
      </c>
      <c r="Y44" s="487"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7">
        <v>0</v>
      </c>
      <c r="AF44" s="487">
        <v>0</v>
      </c>
      <c r="AG44" s="487">
        <v>0</v>
      </c>
      <c r="AH44" s="487">
        <v>0</v>
      </c>
      <c r="AI44" s="487">
        <v>0</v>
      </c>
      <c r="AJ44" s="489">
        <v>199039.8</v>
      </c>
      <c r="AK44" s="489">
        <v>99519.9</v>
      </c>
      <c r="AL44" s="489">
        <v>0</v>
      </c>
      <c r="AN44" s="372">
        <f>I44/'Приложение 1.1'!J42</f>
        <v>0</v>
      </c>
      <c r="AO44" s="372" t="e">
        <f t="shared" si="10"/>
        <v>#DIV/0!</v>
      </c>
      <c r="AP44" s="372" t="e">
        <f t="shared" si="11"/>
        <v>#DIV/0!</v>
      </c>
      <c r="AQ44" s="372" t="e">
        <f t="shared" si="12"/>
        <v>#DIV/0!</v>
      </c>
      <c r="AR44" s="372" t="e">
        <f t="shared" si="13"/>
        <v>#DIV/0!</v>
      </c>
      <c r="AS44" s="372" t="e">
        <f t="shared" si="14"/>
        <v>#DIV/0!</v>
      </c>
      <c r="AT44" s="372" t="e">
        <f t="shared" si="15"/>
        <v>#DIV/0!</v>
      </c>
      <c r="AU44" s="372">
        <f t="shared" si="16"/>
        <v>3443.973932390727</v>
      </c>
      <c r="AV44" s="372" t="e">
        <f t="shared" si="17"/>
        <v>#DIV/0!</v>
      </c>
      <c r="AW44" s="372" t="e">
        <f t="shared" si="18"/>
        <v>#DIV/0!</v>
      </c>
      <c r="AX44" s="372" t="e">
        <f t="shared" si="19"/>
        <v>#DIV/0!</v>
      </c>
      <c r="AY44" s="372">
        <f>AI44/'Приложение 1.1'!J42</f>
        <v>0</v>
      </c>
      <c r="AZ44" s="372">
        <v>730.08</v>
      </c>
      <c r="BA44" s="372">
        <v>2070.12</v>
      </c>
      <c r="BB44" s="372">
        <v>848.92</v>
      </c>
      <c r="BC44" s="372">
        <v>819.73</v>
      </c>
      <c r="BD44" s="372">
        <v>611.5</v>
      </c>
      <c r="BE44" s="372">
        <v>1080.04</v>
      </c>
      <c r="BF44" s="372">
        <v>2671800.0099999998</v>
      </c>
      <c r="BG44" s="372">
        <f t="shared" si="20"/>
        <v>4607.6000000000004</v>
      </c>
      <c r="BH44" s="372">
        <v>8748.57</v>
      </c>
      <c r="BI44" s="372">
        <v>3389.61</v>
      </c>
      <c r="BJ44" s="372">
        <v>5995.76</v>
      </c>
      <c r="BK44" s="372">
        <v>548.62</v>
      </c>
      <c r="BL44" s="373" t="str">
        <f t="shared" si="21"/>
        <v xml:space="preserve"> </v>
      </c>
      <c r="BM44" s="373" t="e">
        <f t="shared" si="22"/>
        <v>#DIV/0!</v>
      </c>
      <c r="BN44" s="373" t="e">
        <f t="shared" si="23"/>
        <v>#DIV/0!</v>
      </c>
      <c r="BO44" s="373" t="e">
        <f t="shared" si="24"/>
        <v>#DIV/0!</v>
      </c>
      <c r="BP44" s="373" t="e">
        <f t="shared" si="25"/>
        <v>#DIV/0!</v>
      </c>
      <c r="BQ44" s="373" t="e">
        <f t="shared" si="26"/>
        <v>#DIV/0!</v>
      </c>
      <c r="BR44" s="373" t="e">
        <f t="shared" si="27"/>
        <v>#DIV/0!</v>
      </c>
      <c r="BS44" s="373" t="str">
        <f t="shared" si="34"/>
        <v xml:space="preserve"> </v>
      </c>
      <c r="BT44" s="373" t="e">
        <f t="shared" si="28"/>
        <v>#DIV/0!</v>
      </c>
      <c r="BU44" s="373" t="e">
        <f t="shared" si="29"/>
        <v>#DIV/0!</v>
      </c>
      <c r="BV44" s="373" t="e">
        <f t="shared" si="30"/>
        <v>#DIV/0!</v>
      </c>
      <c r="BW44" s="373" t="str">
        <f t="shared" si="31"/>
        <v xml:space="preserve"> </v>
      </c>
      <c r="BY44" s="492">
        <f t="shared" si="6"/>
        <v>3.9050010388560978</v>
      </c>
      <c r="BZ44" s="493">
        <f t="shared" si="7"/>
        <v>1.9525005194280489</v>
      </c>
      <c r="CA44" s="494">
        <f t="shared" si="8"/>
        <v>3658.2563554152016</v>
      </c>
      <c r="CB44" s="491">
        <f t="shared" si="35"/>
        <v>4814.95</v>
      </c>
      <c r="CC44" s="495" t="str">
        <f t="shared" si="32"/>
        <v xml:space="preserve"> </v>
      </c>
    </row>
    <row r="45" spans="1:81" s="651" customFormat="1" ht="9" customHeight="1">
      <c r="A45" s="642">
        <v>29</v>
      </c>
      <c r="B45" s="643" t="s">
        <v>501</v>
      </c>
      <c r="C45" s="644">
        <v>3936.1</v>
      </c>
      <c r="D45" s="645"/>
      <c r="E45" s="646">
        <f t="shared" si="4"/>
        <v>-313624.18000000017</v>
      </c>
      <c r="F45" s="647">
        <v>4000800</v>
      </c>
      <c r="G45" s="644">
        <f t="shared" si="36"/>
        <v>3687175.82</v>
      </c>
      <c r="H45" s="648">
        <f t="shared" si="9"/>
        <v>0</v>
      </c>
      <c r="I45" s="644">
        <v>0</v>
      </c>
      <c r="J45" s="644">
        <v>0</v>
      </c>
      <c r="K45" s="644">
        <v>0</v>
      </c>
      <c r="L45" s="644">
        <v>0</v>
      </c>
      <c r="M45" s="644">
        <v>0</v>
      </c>
      <c r="N45" s="648">
        <v>0</v>
      </c>
      <c r="O45" s="648">
        <v>0</v>
      </c>
      <c r="P45" s="648">
        <v>0</v>
      </c>
      <c r="Q45" s="648">
        <v>0</v>
      </c>
      <c r="R45" s="648">
        <v>0</v>
      </c>
      <c r="S45" s="648">
        <v>0</v>
      </c>
      <c r="T45" s="649">
        <v>0</v>
      </c>
      <c r="U45" s="648">
        <v>0</v>
      </c>
      <c r="V45" s="645" t="s">
        <v>992</v>
      </c>
      <c r="W45" s="648">
        <v>1065</v>
      </c>
      <c r="X45" s="648">
        <v>3508040</v>
      </c>
      <c r="Y45" s="648">
        <v>0</v>
      </c>
      <c r="Z45" s="648">
        <v>0</v>
      </c>
      <c r="AA45" s="648">
        <v>0</v>
      </c>
      <c r="AB45" s="648">
        <v>0</v>
      </c>
      <c r="AC45" s="648">
        <v>0</v>
      </c>
      <c r="AD45" s="648">
        <v>0</v>
      </c>
      <c r="AE45" s="648">
        <v>0</v>
      </c>
      <c r="AF45" s="648">
        <v>0</v>
      </c>
      <c r="AG45" s="648">
        <v>0</v>
      </c>
      <c r="AH45" s="648">
        <v>0</v>
      </c>
      <c r="AI45" s="648">
        <v>0</v>
      </c>
      <c r="AJ45" s="650">
        <v>119423.88</v>
      </c>
      <c r="AK45" s="650">
        <v>59711.94</v>
      </c>
      <c r="AL45" s="650">
        <v>0</v>
      </c>
      <c r="AN45" s="652">
        <f>I45/'Приложение 1.1'!J43</f>
        <v>0</v>
      </c>
      <c r="AO45" s="652" t="e">
        <f t="shared" si="10"/>
        <v>#DIV/0!</v>
      </c>
      <c r="AP45" s="652" t="e">
        <f t="shared" si="11"/>
        <v>#DIV/0!</v>
      </c>
      <c r="AQ45" s="652" t="e">
        <f t="shared" si="12"/>
        <v>#DIV/0!</v>
      </c>
      <c r="AR45" s="652" t="e">
        <f t="shared" si="13"/>
        <v>#DIV/0!</v>
      </c>
      <c r="AS45" s="652" t="e">
        <f t="shared" si="14"/>
        <v>#DIV/0!</v>
      </c>
      <c r="AT45" s="652" t="e">
        <f t="shared" si="15"/>
        <v>#DIV/0!</v>
      </c>
      <c r="AU45" s="652">
        <f t="shared" si="16"/>
        <v>3293.9342723004693</v>
      </c>
      <c r="AV45" s="652" t="e">
        <f t="shared" si="17"/>
        <v>#DIV/0!</v>
      </c>
      <c r="AW45" s="652" t="e">
        <f t="shared" si="18"/>
        <v>#DIV/0!</v>
      </c>
      <c r="AX45" s="652" t="e">
        <f t="shared" si="19"/>
        <v>#DIV/0!</v>
      </c>
      <c r="AY45" s="652">
        <f>AI45/'Приложение 1.1'!J43</f>
        <v>0</v>
      </c>
      <c r="AZ45" s="652">
        <v>730.08</v>
      </c>
      <c r="BA45" s="652">
        <v>2070.12</v>
      </c>
      <c r="BB45" s="652">
        <v>848.92</v>
      </c>
      <c r="BC45" s="652">
        <v>819.73</v>
      </c>
      <c r="BD45" s="652">
        <v>611.5</v>
      </c>
      <c r="BE45" s="652">
        <v>1080.04</v>
      </c>
      <c r="BF45" s="652">
        <v>2671800.0099999998</v>
      </c>
      <c r="BG45" s="652">
        <f t="shared" si="20"/>
        <v>4607.6000000000004</v>
      </c>
      <c r="BH45" s="652">
        <v>8748.57</v>
      </c>
      <c r="BI45" s="652">
        <v>3389.61</v>
      </c>
      <c r="BJ45" s="652">
        <v>5995.76</v>
      </c>
      <c r="BK45" s="652">
        <v>548.62</v>
      </c>
      <c r="BL45" s="653" t="str">
        <f t="shared" si="21"/>
        <v xml:space="preserve"> </v>
      </c>
      <c r="BM45" s="653" t="e">
        <f t="shared" si="22"/>
        <v>#DIV/0!</v>
      </c>
      <c r="BN45" s="653" t="e">
        <f t="shared" si="23"/>
        <v>#DIV/0!</v>
      </c>
      <c r="BO45" s="653" t="e">
        <f t="shared" si="24"/>
        <v>#DIV/0!</v>
      </c>
      <c r="BP45" s="653" t="e">
        <f t="shared" si="25"/>
        <v>#DIV/0!</v>
      </c>
      <c r="BQ45" s="653" t="e">
        <f t="shared" si="26"/>
        <v>#DIV/0!</v>
      </c>
      <c r="BR45" s="653" t="e">
        <f t="shared" si="27"/>
        <v>#DIV/0!</v>
      </c>
      <c r="BS45" s="653" t="str">
        <f t="shared" si="34"/>
        <v xml:space="preserve"> </v>
      </c>
      <c r="BT45" s="653" t="e">
        <f t="shared" si="28"/>
        <v>#DIV/0!</v>
      </c>
      <c r="BU45" s="653" t="e">
        <f t="shared" si="29"/>
        <v>#DIV/0!</v>
      </c>
      <c r="BV45" s="653" t="e">
        <f t="shared" si="30"/>
        <v>#DIV/0!</v>
      </c>
      <c r="BW45" s="653" t="str">
        <f t="shared" si="31"/>
        <v xml:space="preserve"> </v>
      </c>
      <c r="BY45" s="654">
        <f t="shared" si="6"/>
        <v>3.2388984369071943</v>
      </c>
      <c r="BZ45" s="655">
        <f t="shared" si="7"/>
        <v>1.6194492184535971</v>
      </c>
      <c r="CA45" s="656">
        <f t="shared" si="8"/>
        <v>3462.1369201877933</v>
      </c>
      <c r="CB45" s="652">
        <f t="shared" si="35"/>
        <v>4814.95</v>
      </c>
      <c r="CC45" s="657" t="str">
        <f t="shared" si="32"/>
        <v xml:space="preserve"> </v>
      </c>
    </row>
    <row r="46" spans="1:81" s="651" customFormat="1" ht="9" customHeight="1">
      <c r="A46" s="642">
        <v>30</v>
      </c>
      <c r="B46" s="643" t="s">
        <v>502</v>
      </c>
      <c r="C46" s="644">
        <v>3164.8</v>
      </c>
      <c r="D46" s="645"/>
      <c r="E46" s="646">
        <f t="shared" si="4"/>
        <v>-103105.34000000032</v>
      </c>
      <c r="F46" s="647">
        <v>3114956.2</v>
      </c>
      <c r="G46" s="644">
        <f t="shared" si="36"/>
        <v>3011850.86</v>
      </c>
      <c r="H46" s="648">
        <f t="shared" si="9"/>
        <v>0</v>
      </c>
      <c r="I46" s="644">
        <v>0</v>
      </c>
      <c r="J46" s="644">
        <v>0</v>
      </c>
      <c r="K46" s="644">
        <v>0</v>
      </c>
      <c r="L46" s="644">
        <v>0</v>
      </c>
      <c r="M46" s="644">
        <v>0</v>
      </c>
      <c r="N46" s="648">
        <v>0</v>
      </c>
      <c r="O46" s="648">
        <v>0</v>
      </c>
      <c r="P46" s="648">
        <v>0</v>
      </c>
      <c r="Q46" s="648">
        <v>0</v>
      </c>
      <c r="R46" s="648">
        <v>0</v>
      </c>
      <c r="S46" s="648">
        <v>0</v>
      </c>
      <c r="T46" s="649">
        <v>0</v>
      </c>
      <c r="U46" s="648">
        <v>0</v>
      </c>
      <c r="V46" s="645" t="s">
        <v>992</v>
      </c>
      <c r="W46" s="648">
        <v>949</v>
      </c>
      <c r="X46" s="648">
        <v>2907421.94</v>
      </c>
      <c r="Y46" s="648">
        <v>0</v>
      </c>
      <c r="Z46" s="648">
        <v>0</v>
      </c>
      <c r="AA46" s="648">
        <v>0</v>
      </c>
      <c r="AB46" s="648">
        <v>0</v>
      </c>
      <c r="AC46" s="648">
        <v>0</v>
      </c>
      <c r="AD46" s="648">
        <v>0</v>
      </c>
      <c r="AE46" s="648">
        <v>0</v>
      </c>
      <c r="AF46" s="648">
        <v>0</v>
      </c>
      <c r="AG46" s="648">
        <v>0</v>
      </c>
      <c r="AH46" s="648">
        <v>0</v>
      </c>
      <c r="AI46" s="648">
        <v>0</v>
      </c>
      <c r="AJ46" s="650">
        <v>57938.2</v>
      </c>
      <c r="AK46" s="650">
        <v>46490.720000000001</v>
      </c>
      <c r="AL46" s="650">
        <v>0</v>
      </c>
      <c r="AN46" s="652">
        <f>I46/'Приложение 1.1'!J44</f>
        <v>0</v>
      </c>
      <c r="AO46" s="652" t="e">
        <f t="shared" si="10"/>
        <v>#DIV/0!</v>
      </c>
      <c r="AP46" s="652" t="e">
        <f t="shared" si="11"/>
        <v>#DIV/0!</v>
      </c>
      <c r="AQ46" s="652" t="e">
        <f t="shared" si="12"/>
        <v>#DIV/0!</v>
      </c>
      <c r="AR46" s="652" t="e">
        <f t="shared" si="13"/>
        <v>#DIV/0!</v>
      </c>
      <c r="AS46" s="652" t="e">
        <f t="shared" si="14"/>
        <v>#DIV/0!</v>
      </c>
      <c r="AT46" s="652" t="e">
        <f t="shared" si="15"/>
        <v>#DIV/0!</v>
      </c>
      <c r="AU46" s="652">
        <f t="shared" si="16"/>
        <v>3063.6690621707057</v>
      </c>
      <c r="AV46" s="652" t="e">
        <f t="shared" si="17"/>
        <v>#DIV/0!</v>
      </c>
      <c r="AW46" s="652" t="e">
        <f t="shared" si="18"/>
        <v>#DIV/0!</v>
      </c>
      <c r="AX46" s="652" t="e">
        <f t="shared" si="19"/>
        <v>#DIV/0!</v>
      </c>
      <c r="AY46" s="652">
        <f>AI46/'Приложение 1.1'!J44</f>
        <v>0</v>
      </c>
      <c r="AZ46" s="652">
        <v>730.08</v>
      </c>
      <c r="BA46" s="652">
        <v>2070.12</v>
      </c>
      <c r="BB46" s="652">
        <v>848.92</v>
      </c>
      <c r="BC46" s="652">
        <v>819.73</v>
      </c>
      <c r="BD46" s="652">
        <v>611.5</v>
      </c>
      <c r="BE46" s="652">
        <v>1080.04</v>
      </c>
      <c r="BF46" s="652">
        <v>2671800.0099999998</v>
      </c>
      <c r="BG46" s="652">
        <f t="shared" si="20"/>
        <v>4607.6000000000004</v>
      </c>
      <c r="BH46" s="652">
        <v>8748.57</v>
      </c>
      <c r="BI46" s="652">
        <v>3389.61</v>
      </c>
      <c r="BJ46" s="652">
        <v>5995.76</v>
      </c>
      <c r="BK46" s="652">
        <v>548.62</v>
      </c>
      <c r="BL46" s="653" t="str">
        <f t="shared" si="21"/>
        <v xml:space="preserve"> </v>
      </c>
      <c r="BM46" s="653" t="e">
        <f t="shared" si="22"/>
        <v>#DIV/0!</v>
      </c>
      <c r="BN46" s="653" t="e">
        <f t="shared" si="23"/>
        <v>#DIV/0!</v>
      </c>
      <c r="BO46" s="653" t="e">
        <f t="shared" si="24"/>
        <v>#DIV/0!</v>
      </c>
      <c r="BP46" s="653" t="e">
        <f t="shared" si="25"/>
        <v>#DIV/0!</v>
      </c>
      <c r="BQ46" s="653" t="e">
        <f t="shared" si="26"/>
        <v>#DIV/0!</v>
      </c>
      <c r="BR46" s="653" t="e">
        <f t="shared" si="27"/>
        <v>#DIV/0!</v>
      </c>
      <c r="BS46" s="653" t="str">
        <f t="shared" si="34"/>
        <v xml:space="preserve"> </v>
      </c>
      <c r="BT46" s="653" t="e">
        <f t="shared" si="28"/>
        <v>#DIV/0!</v>
      </c>
      <c r="BU46" s="653" t="e">
        <f t="shared" si="29"/>
        <v>#DIV/0!</v>
      </c>
      <c r="BV46" s="653" t="e">
        <f t="shared" si="30"/>
        <v>#DIV/0!</v>
      </c>
      <c r="BW46" s="653" t="str">
        <f t="shared" si="31"/>
        <v xml:space="preserve"> </v>
      </c>
      <c r="BY46" s="654">
        <f t="shared" si="6"/>
        <v>1.9236742685193913</v>
      </c>
      <c r="BZ46" s="655">
        <f t="shared" si="7"/>
        <v>1.5435930316948032</v>
      </c>
      <c r="CA46" s="656">
        <f t="shared" si="8"/>
        <v>3173.7100737618543</v>
      </c>
      <c r="CB46" s="652">
        <f t="shared" si="35"/>
        <v>4814.95</v>
      </c>
      <c r="CC46" s="657" t="str">
        <f t="shared" si="32"/>
        <v xml:space="preserve"> </v>
      </c>
    </row>
    <row r="47" spans="1:81" s="651" customFormat="1" ht="9" customHeight="1">
      <c r="A47" s="642">
        <v>31</v>
      </c>
      <c r="B47" s="643" t="s">
        <v>503</v>
      </c>
      <c r="C47" s="644">
        <v>2990.3</v>
      </c>
      <c r="D47" s="645"/>
      <c r="E47" s="646">
        <f t="shared" si="4"/>
        <v>-377506.18000000017</v>
      </c>
      <c r="F47" s="647">
        <v>3190638</v>
      </c>
      <c r="G47" s="644">
        <f t="shared" ref="G47:G62" si="37">ROUND(H47+U47+X47+Z47+AB47+AD47+AF47+AH47+AI47+AJ47+AK47+AL47,2)</f>
        <v>2813131.82</v>
      </c>
      <c r="H47" s="648">
        <f t="shared" si="9"/>
        <v>0</v>
      </c>
      <c r="I47" s="644">
        <v>0</v>
      </c>
      <c r="J47" s="644">
        <v>0</v>
      </c>
      <c r="K47" s="644">
        <v>0</v>
      </c>
      <c r="L47" s="644">
        <v>0</v>
      </c>
      <c r="M47" s="644">
        <v>0</v>
      </c>
      <c r="N47" s="648">
        <v>0</v>
      </c>
      <c r="O47" s="648">
        <v>0</v>
      </c>
      <c r="P47" s="648">
        <v>0</v>
      </c>
      <c r="Q47" s="648">
        <v>0</v>
      </c>
      <c r="R47" s="648">
        <v>0</v>
      </c>
      <c r="S47" s="648">
        <v>0</v>
      </c>
      <c r="T47" s="649">
        <v>0</v>
      </c>
      <c r="U47" s="648">
        <v>0</v>
      </c>
      <c r="V47" s="645" t="s">
        <v>992</v>
      </c>
      <c r="W47" s="648">
        <v>952.31</v>
      </c>
      <c r="X47" s="648">
        <v>2670271</v>
      </c>
      <c r="Y47" s="648">
        <v>0</v>
      </c>
      <c r="Z47" s="648">
        <v>0</v>
      </c>
      <c r="AA47" s="648">
        <v>0</v>
      </c>
      <c r="AB47" s="648">
        <v>0</v>
      </c>
      <c r="AC47" s="648">
        <v>0</v>
      </c>
      <c r="AD47" s="648">
        <v>0</v>
      </c>
      <c r="AE47" s="648">
        <v>0</v>
      </c>
      <c r="AF47" s="648">
        <v>0</v>
      </c>
      <c r="AG47" s="648">
        <v>0</v>
      </c>
      <c r="AH47" s="648">
        <v>0</v>
      </c>
      <c r="AI47" s="648">
        <v>0</v>
      </c>
      <c r="AJ47" s="650">
        <v>95240.54</v>
      </c>
      <c r="AK47" s="650">
        <v>47620.28</v>
      </c>
      <c r="AL47" s="650">
        <v>0</v>
      </c>
      <c r="AN47" s="652">
        <f>I47/'Приложение 1.1'!J45</f>
        <v>0</v>
      </c>
      <c r="AO47" s="652" t="e">
        <f t="shared" si="10"/>
        <v>#DIV/0!</v>
      </c>
      <c r="AP47" s="652" t="e">
        <f t="shared" si="11"/>
        <v>#DIV/0!</v>
      </c>
      <c r="AQ47" s="652" t="e">
        <f t="shared" si="12"/>
        <v>#DIV/0!</v>
      </c>
      <c r="AR47" s="652" t="e">
        <f t="shared" si="13"/>
        <v>#DIV/0!</v>
      </c>
      <c r="AS47" s="652" t="e">
        <f t="shared" si="14"/>
        <v>#DIV/0!</v>
      </c>
      <c r="AT47" s="652" t="e">
        <f t="shared" si="15"/>
        <v>#DIV/0!</v>
      </c>
      <c r="AU47" s="652">
        <f t="shared" si="16"/>
        <v>2803.9934475118398</v>
      </c>
      <c r="AV47" s="652" t="e">
        <f t="shared" si="17"/>
        <v>#DIV/0!</v>
      </c>
      <c r="AW47" s="652" t="e">
        <f t="shared" si="18"/>
        <v>#DIV/0!</v>
      </c>
      <c r="AX47" s="652" t="e">
        <f t="shared" si="19"/>
        <v>#DIV/0!</v>
      </c>
      <c r="AY47" s="652">
        <f>AI47/'Приложение 1.1'!J45</f>
        <v>0</v>
      </c>
      <c r="AZ47" s="652">
        <v>730.08</v>
      </c>
      <c r="BA47" s="652">
        <v>2070.12</v>
      </c>
      <c r="BB47" s="652">
        <v>848.92</v>
      </c>
      <c r="BC47" s="652">
        <v>819.73</v>
      </c>
      <c r="BD47" s="652">
        <v>611.5</v>
      </c>
      <c r="BE47" s="652">
        <v>1080.04</v>
      </c>
      <c r="BF47" s="652">
        <v>2671800.0099999998</v>
      </c>
      <c r="BG47" s="652">
        <f t="shared" si="20"/>
        <v>4607.6000000000004</v>
      </c>
      <c r="BH47" s="652">
        <v>8748.57</v>
      </c>
      <c r="BI47" s="652">
        <v>3389.61</v>
      </c>
      <c r="BJ47" s="652">
        <v>5995.76</v>
      </c>
      <c r="BK47" s="652">
        <v>548.62</v>
      </c>
      <c r="BL47" s="653" t="str">
        <f t="shared" si="21"/>
        <v xml:space="preserve"> </v>
      </c>
      <c r="BM47" s="653" t="e">
        <f t="shared" si="22"/>
        <v>#DIV/0!</v>
      </c>
      <c r="BN47" s="653" t="e">
        <f t="shared" si="23"/>
        <v>#DIV/0!</v>
      </c>
      <c r="BO47" s="653" t="e">
        <f t="shared" si="24"/>
        <v>#DIV/0!</v>
      </c>
      <c r="BP47" s="653" t="e">
        <f t="shared" si="25"/>
        <v>#DIV/0!</v>
      </c>
      <c r="BQ47" s="653" t="e">
        <f t="shared" si="26"/>
        <v>#DIV/0!</v>
      </c>
      <c r="BR47" s="653" t="e">
        <f t="shared" si="27"/>
        <v>#DIV/0!</v>
      </c>
      <c r="BS47" s="653" t="str">
        <f t="shared" si="34"/>
        <v xml:space="preserve"> </v>
      </c>
      <c r="BT47" s="653" t="e">
        <f t="shared" si="28"/>
        <v>#DIV/0!</v>
      </c>
      <c r="BU47" s="653" t="e">
        <f t="shared" si="29"/>
        <v>#DIV/0!</v>
      </c>
      <c r="BV47" s="653" t="e">
        <f t="shared" si="30"/>
        <v>#DIV/0!</v>
      </c>
      <c r="BW47" s="653" t="str">
        <f t="shared" si="31"/>
        <v xml:space="preserve"> </v>
      </c>
      <c r="BY47" s="654">
        <f t="shared" si="6"/>
        <v>3.3855697526467137</v>
      </c>
      <c r="BZ47" s="655">
        <f t="shared" si="7"/>
        <v>1.6927852317990562</v>
      </c>
      <c r="CA47" s="656">
        <f t="shared" si="8"/>
        <v>2954.0084846321051</v>
      </c>
      <c r="CB47" s="652">
        <f t="shared" si="35"/>
        <v>4814.95</v>
      </c>
      <c r="CC47" s="657" t="str">
        <f t="shared" si="32"/>
        <v xml:space="preserve"> </v>
      </c>
    </row>
    <row r="48" spans="1:81" s="490" customFormat="1" ht="9" customHeight="1">
      <c r="A48" s="641">
        <v>32</v>
      </c>
      <c r="B48" s="482" t="s">
        <v>504</v>
      </c>
      <c r="C48" s="483">
        <v>3894.4</v>
      </c>
      <c r="D48" s="484"/>
      <c r="E48" s="485">
        <f t="shared" si="4"/>
        <v>-139272.60999999987</v>
      </c>
      <c r="F48" s="486">
        <v>4000800</v>
      </c>
      <c r="G48" s="483">
        <f t="shared" si="37"/>
        <v>3861527.39</v>
      </c>
      <c r="H48" s="487">
        <f t="shared" si="9"/>
        <v>0</v>
      </c>
      <c r="I48" s="483">
        <v>0</v>
      </c>
      <c r="J48" s="483">
        <v>0</v>
      </c>
      <c r="K48" s="483">
        <v>0</v>
      </c>
      <c r="L48" s="483">
        <v>0</v>
      </c>
      <c r="M48" s="483">
        <v>0</v>
      </c>
      <c r="N48" s="487">
        <v>0</v>
      </c>
      <c r="O48" s="487">
        <v>0</v>
      </c>
      <c r="P48" s="487">
        <v>0</v>
      </c>
      <c r="Q48" s="487">
        <v>0</v>
      </c>
      <c r="R48" s="487">
        <v>0</v>
      </c>
      <c r="S48" s="487">
        <v>0</v>
      </c>
      <c r="T48" s="488">
        <v>0</v>
      </c>
      <c r="U48" s="487">
        <v>0</v>
      </c>
      <c r="V48" s="484" t="s">
        <v>992</v>
      </c>
      <c r="W48" s="487">
        <v>1200</v>
      </c>
      <c r="X48" s="487">
        <v>3682391.57</v>
      </c>
      <c r="Y48" s="487">
        <v>0</v>
      </c>
      <c r="Z48" s="487">
        <v>0</v>
      </c>
      <c r="AA48" s="487">
        <v>0</v>
      </c>
      <c r="AB48" s="487">
        <v>0</v>
      </c>
      <c r="AC48" s="487">
        <v>0</v>
      </c>
      <c r="AD48" s="487">
        <v>0</v>
      </c>
      <c r="AE48" s="487">
        <v>0</v>
      </c>
      <c r="AF48" s="487">
        <v>0</v>
      </c>
      <c r="AG48" s="487">
        <v>0</v>
      </c>
      <c r="AH48" s="487">
        <v>0</v>
      </c>
      <c r="AI48" s="487">
        <v>0</v>
      </c>
      <c r="AJ48" s="489">
        <v>119423.88</v>
      </c>
      <c r="AK48" s="489">
        <v>59711.94</v>
      </c>
      <c r="AL48" s="489">
        <v>0</v>
      </c>
      <c r="AN48" s="372">
        <f>I48/'Приложение 1.1'!J46</f>
        <v>0</v>
      </c>
      <c r="AO48" s="372" t="e">
        <f t="shared" si="10"/>
        <v>#DIV/0!</v>
      </c>
      <c r="AP48" s="372" t="e">
        <f t="shared" si="11"/>
        <v>#DIV/0!</v>
      </c>
      <c r="AQ48" s="372" t="e">
        <f t="shared" si="12"/>
        <v>#DIV/0!</v>
      </c>
      <c r="AR48" s="372" t="e">
        <f t="shared" si="13"/>
        <v>#DIV/0!</v>
      </c>
      <c r="AS48" s="372" t="e">
        <f t="shared" si="14"/>
        <v>#DIV/0!</v>
      </c>
      <c r="AT48" s="372" t="e">
        <f t="shared" si="15"/>
        <v>#DIV/0!</v>
      </c>
      <c r="AU48" s="372">
        <f t="shared" si="16"/>
        <v>3068.6596416666666</v>
      </c>
      <c r="AV48" s="372" t="e">
        <f t="shared" si="17"/>
        <v>#DIV/0!</v>
      </c>
      <c r="AW48" s="372" t="e">
        <f t="shared" si="18"/>
        <v>#DIV/0!</v>
      </c>
      <c r="AX48" s="372" t="e">
        <f t="shared" si="19"/>
        <v>#DIV/0!</v>
      </c>
      <c r="AY48" s="372">
        <f>AI48/'Приложение 1.1'!J46</f>
        <v>0</v>
      </c>
      <c r="AZ48" s="372">
        <v>730.08</v>
      </c>
      <c r="BA48" s="372">
        <v>2070.12</v>
      </c>
      <c r="BB48" s="372">
        <v>848.92</v>
      </c>
      <c r="BC48" s="372">
        <v>819.73</v>
      </c>
      <c r="BD48" s="372">
        <v>611.5</v>
      </c>
      <c r="BE48" s="372">
        <v>1080.04</v>
      </c>
      <c r="BF48" s="372">
        <v>2671800.0099999998</v>
      </c>
      <c r="BG48" s="372">
        <f t="shared" si="20"/>
        <v>4607.6000000000004</v>
      </c>
      <c r="BH48" s="372">
        <v>8748.57</v>
      </c>
      <c r="BI48" s="372">
        <v>3389.61</v>
      </c>
      <c r="BJ48" s="372">
        <v>5995.76</v>
      </c>
      <c r="BK48" s="372">
        <v>548.62</v>
      </c>
      <c r="BL48" s="373" t="str">
        <f t="shared" si="21"/>
        <v xml:space="preserve"> </v>
      </c>
      <c r="BM48" s="373" t="e">
        <f t="shared" si="22"/>
        <v>#DIV/0!</v>
      </c>
      <c r="BN48" s="373" t="e">
        <f t="shared" si="23"/>
        <v>#DIV/0!</v>
      </c>
      <c r="BO48" s="373" t="e">
        <f t="shared" si="24"/>
        <v>#DIV/0!</v>
      </c>
      <c r="BP48" s="373" t="e">
        <f t="shared" si="25"/>
        <v>#DIV/0!</v>
      </c>
      <c r="BQ48" s="373" t="e">
        <f t="shared" si="26"/>
        <v>#DIV/0!</v>
      </c>
      <c r="BR48" s="373" t="e">
        <f t="shared" si="27"/>
        <v>#DIV/0!</v>
      </c>
      <c r="BS48" s="373" t="str">
        <f t="shared" si="34"/>
        <v xml:space="preserve"> </v>
      </c>
      <c r="BT48" s="373" t="e">
        <f t="shared" si="28"/>
        <v>#DIV/0!</v>
      </c>
      <c r="BU48" s="373" t="e">
        <f t="shared" si="29"/>
        <v>#DIV/0!</v>
      </c>
      <c r="BV48" s="373" t="e">
        <f t="shared" si="30"/>
        <v>#DIV/0!</v>
      </c>
      <c r="BW48" s="373" t="str">
        <f t="shared" si="31"/>
        <v xml:space="preserve"> </v>
      </c>
      <c r="BY48" s="492">
        <f t="shared" si="6"/>
        <v>3.0926591459448383</v>
      </c>
      <c r="BZ48" s="493">
        <f t="shared" si="7"/>
        <v>1.5463295729724191</v>
      </c>
      <c r="CA48" s="494">
        <f t="shared" si="8"/>
        <v>3217.939491666667</v>
      </c>
      <c r="CB48" s="491">
        <f t="shared" si="35"/>
        <v>4814.95</v>
      </c>
      <c r="CC48" s="495" t="str">
        <f t="shared" si="32"/>
        <v xml:space="preserve"> </v>
      </c>
    </row>
    <row r="49" spans="1:81" s="490" customFormat="1" ht="9" customHeight="1">
      <c r="A49" s="641">
        <v>33</v>
      </c>
      <c r="B49" s="482" t="s">
        <v>505</v>
      </c>
      <c r="C49" s="483">
        <v>4613.5</v>
      </c>
      <c r="D49" s="484"/>
      <c r="E49" s="485">
        <f t="shared" ref="E49:E80" si="38">G49-F49</f>
        <v>-319008.28000000026</v>
      </c>
      <c r="F49" s="486">
        <v>6334600</v>
      </c>
      <c r="G49" s="483">
        <f t="shared" si="37"/>
        <v>6015591.7199999997</v>
      </c>
      <c r="H49" s="487">
        <f t="shared" si="9"/>
        <v>0</v>
      </c>
      <c r="I49" s="483">
        <v>0</v>
      </c>
      <c r="J49" s="483">
        <v>0</v>
      </c>
      <c r="K49" s="483">
        <v>0</v>
      </c>
      <c r="L49" s="483">
        <v>0</v>
      </c>
      <c r="M49" s="483">
        <v>0</v>
      </c>
      <c r="N49" s="487">
        <v>0</v>
      </c>
      <c r="O49" s="487">
        <v>0</v>
      </c>
      <c r="P49" s="487">
        <v>0</v>
      </c>
      <c r="Q49" s="487">
        <v>0</v>
      </c>
      <c r="R49" s="487">
        <v>0</v>
      </c>
      <c r="S49" s="487">
        <v>0</v>
      </c>
      <c r="T49" s="488">
        <v>0</v>
      </c>
      <c r="U49" s="487">
        <v>0</v>
      </c>
      <c r="V49" s="484" t="s">
        <v>992</v>
      </c>
      <c r="W49" s="487">
        <v>1760</v>
      </c>
      <c r="X49" s="487">
        <v>5731960</v>
      </c>
      <c r="Y49" s="487">
        <v>0</v>
      </c>
      <c r="Z49" s="487">
        <v>0</v>
      </c>
      <c r="AA49" s="487">
        <v>0</v>
      </c>
      <c r="AB49" s="487">
        <v>0</v>
      </c>
      <c r="AC49" s="487">
        <v>0</v>
      </c>
      <c r="AD49" s="487">
        <v>0</v>
      </c>
      <c r="AE49" s="487">
        <v>0</v>
      </c>
      <c r="AF49" s="487">
        <v>0</v>
      </c>
      <c r="AG49" s="487">
        <v>0</v>
      </c>
      <c r="AH49" s="487">
        <v>0</v>
      </c>
      <c r="AI49" s="487">
        <v>0</v>
      </c>
      <c r="AJ49" s="489">
        <v>189087.81</v>
      </c>
      <c r="AK49" s="489">
        <v>94543.91</v>
      </c>
      <c r="AL49" s="489">
        <v>0</v>
      </c>
      <c r="AN49" s="372">
        <f>I49/'Приложение 1.1'!J47</f>
        <v>0</v>
      </c>
      <c r="AO49" s="372" t="e">
        <f t="shared" si="10"/>
        <v>#DIV/0!</v>
      </c>
      <c r="AP49" s="372" t="e">
        <f t="shared" si="11"/>
        <v>#DIV/0!</v>
      </c>
      <c r="AQ49" s="372" t="e">
        <f t="shared" si="12"/>
        <v>#DIV/0!</v>
      </c>
      <c r="AR49" s="372" t="e">
        <f t="shared" si="13"/>
        <v>#DIV/0!</v>
      </c>
      <c r="AS49" s="372" t="e">
        <f t="shared" si="14"/>
        <v>#DIV/0!</v>
      </c>
      <c r="AT49" s="372" t="e">
        <f t="shared" si="15"/>
        <v>#DIV/0!</v>
      </c>
      <c r="AU49" s="372">
        <f t="shared" si="16"/>
        <v>3256.7954545454545</v>
      </c>
      <c r="AV49" s="372" t="e">
        <f t="shared" si="17"/>
        <v>#DIV/0!</v>
      </c>
      <c r="AW49" s="372" t="e">
        <f t="shared" si="18"/>
        <v>#DIV/0!</v>
      </c>
      <c r="AX49" s="372" t="e">
        <f t="shared" si="19"/>
        <v>#DIV/0!</v>
      </c>
      <c r="AY49" s="372">
        <f>AI49/'Приложение 1.1'!J47</f>
        <v>0</v>
      </c>
      <c r="AZ49" s="372">
        <v>730.08</v>
      </c>
      <c r="BA49" s="372">
        <v>2070.12</v>
      </c>
      <c r="BB49" s="372">
        <v>848.92</v>
      </c>
      <c r="BC49" s="372">
        <v>819.73</v>
      </c>
      <c r="BD49" s="372">
        <v>611.5</v>
      </c>
      <c r="BE49" s="372">
        <v>1080.04</v>
      </c>
      <c r="BF49" s="372">
        <v>2671800.0099999998</v>
      </c>
      <c r="BG49" s="372">
        <f t="shared" si="20"/>
        <v>4607.6000000000004</v>
      </c>
      <c r="BH49" s="372">
        <v>8748.57</v>
      </c>
      <c r="BI49" s="372">
        <v>3389.61</v>
      </c>
      <c r="BJ49" s="372">
        <v>5995.76</v>
      </c>
      <c r="BK49" s="372">
        <v>548.62</v>
      </c>
      <c r="BL49" s="373" t="str">
        <f t="shared" si="21"/>
        <v xml:space="preserve"> </v>
      </c>
      <c r="BM49" s="373" t="e">
        <f t="shared" si="22"/>
        <v>#DIV/0!</v>
      </c>
      <c r="BN49" s="373" t="e">
        <f t="shared" si="23"/>
        <v>#DIV/0!</v>
      </c>
      <c r="BO49" s="373" t="e">
        <f t="shared" si="24"/>
        <v>#DIV/0!</v>
      </c>
      <c r="BP49" s="373" t="e">
        <f t="shared" si="25"/>
        <v>#DIV/0!</v>
      </c>
      <c r="BQ49" s="373" t="e">
        <f t="shared" si="26"/>
        <v>#DIV/0!</v>
      </c>
      <c r="BR49" s="373" t="e">
        <f t="shared" si="27"/>
        <v>#DIV/0!</v>
      </c>
      <c r="BS49" s="373" t="str">
        <f t="shared" si="34"/>
        <v xml:space="preserve"> </v>
      </c>
      <c r="BT49" s="373" t="e">
        <f t="shared" si="28"/>
        <v>#DIV/0!</v>
      </c>
      <c r="BU49" s="373" t="e">
        <f t="shared" si="29"/>
        <v>#DIV/0!</v>
      </c>
      <c r="BV49" s="373" t="e">
        <f t="shared" si="30"/>
        <v>#DIV/0!</v>
      </c>
      <c r="BW49" s="373" t="str">
        <f t="shared" si="31"/>
        <v xml:space="preserve"> </v>
      </c>
      <c r="BY49" s="492">
        <f t="shared" ref="BY49:BY80" si="39">AJ49/G49*100</f>
        <v>3.1432952700453551</v>
      </c>
      <c r="BZ49" s="493">
        <f t="shared" ref="BZ49:BZ80" si="40">AK49/G49*100</f>
        <v>1.5716477181400204</v>
      </c>
      <c r="CA49" s="494">
        <f t="shared" ref="CA49:CA80" si="41">G49/W49</f>
        <v>3417.9498409090907</v>
      </c>
      <c r="CB49" s="491">
        <f t="shared" si="35"/>
        <v>4814.95</v>
      </c>
      <c r="CC49" s="495" t="str">
        <f t="shared" si="32"/>
        <v xml:space="preserve"> </v>
      </c>
    </row>
    <row r="50" spans="1:81" s="651" customFormat="1" ht="9" customHeight="1">
      <c r="A50" s="642">
        <v>34</v>
      </c>
      <c r="B50" s="643" t="s">
        <v>506</v>
      </c>
      <c r="C50" s="644">
        <v>1116.4000000000001</v>
      </c>
      <c r="D50" s="645"/>
      <c r="E50" s="646">
        <f t="shared" si="38"/>
        <v>-101635.69999999995</v>
      </c>
      <c r="F50" s="647">
        <v>1833700</v>
      </c>
      <c r="G50" s="644">
        <f t="shared" si="37"/>
        <v>1732064.3</v>
      </c>
      <c r="H50" s="648">
        <f t="shared" si="9"/>
        <v>0</v>
      </c>
      <c r="I50" s="644">
        <v>0</v>
      </c>
      <c r="J50" s="644">
        <v>0</v>
      </c>
      <c r="K50" s="644">
        <v>0</v>
      </c>
      <c r="L50" s="644">
        <v>0</v>
      </c>
      <c r="M50" s="644">
        <v>0</v>
      </c>
      <c r="N50" s="648">
        <v>0</v>
      </c>
      <c r="O50" s="648">
        <v>0</v>
      </c>
      <c r="P50" s="648">
        <v>0</v>
      </c>
      <c r="Q50" s="648">
        <v>0</v>
      </c>
      <c r="R50" s="648">
        <v>0</v>
      </c>
      <c r="S50" s="648">
        <v>0</v>
      </c>
      <c r="T50" s="649">
        <v>0</v>
      </c>
      <c r="U50" s="648">
        <v>0</v>
      </c>
      <c r="V50" s="645" t="s">
        <v>992</v>
      </c>
      <c r="W50" s="648">
        <v>359.8</v>
      </c>
      <c r="X50" s="648">
        <v>1649960.38</v>
      </c>
      <c r="Y50" s="648">
        <v>0</v>
      </c>
      <c r="Z50" s="648">
        <v>0</v>
      </c>
      <c r="AA50" s="648">
        <v>0</v>
      </c>
      <c r="AB50" s="648">
        <v>0</v>
      </c>
      <c r="AC50" s="648">
        <v>0</v>
      </c>
      <c r="AD50" s="648">
        <v>0</v>
      </c>
      <c r="AE50" s="648">
        <v>0</v>
      </c>
      <c r="AF50" s="648">
        <v>0</v>
      </c>
      <c r="AG50" s="648">
        <v>0</v>
      </c>
      <c r="AH50" s="648">
        <v>0</v>
      </c>
      <c r="AI50" s="648">
        <v>0</v>
      </c>
      <c r="AJ50" s="650">
        <v>54735.95</v>
      </c>
      <c r="AK50" s="650">
        <v>27367.97</v>
      </c>
      <c r="AL50" s="650">
        <v>0</v>
      </c>
      <c r="AN50" s="652">
        <f>I50/'Приложение 1.1'!J48</f>
        <v>0</v>
      </c>
      <c r="AO50" s="652" t="e">
        <f t="shared" si="10"/>
        <v>#DIV/0!</v>
      </c>
      <c r="AP50" s="652" t="e">
        <f t="shared" si="11"/>
        <v>#DIV/0!</v>
      </c>
      <c r="AQ50" s="652" t="e">
        <f t="shared" si="12"/>
        <v>#DIV/0!</v>
      </c>
      <c r="AR50" s="652" t="e">
        <f t="shared" si="13"/>
        <v>#DIV/0!</v>
      </c>
      <c r="AS50" s="652" t="e">
        <f t="shared" si="14"/>
        <v>#DIV/0!</v>
      </c>
      <c r="AT50" s="652" t="e">
        <f t="shared" si="15"/>
        <v>#DIV/0!</v>
      </c>
      <c r="AU50" s="652">
        <f t="shared" si="16"/>
        <v>4585.7709282934957</v>
      </c>
      <c r="AV50" s="652" t="e">
        <f t="shared" si="17"/>
        <v>#DIV/0!</v>
      </c>
      <c r="AW50" s="652" t="e">
        <f t="shared" si="18"/>
        <v>#DIV/0!</v>
      </c>
      <c r="AX50" s="652" t="e">
        <f t="shared" si="19"/>
        <v>#DIV/0!</v>
      </c>
      <c r="AY50" s="652">
        <f>AI50/'Приложение 1.1'!J48</f>
        <v>0</v>
      </c>
      <c r="AZ50" s="652">
        <v>730.08</v>
      </c>
      <c r="BA50" s="652">
        <v>2070.12</v>
      </c>
      <c r="BB50" s="652">
        <v>848.92</v>
      </c>
      <c r="BC50" s="652">
        <v>819.73</v>
      </c>
      <c r="BD50" s="652">
        <v>611.5</v>
      </c>
      <c r="BE50" s="652">
        <v>1080.04</v>
      </c>
      <c r="BF50" s="652">
        <v>2671800.0099999998</v>
      </c>
      <c r="BG50" s="652">
        <f t="shared" si="20"/>
        <v>4607.6000000000004</v>
      </c>
      <c r="BH50" s="652">
        <v>8748.57</v>
      </c>
      <c r="BI50" s="652">
        <v>3389.61</v>
      </c>
      <c r="BJ50" s="652">
        <v>5995.76</v>
      </c>
      <c r="BK50" s="652">
        <v>548.62</v>
      </c>
      <c r="BL50" s="653" t="str">
        <f t="shared" si="21"/>
        <v xml:space="preserve"> </v>
      </c>
      <c r="BM50" s="653" t="e">
        <f t="shared" si="22"/>
        <v>#DIV/0!</v>
      </c>
      <c r="BN50" s="653" t="e">
        <f t="shared" si="23"/>
        <v>#DIV/0!</v>
      </c>
      <c r="BO50" s="653" t="e">
        <f t="shared" si="24"/>
        <v>#DIV/0!</v>
      </c>
      <c r="BP50" s="653" t="e">
        <f t="shared" si="25"/>
        <v>#DIV/0!</v>
      </c>
      <c r="BQ50" s="653" t="e">
        <f t="shared" si="26"/>
        <v>#DIV/0!</v>
      </c>
      <c r="BR50" s="653" t="e">
        <f t="shared" si="27"/>
        <v>#DIV/0!</v>
      </c>
      <c r="BS50" s="653" t="str">
        <f t="shared" si="34"/>
        <v xml:space="preserve"> </v>
      </c>
      <c r="BT50" s="653" t="e">
        <f t="shared" si="28"/>
        <v>#DIV/0!</v>
      </c>
      <c r="BU50" s="653" t="e">
        <f t="shared" si="29"/>
        <v>#DIV/0!</v>
      </c>
      <c r="BV50" s="653" t="e">
        <f t="shared" si="30"/>
        <v>#DIV/0!</v>
      </c>
      <c r="BW50" s="653" t="str">
        <f t="shared" si="31"/>
        <v xml:space="preserve"> </v>
      </c>
      <c r="BY50" s="654">
        <f t="shared" si="39"/>
        <v>3.16015692950891</v>
      </c>
      <c r="BZ50" s="655">
        <f t="shared" si="40"/>
        <v>1.5800781760815692</v>
      </c>
      <c r="CA50" s="656">
        <f t="shared" si="41"/>
        <v>4813.9641467481933</v>
      </c>
      <c r="CB50" s="652">
        <f t="shared" si="35"/>
        <v>4814.95</v>
      </c>
      <c r="CC50" s="657" t="str">
        <f t="shared" si="32"/>
        <v xml:space="preserve"> </v>
      </c>
    </row>
    <row r="51" spans="1:81" s="26" customFormat="1" ht="9" customHeight="1">
      <c r="A51" s="641">
        <v>35</v>
      </c>
      <c r="B51" s="173" t="s">
        <v>508</v>
      </c>
      <c r="C51" s="178">
        <v>2676.7</v>
      </c>
      <c r="D51" s="114"/>
      <c r="E51" s="293">
        <f t="shared" si="38"/>
        <v>122798.87999999989</v>
      </c>
      <c r="F51" s="275">
        <v>3390678</v>
      </c>
      <c r="G51" s="178">
        <f t="shared" si="37"/>
        <v>3513476.88</v>
      </c>
      <c r="H51" s="388">
        <f t="shared" si="9"/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388">
        <v>0</v>
      </c>
      <c r="O51" s="388">
        <v>0</v>
      </c>
      <c r="P51" s="388">
        <v>0</v>
      </c>
      <c r="Q51" s="388">
        <v>0</v>
      </c>
      <c r="R51" s="388">
        <v>0</v>
      </c>
      <c r="S51" s="388">
        <v>0</v>
      </c>
      <c r="T51" s="103">
        <v>0</v>
      </c>
      <c r="U51" s="388">
        <v>0</v>
      </c>
      <c r="V51" s="114" t="s">
        <v>992</v>
      </c>
      <c r="W51" s="388">
        <v>1003.3</v>
      </c>
      <c r="X51" s="388">
        <v>3361404.97</v>
      </c>
      <c r="Y51" s="388">
        <v>0</v>
      </c>
      <c r="Z51" s="388">
        <v>0</v>
      </c>
      <c r="AA51" s="388">
        <v>0</v>
      </c>
      <c r="AB51" s="388">
        <v>0</v>
      </c>
      <c r="AC51" s="388">
        <v>0</v>
      </c>
      <c r="AD51" s="388">
        <v>0</v>
      </c>
      <c r="AE51" s="388">
        <v>0</v>
      </c>
      <c r="AF51" s="388">
        <v>0</v>
      </c>
      <c r="AG51" s="388">
        <v>0</v>
      </c>
      <c r="AH51" s="388">
        <v>0</v>
      </c>
      <c r="AI51" s="388">
        <v>0</v>
      </c>
      <c r="AJ51" s="396">
        <v>101211.74</v>
      </c>
      <c r="AK51" s="396">
        <v>50860.17</v>
      </c>
      <c r="AL51" s="396">
        <v>0</v>
      </c>
      <c r="AN51" s="372">
        <f>I51/'Приложение 1.1'!J49</f>
        <v>0</v>
      </c>
      <c r="AO51" s="372" t="e">
        <f t="shared" si="10"/>
        <v>#DIV/0!</v>
      </c>
      <c r="AP51" s="372" t="e">
        <f t="shared" si="11"/>
        <v>#DIV/0!</v>
      </c>
      <c r="AQ51" s="372" t="e">
        <f t="shared" si="12"/>
        <v>#DIV/0!</v>
      </c>
      <c r="AR51" s="372" t="e">
        <f t="shared" si="13"/>
        <v>#DIV/0!</v>
      </c>
      <c r="AS51" s="372" t="e">
        <f t="shared" si="14"/>
        <v>#DIV/0!</v>
      </c>
      <c r="AT51" s="372" t="e">
        <f t="shared" si="15"/>
        <v>#DIV/0!</v>
      </c>
      <c r="AU51" s="372">
        <f t="shared" si="16"/>
        <v>3350.348818897638</v>
      </c>
      <c r="AV51" s="372" t="e">
        <f t="shared" si="17"/>
        <v>#DIV/0!</v>
      </c>
      <c r="AW51" s="372" t="e">
        <f t="shared" si="18"/>
        <v>#DIV/0!</v>
      </c>
      <c r="AX51" s="372" t="e">
        <f t="shared" si="19"/>
        <v>#DIV/0!</v>
      </c>
      <c r="AY51" s="372">
        <f>AI51/'Приложение 1.1'!J49</f>
        <v>0</v>
      </c>
      <c r="AZ51" s="372">
        <v>730.08</v>
      </c>
      <c r="BA51" s="372">
        <v>2070.12</v>
      </c>
      <c r="BB51" s="372">
        <v>848.92</v>
      </c>
      <c r="BC51" s="372">
        <v>819.73</v>
      </c>
      <c r="BD51" s="372">
        <v>611.5</v>
      </c>
      <c r="BE51" s="372">
        <v>1080.04</v>
      </c>
      <c r="BF51" s="372">
        <v>2671800.0099999998</v>
      </c>
      <c r="BG51" s="372">
        <f t="shared" si="20"/>
        <v>4607.6000000000004</v>
      </c>
      <c r="BH51" s="372">
        <v>8748.57</v>
      </c>
      <c r="BI51" s="372">
        <v>3389.61</v>
      </c>
      <c r="BJ51" s="372">
        <v>5995.76</v>
      </c>
      <c r="BK51" s="372">
        <v>548.62</v>
      </c>
      <c r="BL51" s="373" t="str">
        <f t="shared" si="21"/>
        <v xml:space="preserve"> </v>
      </c>
      <c r="BM51" s="373" t="e">
        <f t="shared" si="22"/>
        <v>#DIV/0!</v>
      </c>
      <c r="BN51" s="373" t="e">
        <f t="shared" si="23"/>
        <v>#DIV/0!</v>
      </c>
      <c r="BO51" s="373" t="e">
        <f t="shared" si="24"/>
        <v>#DIV/0!</v>
      </c>
      <c r="BP51" s="373" t="e">
        <f t="shared" si="25"/>
        <v>#DIV/0!</v>
      </c>
      <c r="BQ51" s="373" t="e">
        <f t="shared" si="26"/>
        <v>#DIV/0!</v>
      </c>
      <c r="BR51" s="373" t="e">
        <f t="shared" si="27"/>
        <v>#DIV/0!</v>
      </c>
      <c r="BS51" s="373" t="str">
        <f t="shared" si="34"/>
        <v xml:space="preserve"> </v>
      </c>
      <c r="BT51" s="373" t="e">
        <f t="shared" si="28"/>
        <v>#DIV/0!</v>
      </c>
      <c r="BU51" s="373" t="e">
        <f t="shared" si="29"/>
        <v>#DIV/0!</v>
      </c>
      <c r="BV51" s="373" t="e">
        <f t="shared" si="30"/>
        <v>#DIV/0!</v>
      </c>
      <c r="BW51" s="373" t="str">
        <f t="shared" si="31"/>
        <v xml:space="preserve"> </v>
      </c>
      <c r="BY51" s="273">
        <f t="shared" si="39"/>
        <v>2.8806718659836466</v>
      </c>
      <c r="BZ51" s="374">
        <f t="shared" si="40"/>
        <v>1.4475737776877018</v>
      </c>
      <c r="CA51" s="375">
        <f t="shared" si="41"/>
        <v>3501.9205422107048</v>
      </c>
      <c r="CB51" s="372">
        <f t="shared" si="35"/>
        <v>4814.95</v>
      </c>
      <c r="CC51" s="18" t="str">
        <f t="shared" si="32"/>
        <v xml:space="preserve"> </v>
      </c>
    </row>
    <row r="52" spans="1:81" s="490" customFormat="1" ht="9" customHeight="1">
      <c r="A52" s="641">
        <v>36</v>
      </c>
      <c r="B52" s="482" t="s">
        <v>509</v>
      </c>
      <c r="C52" s="483">
        <v>1421.4</v>
      </c>
      <c r="D52" s="496"/>
      <c r="E52" s="485">
        <f t="shared" si="38"/>
        <v>-34907.069999999832</v>
      </c>
      <c r="F52" s="485">
        <v>3790248</v>
      </c>
      <c r="G52" s="483">
        <f t="shared" si="37"/>
        <v>3755340.93</v>
      </c>
      <c r="H52" s="487">
        <f t="shared" si="9"/>
        <v>0</v>
      </c>
      <c r="I52" s="483">
        <v>0</v>
      </c>
      <c r="J52" s="483">
        <v>0</v>
      </c>
      <c r="K52" s="483">
        <v>0</v>
      </c>
      <c r="L52" s="483">
        <v>0</v>
      </c>
      <c r="M52" s="483">
        <v>0</v>
      </c>
      <c r="N52" s="487">
        <v>0</v>
      </c>
      <c r="O52" s="487">
        <v>0</v>
      </c>
      <c r="P52" s="487">
        <v>0</v>
      </c>
      <c r="Q52" s="487">
        <v>0</v>
      </c>
      <c r="R52" s="487">
        <v>0</v>
      </c>
      <c r="S52" s="487">
        <v>0</v>
      </c>
      <c r="T52" s="488">
        <v>0</v>
      </c>
      <c r="U52" s="487">
        <v>0</v>
      </c>
      <c r="V52" s="496" t="s">
        <v>993</v>
      </c>
      <c r="W52" s="487">
        <v>1172</v>
      </c>
      <c r="X52" s="487">
        <v>3585632.58</v>
      </c>
      <c r="Y52" s="487">
        <v>0</v>
      </c>
      <c r="Z52" s="487">
        <v>0</v>
      </c>
      <c r="AA52" s="487">
        <v>0</v>
      </c>
      <c r="AB52" s="487">
        <v>0</v>
      </c>
      <c r="AC52" s="487">
        <v>0</v>
      </c>
      <c r="AD52" s="487">
        <v>0</v>
      </c>
      <c r="AE52" s="487">
        <v>0</v>
      </c>
      <c r="AF52" s="487">
        <v>0</v>
      </c>
      <c r="AG52" s="487">
        <v>0</v>
      </c>
      <c r="AH52" s="487">
        <v>0</v>
      </c>
      <c r="AI52" s="487">
        <v>0</v>
      </c>
      <c r="AJ52" s="489">
        <v>113138.9</v>
      </c>
      <c r="AK52" s="489">
        <v>56569.45</v>
      </c>
      <c r="AL52" s="489">
        <v>0</v>
      </c>
      <c r="AN52" s="372">
        <f>I52/'Приложение 1.1'!J50</f>
        <v>0</v>
      </c>
      <c r="AO52" s="372" t="e">
        <f t="shared" si="10"/>
        <v>#DIV/0!</v>
      </c>
      <c r="AP52" s="372" t="e">
        <f t="shared" si="11"/>
        <v>#DIV/0!</v>
      </c>
      <c r="AQ52" s="372" t="e">
        <f t="shared" si="12"/>
        <v>#DIV/0!</v>
      </c>
      <c r="AR52" s="372" t="e">
        <f t="shared" si="13"/>
        <v>#DIV/0!</v>
      </c>
      <c r="AS52" s="372" t="e">
        <f t="shared" si="14"/>
        <v>#DIV/0!</v>
      </c>
      <c r="AT52" s="372" t="e">
        <f t="shared" si="15"/>
        <v>#DIV/0!</v>
      </c>
      <c r="AU52" s="372">
        <f t="shared" si="16"/>
        <v>3059.4134641638225</v>
      </c>
      <c r="AV52" s="372" t="e">
        <f t="shared" si="17"/>
        <v>#DIV/0!</v>
      </c>
      <c r="AW52" s="372" t="e">
        <f t="shared" si="18"/>
        <v>#DIV/0!</v>
      </c>
      <c r="AX52" s="372" t="e">
        <f t="shared" si="19"/>
        <v>#DIV/0!</v>
      </c>
      <c r="AY52" s="372">
        <f>AI52/'Приложение 1.1'!J50</f>
        <v>0</v>
      </c>
      <c r="AZ52" s="372">
        <v>730.08</v>
      </c>
      <c r="BA52" s="372">
        <v>2070.12</v>
      </c>
      <c r="BB52" s="372">
        <v>848.92</v>
      </c>
      <c r="BC52" s="372">
        <v>819.73</v>
      </c>
      <c r="BD52" s="372">
        <v>611.5</v>
      </c>
      <c r="BE52" s="372">
        <v>1080.04</v>
      </c>
      <c r="BF52" s="372">
        <v>2671800.0099999998</v>
      </c>
      <c r="BG52" s="372">
        <f t="shared" si="20"/>
        <v>4422.8500000000004</v>
      </c>
      <c r="BH52" s="372">
        <v>8748.57</v>
      </c>
      <c r="BI52" s="372">
        <v>3389.61</v>
      </c>
      <c r="BJ52" s="372">
        <v>5995.76</v>
      </c>
      <c r="BK52" s="372">
        <v>548.62</v>
      </c>
      <c r="BL52" s="373" t="str">
        <f t="shared" si="21"/>
        <v xml:space="preserve"> </v>
      </c>
      <c r="BM52" s="373" t="e">
        <f t="shared" si="22"/>
        <v>#DIV/0!</v>
      </c>
      <c r="BN52" s="373" t="e">
        <f t="shared" si="23"/>
        <v>#DIV/0!</v>
      </c>
      <c r="BO52" s="373" t="e">
        <f t="shared" si="24"/>
        <v>#DIV/0!</v>
      </c>
      <c r="BP52" s="373" t="e">
        <f t="shared" si="25"/>
        <v>#DIV/0!</v>
      </c>
      <c r="BQ52" s="373" t="e">
        <f t="shared" si="26"/>
        <v>#DIV/0!</v>
      </c>
      <c r="BR52" s="373" t="e">
        <f t="shared" si="27"/>
        <v>#DIV/0!</v>
      </c>
      <c r="BS52" s="373" t="str">
        <f t="shared" si="34"/>
        <v xml:space="preserve"> </v>
      </c>
      <c r="BT52" s="373" t="e">
        <f t="shared" si="28"/>
        <v>#DIV/0!</v>
      </c>
      <c r="BU52" s="373" t="e">
        <f t="shared" si="29"/>
        <v>#DIV/0!</v>
      </c>
      <c r="BV52" s="373" t="e">
        <f t="shared" si="30"/>
        <v>#DIV/0!</v>
      </c>
      <c r="BW52" s="373" t="str">
        <f t="shared" si="31"/>
        <v xml:space="preserve"> </v>
      </c>
      <c r="BY52" s="492">
        <f t="shared" si="39"/>
        <v>3.0127464352484234</v>
      </c>
      <c r="BZ52" s="493">
        <f t="shared" si="40"/>
        <v>1.5063732176242117</v>
      </c>
      <c r="CA52" s="494">
        <f t="shared" si="41"/>
        <v>3204.215810580205</v>
      </c>
      <c r="CB52" s="491">
        <f t="shared" si="35"/>
        <v>4621.88</v>
      </c>
      <c r="CC52" s="495" t="str">
        <f t="shared" si="32"/>
        <v xml:space="preserve"> </v>
      </c>
    </row>
    <row r="53" spans="1:81" s="490" customFormat="1" ht="9" customHeight="1">
      <c r="A53" s="641">
        <v>37</v>
      </c>
      <c r="B53" s="482" t="s">
        <v>510</v>
      </c>
      <c r="C53" s="483">
        <v>1549.7</v>
      </c>
      <c r="D53" s="496"/>
      <c r="E53" s="485">
        <f t="shared" si="38"/>
        <v>24254.370000000112</v>
      </c>
      <c r="F53" s="485">
        <v>1875720</v>
      </c>
      <c r="G53" s="483">
        <f t="shared" si="37"/>
        <v>1899974.37</v>
      </c>
      <c r="H53" s="487">
        <f t="shared" si="9"/>
        <v>0</v>
      </c>
      <c r="I53" s="483">
        <v>0</v>
      </c>
      <c r="J53" s="483">
        <v>0</v>
      </c>
      <c r="K53" s="483">
        <v>0</v>
      </c>
      <c r="L53" s="483">
        <v>0</v>
      </c>
      <c r="M53" s="483">
        <v>0</v>
      </c>
      <c r="N53" s="487">
        <v>0</v>
      </c>
      <c r="O53" s="487">
        <v>0</v>
      </c>
      <c r="P53" s="487">
        <v>0</v>
      </c>
      <c r="Q53" s="487">
        <v>0</v>
      </c>
      <c r="R53" s="487">
        <v>0</v>
      </c>
      <c r="S53" s="487">
        <v>0</v>
      </c>
      <c r="T53" s="488">
        <v>0</v>
      </c>
      <c r="U53" s="487">
        <v>0</v>
      </c>
      <c r="V53" s="496" t="s">
        <v>993</v>
      </c>
      <c r="W53" s="487">
        <v>556</v>
      </c>
      <c r="X53" s="487">
        <v>1815989</v>
      </c>
      <c r="Y53" s="487">
        <v>0</v>
      </c>
      <c r="Z53" s="487">
        <v>0</v>
      </c>
      <c r="AA53" s="487">
        <v>0</v>
      </c>
      <c r="AB53" s="487">
        <v>0</v>
      </c>
      <c r="AC53" s="487">
        <v>0</v>
      </c>
      <c r="AD53" s="487">
        <v>0</v>
      </c>
      <c r="AE53" s="487">
        <v>0</v>
      </c>
      <c r="AF53" s="487">
        <v>0</v>
      </c>
      <c r="AG53" s="487">
        <v>0</v>
      </c>
      <c r="AH53" s="487">
        <v>0</v>
      </c>
      <c r="AI53" s="487">
        <v>0</v>
      </c>
      <c r="AJ53" s="489">
        <v>55990.25</v>
      </c>
      <c r="AK53" s="489">
        <v>27995.119999999999</v>
      </c>
      <c r="AL53" s="489">
        <v>0</v>
      </c>
      <c r="AN53" s="372">
        <f>I53/'Приложение 1.1'!J51</f>
        <v>0</v>
      </c>
      <c r="AO53" s="372" t="e">
        <f t="shared" si="10"/>
        <v>#DIV/0!</v>
      </c>
      <c r="AP53" s="372" t="e">
        <f t="shared" si="11"/>
        <v>#DIV/0!</v>
      </c>
      <c r="AQ53" s="372" t="e">
        <f t="shared" si="12"/>
        <v>#DIV/0!</v>
      </c>
      <c r="AR53" s="372" t="e">
        <f t="shared" si="13"/>
        <v>#DIV/0!</v>
      </c>
      <c r="AS53" s="372" t="e">
        <f t="shared" si="14"/>
        <v>#DIV/0!</v>
      </c>
      <c r="AT53" s="372" t="e">
        <f t="shared" si="15"/>
        <v>#DIV/0!</v>
      </c>
      <c r="AU53" s="372">
        <f t="shared" si="16"/>
        <v>3266.1672661870502</v>
      </c>
      <c r="AV53" s="372" t="e">
        <f t="shared" si="17"/>
        <v>#DIV/0!</v>
      </c>
      <c r="AW53" s="372" t="e">
        <f t="shared" si="18"/>
        <v>#DIV/0!</v>
      </c>
      <c r="AX53" s="372" t="e">
        <f t="shared" si="19"/>
        <v>#DIV/0!</v>
      </c>
      <c r="AY53" s="372">
        <f>AI53/'Приложение 1.1'!J51</f>
        <v>0</v>
      </c>
      <c r="AZ53" s="372">
        <v>730.08</v>
      </c>
      <c r="BA53" s="372">
        <v>2070.12</v>
      </c>
      <c r="BB53" s="372">
        <v>848.92</v>
      </c>
      <c r="BC53" s="372">
        <v>819.73</v>
      </c>
      <c r="BD53" s="372">
        <v>611.5</v>
      </c>
      <c r="BE53" s="372">
        <v>1080.04</v>
      </c>
      <c r="BF53" s="372">
        <v>2671800.0099999998</v>
      </c>
      <c r="BG53" s="372">
        <f t="shared" si="20"/>
        <v>4422.8500000000004</v>
      </c>
      <c r="BH53" s="372">
        <v>8748.57</v>
      </c>
      <c r="BI53" s="372">
        <v>3389.61</v>
      </c>
      <c r="BJ53" s="372">
        <v>5995.76</v>
      </c>
      <c r="BK53" s="372">
        <v>548.62</v>
      </c>
      <c r="BL53" s="373" t="str">
        <f t="shared" si="21"/>
        <v xml:space="preserve"> </v>
      </c>
      <c r="BM53" s="373" t="e">
        <f t="shared" si="22"/>
        <v>#DIV/0!</v>
      </c>
      <c r="BN53" s="373" t="e">
        <f t="shared" si="23"/>
        <v>#DIV/0!</v>
      </c>
      <c r="BO53" s="373" t="e">
        <f t="shared" si="24"/>
        <v>#DIV/0!</v>
      </c>
      <c r="BP53" s="373" t="e">
        <f t="shared" si="25"/>
        <v>#DIV/0!</v>
      </c>
      <c r="BQ53" s="373" t="e">
        <f t="shared" si="26"/>
        <v>#DIV/0!</v>
      </c>
      <c r="BR53" s="373" t="e">
        <f t="shared" si="27"/>
        <v>#DIV/0!</v>
      </c>
      <c r="BS53" s="373" t="str">
        <f t="shared" si="34"/>
        <v xml:space="preserve"> </v>
      </c>
      <c r="BT53" s="373" t="e">
        <f t="shared" si="28"/>
        <v>#DIV/0!</v>
      </c>
      <c r="BU53" s="373" t="e">
        <f t="shared" si="29"/>
        <v>#DIV/0!</v>
      </c>
      <c r="BV53" s="373" t="e">
        <f t="shared" si="30"/>
        <v>#DIV/0!</v>
      </c>
      <c r="BW53" s="373" t="str">
        <f t="shared" si="31"/>
        <v xml:space="preserve"> </v>
      </c>
      <c r="BY53" s="492">
        <f t="shared" si="39"/>
        <v>2.9468950152206528</v>
      </c>
      <c r="BZ53" s="493">
        <f t="shared" si="40"/>
        <v>1.4734472444488815</v>
      </c>
      <c r="CA53" s="494">
        <f t="shared" si="41"/>
        <v>3417.2200899280579</v>
      </c>
      <c r="CB53" s="491">
        <f t="shared" si="35"/>
        <v>4621.88</v>
      </c>
      <c r="CC53" s="495" t="str">
        <f t="shared" si="32"/>
        <v xml:space="preserve"> </v>
      </c>
    </row>
    <row r="54" spans="1:81" s="651" customFormat="1" ht="9" customHeight="1">
      <c r="A54" s="642">
        <v>38</v>
      </c>
      <c r="B54" s="643" t="s">
        <v>511</v>
      </c>
      <c r="C54" s="644">
        <v>1764.7</v>
      </c>
      <c r="D54" s="658"/>
      <c r="E54" s="646">
        <f t="shared" si="38"/>
        <v>-530345.24000000022</v>
      </c>
      <c r="F54" s="646">
        <v>3557400</v>
      </c>
      <c r="G54" s="644">
        <f t="shared" si="37"/>
        <v>3027054.76</v>
      </c>
      <c r="H54" s="648">
        <f t="shared" si="9"/>
        <v>0</v>
      </c>
      <c r="I54" s="644">
        <v>0</v>
      </c>
      <c r="J54" s="644">
        <v>0</v>
      </c>
      <c r="K54" s="644">
        <v>0</v>
      </c>
      <c r="L54" s="644">
        <v>0</v>
      </c>
      <c r="M54" s="644">
        <v>0</v>
      </c>
      <c r="N54" s="648">
        <v>0</v>
      </c>
      <c r="O54" s="648">
        <v>0</v>
      </c>
      <c r="P54" s="648">
        <v>0</v>
      </c>
      <c r="Q54" s="648">
        <v>0</v>
      </c>
      <c r="R54" s="648">
        <v>0</v>
      </c>
      <c r="S54" s="648">
        <v>0</v>
      </c>
      <c r="T54" s="649">
        <v>0</v>
      </c>
      <c r="U54" s="648">
        <v>0</v>
      </c>
      <c r="V54" s="658" t="s">
        <v>993</v>
      </c>
      <c r="W54" s="648">
        <v>1035</v>
      </c>
      <c r="X54" s="648">
        <v>2867238.56</v>
      </c>
      <c r="Y54" s="648">
        <v>0</v>
      </c>
      <c r="Z54" s="648">
        <v>0</v>
      </c>
      <c r="AA54" s="648">
        <v>0</v>
      </c>
      <c r="AB54" s="648">
        <v>0</v>
      </c>
      <c r="AC54" s="648">
        <v>0</v>
      </c>
      <c r="AD54" s="648">
        <v>0</v>
      </c>
      <c r="AE54" s="648">
        <v>0</v>
      </c>
      <c r="AF54" s="648">
        <v>0</v>
      </c>
      <c r="AG54" s="648">
        <v>0</v>
      </c>
      <c r="AH54" s="648">
        <v>0</v>
      </c>
      <c r="AI54" s="648">
        <v>0</v>
      </c>
      <c r="AJ54" s="650">
        <v>106722</v>
      </c>
      <c r="AK54" s="650">
        <v>53094.2</v>
      </c>
      <c r="AL54" s="650">
        <v>0</v>
      </c>
      <c r="AN54" s="652">
        <f>I54/'Приложение 1.1'!J52</f>
        <v>0</v>
      </c>
      <c r="AO54" s="652" t="e">
        <f t="shared" si="10"/>
        <v>#DIV/0!</v>
      </c>
      <c r="AP54" s="652" t="e">
        <f t="shared" si="11"/>
        <v>#DIV/0!</v>
      </c>
      <c r="AQ54" s="652" t="e">
        <f t="shared" si="12"/>
        <v>#DIV/0!</v>
      </c>
      <c r="AR54" s="652" t="e">
        <f t="shared" si="13"/>
        <v>#DIV/0!</v>
      </c>
      <c r="AS54" s="652" t="e">
        <f t="shared" si="14"/>
        <v>#DIV/0!</v>
      </c>
      <c r="AT54" s="652" t="e">
        <f t="shared" si="15"/>
        <v>#DIV/0!</v>
      </c>
      <c r="AU54" s="652">
        <f t="shared" si="16"/>
        <v>2770.2788019323671</v>
      </c>
      <c r="AV54" s="652" t="e">
        <f t="shared" si="17"/>
        <v>#DIV/0!</v>
      </c>
      <c r="AW54" s="652" t="e">
        <f t="shared" si="18"/>
        <v>#DIV/0!</v>
      </c>
      <c r="AX54" s="652" t="e">
        <f t="shared" si="19"/>
        <v>#DIV/0!</v>
      </c>
      <c r="AY54" s="652">
        <f>AI54/'Приложение 1.1'!J52</f>
        <v>0</v>
      </c>
      <c r="AZ54" s="652">
        <v>730.08</v>
      </c>
      <c r="BA54" s="652">
        <v>2070.12</v>
      </c>
      <c r="BB54" s="652">
        <v>848.92</v>
      </c>
      <c r="BC54" s="652">
        <v>819.73</v>
      </c>
      <c r="BD54" s="652">
        <v>611.5</v>
      </c>
      <c r="BE54" s="652">
        <v>1080.04</v>
      </c>
      <c r="BF54" s="652">
        <v>2671800.0099999998</v>
      </c>
      <c r="BG54" s="652">
        <f t="shared" si="20"/>
        <v>4422.8500000000004</v>
      </c>
      <c r="BH54" s="652">
        <v>8748.57</v>
      </c>
      <c r="BI54" s="652">
        <v>3389.61</v>
      </c>
      <c r="BJ54" s="652">
        <v>5995.76</v>
      </c>
      <c r="BK54" s="652">
        <v>548.62</v>
      </c>
      <c r="BL54" s="653" t="str">
        <f t="shared" si="21"/>
        <v xml:space="preserve"> </v>
      </c>
      <c r="BM54" s="653" t="e">
        <f t="shared" si="22"/>
        <v>#DIV/0!</v>
      </c>
      <c r="BN54" s="653" t="e">
        <f t="shared" si="23"/>
        <v>#DIV/0!</v>
      </c>
      <c r="BO54" s="653" t="e">
        <f t="shared" si="24"/>
        <v>#DIV/0!</v>
      </c>
      <c r="BP54" s="653" t="e">
        <f t="shared" si="25"/>
        <v>#DIV/0!</v>
      </c>
      <c r="BQ54" s="653" t="e">
        <f t="shared" si="26"/>
        <v>#DIV/0!</v>
      </c>
      <c r="BR54" s="653" t="e">
        <f t="shared" si="27"/>
        <v>#DIV/0!</v>
      </c>
      <c r="BS54" s="653" t="str">
        <f t="shared" si="34"/>
        <v xml:space="preserve"> </v>
      </c>
      <c r="BT54" s="653" t="e">
        <f t="shared" si="28"/>
        <v>#DIV/0!</v>
      </c>
      <c r="BU54" s="653" t="e">
        <f t="shared" si="29"/>
        <v>#DIV/0!</v>
      </c>
      <c r="BV54" s="653" t="e">
        <f t="shared" si="30"/>
        <v>#DIV/0!</v>
      </c>
      <c r="BW54" s="653" t="str">
        <f t="shared" si="31"/>
        <v xml:space="preserve"> </v>
      </c>
      <c r="BY54" s="654">
        <f t="shared" si="39"/>
        <v>3.5256051991606521</v>
      </c>
      <c r="BZ54" s="655">
        <f t="shared" si="40"/>
        <v>1.7539887517594825</v>
      </c>
      <c r="CA54" s="656">
        <f t="shared" si="41"/>
        <v>2924.6905893719804</v>
      </c>
      <c r="CB54" s="652">
        <f t="shared" si="35"/>
        <v>4621.88</v>
      </c>
      <c r="CC54" s="657" t="str">
        <f t="shared" si="32"/>
        <v xml:space="preserve"> </v>
      </c>
    </row>
    <row r="55" spans="1:81" s="490" customFormat="1" ht="9" customHeight="1">
      <c r="A55" s="641">
        <v>39</v>
      </c>
      <c r="B55" s="482" t="s">
        <v>512</v>
      </c>
      <c r="C55" s="483">
        <v>3164.4</v>
      </c>
      <c r="D55" s="484"/>
      <c r="E55" s="485">
        <f t="shared" si="38"/>
        <v>-226148.7200000002</v>
      </c>
      <c r="F55" s="486">
        <v>2783890</v>
      </c>
      <c r="G55" s="483">
        <f t="shared" si="37"/>
        <v>2557741.2799999998</v>
      </c>
      <c r="H55" s="487">
        <f t="shared" si="9"/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7">
        <v>0</v>
      </c>
      <c r="O55" s="487">
        <v>0</v>
      </c>
      <c r="P55" s="487">
        <v>0</v>
      </c>
      <c r="Q55" s="487">
        <v>0</v>
      </c>
      <c r="R55" s="487">
        <v>0</v>
      </c>
      <c r="S55" s="487">
        <v>0</v>
      </c>
      <c r="T55" s="488">
        <v>0</v>
      </c>
      <c r="U55" s="487">
        <v>0</v>
      </c>
      <c r="V55" s="484" t="s">
        <v>992</v>
      </c>
      <c r="W55" s="487">
        <v>892.1</v>
      </c>
      <c r="X55" s="487">
        <v>2432675.02</v>
      </c>
      <c r="Y55" s="487">
        <v>0</v>
      </c>
      <c r="Z55" s="487">
        <v>0</v>
      </c>
      <c r="AA55" s="487">
        <v>0</v>
      </c>
      <c r="AB55" s="487">
        <v>0</v>
      </c>
      <c r="AC55" s="487">
        <v>0</v>
      </c>
      <c r="AD55" s="487">
        <v>0</v>
      </c>
      <c r="AE55" s="487">
        <v>0</v>
      </c>
      <c r="AF55" s="487">
        <v>0</v>
      </c>
      <c r="AG55" s="487">
        <v>0</v>
      </c>
      <c r="AH55" s="487">
        <v>0</v>
      </c>
      <c r="AI55" s="487">
        <v>0</v>
      </c>
      <c r="AJ55" s="489">
        <v>83516.7</v>
      </c>
      <c r="AK55" s="489">
        <v>41549.56</v>
      </c>
      <c r="AL55" s="489">
        <v>0</v>
      </c>
      <c r="AN55" s="372">
        <f>I55/'Приложение 1.1'!J53</f>
        <v>0</v>
      </c>
      <c r="AO55" s="372" t="e">
        <f t="shared" si="10"/>
        <v>#DIV/0!</v>
      </c>
      <c r="AP55" s="372" t="e">
        <f t="shared" si="11"/>
        <v>#DIV/0!</v>
      </c>
      <c r="AQ55" s="372" t="e">
        <f t="shared" si="12"/>
        <v>#DIV/0!</v>
      </c>
      <c r="AR55" s="372" t="e">
        <f t="shared" si="13"/>
        <v>#DIV/0!</v>
      </c>
      <c r="AS55" s="372" t="e">
        <f t="shared" si="14"/>
        <v>#DIV/0!</v>
      </c>
      <c r="AT55" s="372" t="e">
        <f t="shared" si="15"/>
        <v>#DIV/0!</v>
      </c>
      <c r="AU55" s="372">
        <f t="shared" si="16"/>
        <v>2726.9084407577625</v>
      </c>
      <c r="AV55" s="372" t="e">
        <f t="shared" si="17"/>
        <v>#DIV/0!</v>
      </c>
      <c r="AW55" s="372" t="e">
        <f t="shared" si="18"/>
        <v>#DIV/0!</v>
      </c>
      <c r="AX55" s="372" t="e">
        <f t="shared" si="19"/>
        <v>#DIV/0!</v>
      </c>
      <c r="AY55" s="372">
        <f>AI55/'Приложение 1.1'!J53</f>
        <v>0</v>
      </c>
      <c r="AZ55" s="372">
        <v>730.08</v>
      </c>
      <c r="BA55" s="372">
        <v>2070.12</v>
      </c>
      <c r="BB55" s="372">
        <v>848.92</v>
      </c>
      <c r="BC55" s="372">
        <v>819.73</v>
      </c>
      <c r="BD55" s="372">
        <v>611.5</v>
      </c>
      <c r="BE55" s="372">
        <v>1080.04</v>
      </c>
      <c r="BF55" s="372">
        <v>2671800.0099999998</v>
      </c>
      <c r="BG55" s="372">
        <f t="shared" si="20"/>
        <v>4607.6000000000004</v>
      </c>
      <c r="BH55" s="372">
        <v>8748.57</v>
      </c>
      <c r="BI55" s="372">
        <v>3389.61</v>
      </c>
      <c r="BJ55" s="372">
        <v>5995.76</v>
      </c>
      <c r="BK55" s="372">
        <v>548.62</v>
      </c>
      <c r="BL55" s="373" t="str">
        <f t="shared" si="21"/>
        <v xml:space="preserve"> </v>
      </c>
      <c r="BM55" s="373" t="e">
        <f t="shared" si="22"/>
        <v>#DIV/0!</v>
      </c>
      <c r="BN55" s="373" t="e">
        <f t="shared" si="23"/>
        <v>#DIV/0!</v>
      </c>
      <c r="BO55" s="373" t="e">
        <f t="shared" si="24"/>
        <v>#DIV/0!</v>
      </c>
      <c r="BP55" s="373" t="e">
        <f t="shared" si="25"/>
        <v>#DIV/0!</v>
      </c>
      <c r="BQ55" s="373" t="e">
        <f t="shared" si="26"/>
        <v>#DIV/0!</v>
      </c>
      <c r="BR55" s="373" t="e">
        <f t="shared" si="27"/>
        <v>#DIV/0!</v>
      </c>
      <c r="BS55" s="373" t="str">
        <f t="shared" si="34"/>
        <v xml:space="preserve"> </v>
      </c>
      <c r="BT55" s="373" t="e">
        <f t="shared" si="28"/>
        <v>#DIV/0!</v>
      </c>
      <c r="BU55" s="373" t="e">
        <f t="shared" si="29"/>
        <v>#DIV/0!</v>
      </c>
      <c r="BV55" s="373" t="e">
        <f t="shared" si="30"/>
        <v>#DIV/0!</v>
      </c>
      <c r="BW55" s="373" t="str">
        <f t="shared" si="31"/>
        <v xml:space="preserve"> </v>
      </c>
      <c r="BY55" s="492">
        <f t="shared" si="39"/>
        <v>3.2652520664638915</v>
      </c>
      <c r="BZ55" s="493">
        <f t="shared" si="40"/>
        <v>1.624462971485529</v>
      </c>
      <c r="CA55" s="494">
        <f t="shared" si="41"/>
        <v>2867.1015357022752</v>
      </c>
      <c r="CB55" s="491">
        <f t="shared" si="35"/>
        <v>4814.95</v>
      </c>
      <c r="CC55" s="495" t="str">
        <f t="shared" si="32"/>
        <v xml:space="preserve"> </v>
      </c>
    </row>
    <row r="56" spans="1:81" s="490" customFormat="1" ht="9" customHeight="1">
      <c r="A56" s="641">
        <v>40</v>
      </c>
      <c r="B56" s="482" t="s">
        <v>513</v>
      </c>
      <c r="C56" s="483">
        <v>2106.4</v>
      </c>
      <c r="D56" s="484"/>
      <c r="E56" s="485">
        <f t="shared" si="38"/>
        <v>-409226.98</v>
      </c>
      <c r="F56" s="486">
        <v>2167100</v>
      </c>
      <c r="G56" s="483">
        <f t="shared" si="37"/>
        <v>1757873.02</v>
      </c>
      <c r="H56" s="487">
        <f t="shared" si="9"/>
        <v>0</v>
      </c>
      <c r="I56" s="483">
        <v>0</v>
      </c>
      <c r="J56" s="483">
        <v>0</v>
      </c>
      <c r="K56" s="483">
        <v>0</v>
      </c>
      <c r="L56" s="483">
        <v>0</v>
      </c>
      <c r="M56" s="483">
        <v>0</v>
      </c>
      <c r="N56" s="487">
        <v>0</v>
      </c>
      <c r="O56" s="487">
        <v>0</v>
      </c>
      <c r="P56" s="487">
        <v>0</v>
      </c>
      <c r="Q56" s="487">
        <v>0</v>
      </c>
      <c r="R56" s="487">
        <v>0</v>
      </c>
      <c r="S56" s="487">
        <v>0</v>
      </c>
      <c r="T56" s="488">
        <v>0</v>
      </c>
      <c r="U56" s="487">
        <v>0</v>
      </c>
      <c r="V56" s="484" t="s">
        <v>992</v>
      </c>
      <c r="W56" s="487">
        <v>623.52</v>
      </c>
      <c r="X56" s="487">
        <v>1660516.06</v>
      </c>
      <c r="Y56" s="487">
        <v>0</v>
      </c>
      <c r="Z56" s="487">
        <v>0</v>
      </c>
      <c r="AA56" s="487">
        <v>0</v>
      </c>
      <c r="AB56" s="487">
        <v>0</v>
      </c>
      <c r="AC56" s="487">
        <v>0</v>
      </c>
      <c r="AD56" s="487">
        <v>0</v>
      </c>
      <c r="AE56" s="487">
        <v>0</v>
      </c>
      <c r="AF56" s="487">
        <v>0</v>
      </c>
      <c r="AG56" s="487">
        <v>0</v>
      </c>
      <c r="AH56" s="487">
        <v>0</v>
      </c>
      <c r="AI56" s="487">
        <v>0</v>
      </c>
      <c r="AJ56" s="489">
        <v>65013</v>
      </c>
      <c r="AK56" s="489">
        <v>32343.96</v>
      </c>
      <c r="AL56" s="489">
        <v>0</v>
      </c>
      <c r="AN56" s="372">
        <f>I56/'Приложение 1.1'!J54</f>
        <v>0</v>
      </c>
      <c r="AO56" s="372" t="e">
        <f t="shared" si="10"/>
        <v>#DIV/0!</v>
      </c>
      <c r="AP56" s="372" t="e">
        <f t="shared" si="11"/>
        <v>#DIV/0!</v>
      </c>
      <c r="AQ56" s="372" t="e">
        <f t="shared" si="12"/>
        <v>#DIV/0!</v>
      </c>
      <c r="AR56" s="372" t="e">
        <f t="shared" si="13"/>
        <v>#DIV/0!</v>
      </c>
      <c r="AS56" s="372" t="e">
        <f t="shared" si="14"/>
        <v>#DIV/0!</v>
      </c>
      <c r="AT56" s="372" t="e">
        <f t="shared" si="15"/>
        <v>#DIV/0!</v>
      </c>
      <c r="AU56" s="372">
        <f t="shared" si="16"/>
        <v>2663.1319925583784</v>
      </c>
      <c r="AV56" s="372" t="e">
        <f t="shared" si="17"/>
        <v>#DIV/0!</v>
      </c>
      <c r="AW56" s="372" t="e">
        <f t="shared" si="18"/>
        <v>#DIV/0!</v>
      </c>
      <c r="AX56" s="372" t="e">
        <f t="shared" si="19"/>
        <v>#DIV/0!</v>
      </c>
      <c r="AY56" s="372">
        <f>AI56/'Приложение 1.1'!J54</f>
        <v>0</v>
      </c>
      <c r="AZ56" s="372">
        <v>730.08</v>
      </c>
      <c r="BA56" s="372">
        <v>2070.12</v>
      </c>
      <c r="BB56" s="372">
        <v>848.92</v>
      </c>
      <c r="BC56" s="372">
        <v>819.73</v>
      </c>
      <c r="BD56" s="372">
        <v>611.5</v>
      </c>
      <c r="BE56" s="372">
        <v>1080.04</v>
      </c>
      <c r="BF56" s="372">
        <v>2671800.0099999998</v>
      </c>
      <c r="BG56" s="372">
        <f t="shared" si="20"/>
        <v>4607.6000000000004</v>
      </c>
      <c r="BH56" s="372">
        <v>8748.57</v>
      </c>
      <c r="BI56" s="372">
        <v>3389.61</v>
      </c>
      <c r="BJ56" s="372">
        <v>5995.76</v>
      </c>
      <c r="BK56" s="372">
        <v>548.62</v>
      </c>
      <c r="BL56" s="373" t="str">
        <f t="shared" si="21"/>
        <v xml:space="preserve"> </v>
      </c>
      <c r="BM56" s="373" t="e">
        <f t="shared" si="22"/>
        <v>#DIV/0!</v>
      </c>
      <c r="BN56" s="373" t="e">
        <f t="shared" si="23"/>
        <v>#DIV/0!</v>
      </c>
      <c r="BO56" s="373" t="e">
        <f t="shared" si="24"/>
        <v>#DIV/0!</v>
      </c>
      <c r="BP56" s="373" t="e">
        <f t="shared" si="25"/>
        <v>#DIV/0!</v>
      </c>
      <c r="BQ56" s="373" t="e">
        <f t="shared" si="26"/>
        <v>#DIV/0!</v>
      </c>
      <c r="BR56" s="373" t="e">
        <f t="shared" si="27"/>
        <v>#DIV/0!</v>
      </c>
      <c r="BS56" s="373" t="str">
        <f t="shared" si="34"/>
        <v xml:space="preserve"> </v>
      </c>
      <c r="BT56" s="373" t="e">
        <f t="shared" si="28"/>
        <v>#DIV/0!</v>
      </c>
      <c r="BU56" s="373" t="e">
        <f t="shared" si="29"/>
        <v>#DIV/0!</v>
      </c>
      <c r="BV56" s="373" t="e">
        <f t="shared" si="30"/>
        <v>#DIV/0!</v>
      </c>
      <c r="BW56" s="373" t="str">
        <f t="shared" si="31"/>
        <v xml:space="preserve"> </v>
      </c>
      <c r="BY56" s="492">
        <f t="shared" si="39"/>
        <v>3.6983900008886876</v>
      </c>
      <c r="BZ56" s="493">
        <f t="shared" si="40"/>
        <v>1.8399485987901445</v>
      </c>
      <c r="CA56" s="494">
        <f t="shared" si="41"/>
        <v>2819.2728701565306</v>
      </c>
      <c r="CB56" s="491">
        <f t="shared" si="35"/>
        <v>4814.95</v>
      </c>
      <c r="CC56" s="495" t="str">
        <f t="shared" si="32"/>
        <v xml:space="preserve"> </v>
      </c>
    </row>
    <row r="57" spans="1:81" s="490" customFormat="1" ht="9" customHeight="1">
      <c r="A57" s="641">
        <v>41</v>
      </c>
      <c r="B57" s="482" t="s">
        <v>514</v>
      </c>
      <c r="C57" s="483">
        <v>4985</v>
      </c>
      <c r="D57" s="484"/>
      <c r="E57" s="485">
        <f t="shared" si="38"/>
        <v>-1224539.76</v>
      </c>
      <c r="F57" s="486">
        <v>3167300</v>
      </c>
      <c r="G57" s="483">
        <f t="shared" si="37"/>
        <v>1942760.24</v>
      </c>
      <c r="H57" s="487">
        <f t="shared" si="9"/>
        <v>0</v>
      </c>
      <c r="I57" s="483">
        <v>0</v>
      </c>
      <c r="J57" s="483">
        <v>0</v>
      </c>
      <c r="K57" s="483">
        <v>0</v>
      </c>
      <c r="L57" s="483">
        <v>0</v>
      </c>
      <c r="M57" s="483">
        <v>0</v>
      </c>
      <c r="N57" s="487">
        <v>0</v>
      </c>
      <c r="O57" s="487">
        <v>0</v>
      </c>
      <c r="P57" s="487">
        <v>0</v>
      </c>
      <c r="Q57" s="487">
        <v>0</v>
      </c>
      <c r="R57" s="487">
        <v>0</v>
      </c>
      <c r="S57" s="487">
        <v>0</v>
      </c>
      <c r="T57" s="488">
        <v>0</v>
      </c>
      <c r="U57" s="487">
        <v>0</v>
      </c>
      <c r="V57" s="484" t="s">
        <v>992</v>
      </c>
      <c r="W57" s="487">
        <v>852</v>
      </c>
      <c r="X57" s="487">
        <v>1800944.38</v>
      </c>
      <c r="Y57" s="487">
        <v>0</v>
      </c>
      <c r="Z57" s="487">
        <v>0</v>
      </c>
      <c r="AA57" s="487">
        <v>0</v>
      </c>
      <c r="AB57" s="487">
        <v>0</v>
      </c>
      <c r="AC57" s="487">
        <v>0</v>
      </c>
      <c r="AD57" s="487">
        <v>0</v>
      </c>
      <c r="AE57" s="487">
        <v>0</v>
      </c>
      <c r="AF57" s="487">
        <v>0</v>
      </c>
      <c r="AG57" s="487">
        <v>0</v>
      </c>
      <c r="AH57" s="487">
        <v>0</v>
      </c>
      <c r="AI57" s="487">
        <v>0</v>
      </c>
      <c r="AJ57" s="489">
        <v>94543.91</v>
      </c>
      <c r="AK57" s="489">
        <v>47271.95</v>
      </c>
      <c r="AL57" s="489">
        <v>0</v>
      </c>
      <c r="AN57" s="372">
        <f>I57/'Приложение 1.1'!J55</f>
        <v>0</v>
      </c>
      <c r="AO57" s="372" t="e">
        <f t="shared" si="10"/>
        <v>#DIV/0!</v>
      </c>
      <c r="AP57" s="372" t="e">
        <f t="shared" si="11"/>
        <v>#DIV/0!</v>
      </c>
      <c r="AQ57" s="372" t="e">
        <f t="shared" si="12"/>
        <v>#DIV/0!</v>
      </c>
      <c r="AR57" s="372" t="e">
        <f t="shared" si="13"/>
        <v>#DIV/0!</v>
      </c>
      <c r="AS57" s="372" t="e">
        <f t="shared" si="14"/>
        <v>#DIV/0!</v>
      </c>
      <c r="AT57" s="372" t="e">
        <f t="shared" si="15"/>
        <v>#DIV/0!</v>
      </c>
      <c r="AU57" s="372">
        <f t="shared" si="16"/>
        <v>2113.7844835680748</v>
      </c>
      <c r="AV57" s="372" t="e">
        <f t="shared" si="17"/>
        <v>#DIV/0!</v>
      </c>
      <c r="AW57" s="372" t="e">
        <f t="shared" si="18"/>
        <v>#DIV/0!</v>
      </c>
      <c r="AX57" s="372" t="e">
        <f t="shared" si="19"/>
        <v>#DIV/0!</v>
      </c>
      <c r="AY57" s="372">
        <f>AI57/'Приложение 1.1'!J55</f>
        <v>0</v>
      </c>
      <c r="AZ57" s="372">
        <v>730.08</v>
      </c>
      <c r="BA57" s="372">
        <v>2070.12</v>
      </c>
      <c r="BB57" s="372">
        <v>848.92</v>
      </c>
      <c r="BC57" s="372">
        <v>819.73</v>
      </c>
      <c r="BD57" s="372">
        <v>611.5</v>
      </c>
      <c r="BE57" s="372">
        <v>1080.04</v>
      </c>
      <c r="BF57" s="372">
        <v>2671800.0099999998</v>
      </c>
      <c r="BG57" s="372">
        <f t="shared" si="20"/>
        <v>4607.6000000000004</v>
      </c>
      <c r="BH57" s="372">
        <v>8748.57</v>
      </c>
      <c r="BI57" s="372">
        <v>3389.61</v>
      </c>
      <c r="BJ57" s="372">
        <v>5995.76</v>
      </c>
      <c r="BK57" s="372">
        <v>548.62</v>
      </c>
      <c r="BL57" s="373" t="str">
        <f t="shared" si="21"/>
        <v xml:space="preserve"> </v>
      </c>
      <c r="BM57" s="373" t="e">
        <f t="shared" si="22"/>
        <v>#DIV/0!</v>
      </c>
      <c r="BN57" s="373" t="e">
        <f t="shared" si="23"/>
        <v>#DIV/0!</v>
      </c>
      <c r="BO57" s="373" t="e">
        <f t="shared" si="24"/>
        <v>#DIV/0!</v>
      </c>
      <c r="BP57" s="373" t="e">
        <f t="shared" si="25"/>
        <v>#DIV/0!</v>
      </c>
      <c r="BQ57" s="373" t="e">
        <f t="shared" si="26"/>
        <v>#DIV/0!</v>
      </c>
      <c r="BR57" s="373" t="e">
        <f t="shared" si="27"/>
        <v>#DIV/0!</v>
      </c>
      <c r="BS57" s="373" t="str">
        <f t="shared" si="34"/>
        <v xml:space="preserve"> </v>
      </c>
      <c r="BT57" s="373" t="e">
        <f t="shared" si="28"/>
        <v>#DIV/0!</v>
      </c>
      <c r="BU57" s="373" t="e">
        <f t="shared" si="29"/>
        <v>#DIV/0!</v>
      </c>
      <c r="BV57" s="373" t="e">
        <f t="shared" si="30"/>
        <v>#DIV/0!</v>
      </c>
      <c r="BW57" s="373" t="str">
        <f t="shared" si="31"/>
        <v xml:space="preserve"> </v>
      </c>
      <c r="BY57" s="492">
        <f t="shared" si="39"/>
        <v>4.8664733842813259</v>
      </c>
      <c r="BZ57" s="493">
        <f t="shared" si="40"/>
        <v>2.4332364347748849</v>
      </c>
      <c r="CA57" s="494">
        <f t="shared" si="41"/>
        <v>2280.2350234741784</v>
      </c>
      <c r="CB57" s="491">
        <f t="shared" si="35"/>
        <v>4814.95</v>
      </c>
      <c r="CC57" s="495" t="str">
        <f t="shared" si="32"/>
        <v xml:space="preserve"> </v>
      </c>
    </row>
    <row r="58" spans="1:81" s="490" customFormat="1" ht="9" customHeight="1">
      <c r="A58" s="641">
        <v>42</v>
      </c>
      <c r="B58" s="482" t="s">
        <v>515</v>
      </c>
      <c r="C58" s="483">
        <v>4964.5</v>
      </c>
      <c r="D58" s="484"/>
      <c r="E58" s="485">
        <f t="shared" si="38"/>
        <v>-1256828.3500000001</v>
      </c>
      <c r="F58" s="486">
        <v>3200640</v>
      </c>
      <c r="G58" s="483">
        <f t="shared" si="37"/>
        <v>1943811.65</v>
      </c>
      <c r="H58" s="487">
        <f t="shared" si="9"/>
        <v>0</v>
      </c>
      <c r="I58" s="483">
        <v>0</v>
      </c>
      <c r="J58" s="483">
        <v>0</v>
      </c>
      <c r="K58" s="483">
        <v>0</v>
      </c>
      <c r="L58" s="483">
        <v>0</v>
      </c>
      <c r="M58" s="483">
        <v>0</v>
      </c>
      <c r="N58" s="487">
        <v>0</v>
      </c>
      <c r="O58" s="487">
        <v>0</v>
      </c>
      <c r="P58" s="487">
        <v>0</v>
      </c>
      <c r="Q58" s="487">
        <v>0</v>
      </c>
      <c r="R58" s="487">
        <v>0</v>
      </c>
      <c r="S58" s="487">
        <v>0</v>
      </c>
      <c r="T58" s="488">
        <v>0</v>
      </c>
      <c r="U58" s="487">
        <v>0</v>
      </c>
      <c r="V58" s="484" t="s">
        <v>992</v>
      </c>
      <c r="W58" s="487">
        <v>852</v>
      </c>
      <c r="X58" s="487">
        <v>1800503</v>
      </c>
      <c r="Y58" s="487">
        <v>0</v>
      </c>
      <c r="Z58" s="487">
        <v>0</v>
      </c>
      <c r="AA58" s="487">
        <v>0</v>
      </c>
      <c r="AB58" s="487">
        <v>0</v>
      </c>
      <c r="AC58" s="487">
        <v>0</v>
      </c>
      <c r="AD58" s="487">
        <v>0</v>
      </c>
      <c r="AE58" s="487">
        <v>0</v>
      </c>
      <c r="AF58" s="487">
        <v>0</v>
      </c>
      <c r="AG58" s="487">
        <v>0</v>
      </c>
      <c r="AH58" s="487">
        <v>0</v>
      </c>
      <c r="AI58" s="487">
        <v>0</v>
      </c>
      <c r="AJ58" s="489">
        <v>95539.1</v>
      </c>
      <c r="AK58" s="489">
        <v>47769.55</v>
      </c>
      <c r="AL58" s="489">
        <v>0</v>
      </c>
      <c r="AN58" s="372">
        <f>I58/'Приложение 1.1'!J56</f>
        <v>0</v>
      </c>
      <c r="AO58" s="372" t="e">
        <f t="shared" si="10"/>
        <v>#DIV/0!</v>
      </c>
      <c r="AP58" s="372" t="e">
        <f t="shared" si="11"/>
        <v>#DIV/0!</v>
      </c>
      <c r="AQ58" s="372" t="e">
        <f t="shared" si="12"/>
        <v>#DIV/0!</v>
      </c>
      <c r="AR58" s="372" t="e">
        <f t="shared" si="13"/>
        <v>#DIV/0!</v>
      </c>
      <c r="AS58" s="372" t="e">
        <f t="shared" si="14"/>
        <v>#DIV/0!</v>
      </c>
      <c r="AT58" s="372" t="e">
        <f t="shared" si="15"/>
        <v>#DIV/0!</v>
      </c>
      <c r="AU58" s="372">
        <f t="shared" si="16"/>
        <v>2113.2664319248825</v>
      </c>
      <c r="AV58" s="372" t="e">
        <f t="shared" si="17"/>
        <v>#DIV/0!</v>
      </c>
      <c r="AW58" s="372" t="e">
        <f t="shared" si="18"/>
        <v>#DIV/0!</v>
      </c>
      <c r="AX58" s="372" t="e">
        <f t="shared" si="19"/>
        <v>#DIV/0!</v>
      </c>
      <c r="AY58" s="372">
        <f>AI58/'Приложение 1.1'!J56</f>
        <v>0</v>
      </c>
      <c r="AZ58" s="372">
        <v>730.08</v>
      </c>
      <c r="BA58" s="372">
        <v>2070.12</v>
      </c>
      <c r="BB58" s="372">
        <v>848.92</v>
      </c>
      <c r="BC58" s="372">
        <v>819.73</v>
      </c>
      <c r="BD58" s="372">
        <v>611.5</v>
      </c>
      <c r="BE58" s="372">
        <v>1080.04</v>
      </c>
      <c r="BF58" s="372">
        <v>2671800.0099999998</v>
      </c>
      <c r="BG58" s="372">
        <f t="shared" si="20"/>
        <v>4607.6000000000004</v>
      </c>
      <c r="BH58" s="372">
        <v>8748.57</v>
      </c>
      <c r="BI58" s="372">
        <v>3389.61</v>
      </c>
      <c r="BJ58" s="372">
        <v>5995.76</v>
      </c>
      <c r="BK58" s="372">
        <v>548.62</v>
      </c>
      <c r="BL58" s="373" t="str">
        <f t="shared" si="21"/>
        <v xml:space="preserve"> </v>
      </c>
      <c r="BM58" s="373" t="e">
        <f t="shared" si="22"/>
        <v>#DIV/0!</v>
      </c>
      <c r="BN58" s="373" t="e">
        <f t="shared" si="23"/>
        <v>#DIV/0!</v>
      </c>
      <c r="BO58" s="373" t="e">
        <f t="shared" si="24"/>
        <v>#DIV/0!</v>
      </c>
      <c r="BP58" s="373" t="e">
        <f t="shared" si="25"/>
        <v>#DIV/0!</v>
      </c>
      <c r="BQ58" s="373" t="e">
        <f t="shared" si="26"/>
        <v>#DIV/0!</v>
      </c>
      <c r="BR58" s="373" t="e">
        <f t="shared" si="27"/>
        <v>#DIV/0!</v>
      </c>
      <c r="BS58" s="373" t="str">
        <f t="shared" si="34"/>
        <v xml:space="preserve"> </v>
      </c>
      <c r="BT58" s="373" t="e">
        <f t="shared" si="28"/>
        <v>#DIV/0!</v>
      </c>
      <c r="BU58" s="373" t="e">
        <f t="shared" si="29"/>
        <v>#DIV/0!</v>
      </c>
      <c r="BV58" s="373" t="e">
        <f t="shared" si="30"/>
        <v>#DIV/0!</v>
      </c>
      <c r="BW58" s="373" t="str">
        <f t="shared" si="31"/>
        <v xml:space="preserve"> </v>
      </c>
      <c r="BY58" s="492">
        <f t="shared" si="39"/>
        <v>4.9150389648091677</v>
      </c>
      <c r="BZ58" s="493">
        <f t="shared" si="40"/>
        <v>2.4575194824045838</v>
      </c>
      <c r="CA58" s="494">
        <f t="shared" si="41"/>
        <v>2281.4690727699531</v>
      </c>
      <c r="CB58" s="491">
        <f t="shared" si="35"/>
        <v>4814.95</v>
      </c>
      <c r="CC58" s="495" t="str">
        <f t="shared" si="32"/>
        <v xml:space="preserve"> </v>
      </c>
    </row>
    <row r="59" spans="1:81" s="490" customFormat="1" ht="9" customHeight="1">
      <c r="A59" s="641">
        <v>43</v>
      </c>
      <c r="B59" s="482" t="s">
        <v>516</v>
      </c>
      <c r="C59" s="483">
        <v>581.4</v>
      </c>
      <c r="D59" s="484"/>
      <c r="E59" s="485">
        <f t="shared" si="38"/>
        <v>-316156.73999999976</v>
      </c>
      <c r="F59" s="486">
        <v>2296125.7999999998</v>
      </c>
      <c r="G59" s="483">
        <f t="shared" si="37"/>
        <v>1979969.06</v>
      </c>
      <c r="H59" s="487">
        <f t="shared" si="9"/>
        <v>0</v>
      </c>
      <c r="I59" s="483">
        <v>0</v>
      </c>
      <c r="J59" s="483">
        <v>0</v>
      </c>
      <c r="K59" s="483">
        <v>0</v>
      </c>
      <c r="L59" s="483">
        <v>0</v>
      </c>
      <c r="M59" s="483">
        <v>0</v>
      </c>
      <c r="N59" s="487">
        <v>0</v>
      </c>
      <c r="O59" s="487">
        <v>0</v>
      </c>
      <c r="P59" s="487">
        <v>0</v>
      </c>
      <c r="Q59" s="487">
        <v>0</v>
      </c>
      <c r="R59" s="487">
        <v>0</v>
      </c>
      <c r="S59" s="487">
        <v>0</v>
      </c>
      <c r="T59" s="488">
        <v>0</v>
      </c>
      <c r="U59" s="487">
        <v>0</v>
      </c>
      <c r="V59" s="484" t="s">
        <v>992</v>
      </c>
      <c r="W59" s="487">
        <v>600</v>
      </c>
      <c r="X59" s="487">
        <v>1903335.86</v>
      </c>
      <c r="Y59" s="487">
        <v>0</v>
      </c>
      <c r="Z59" s="487">
        <v>0</v>
      </c>
      <c r="AA59" s="487">
        <v>0</v>
      </c>
      <c r="AB59" s="487">
        <v>0</v>
      </c>
      <c r="AC59" s="487">
        <v>0</v>
      </c>
      <c r="AD59" s="487">
        <v>0</v>
      </c>
      <c r="AE59" s="487">
        <v>0</v>
      </c>
      <c r="AF59" s="487">
        <v>0</v>
      </c>
      <c r="AG59" s="487">
        <v>0</v>
      </c>
      <c r="AH59" s="487">
        <v>0</v>
      </c>
      <c r="AI59" s="487">
        <v>0</v>
      </c>
      <c r="AJ59" s="489">
        <v>42363.519999999997</v>
      </c>
      <c r="AK59" s="489">
        <v>34269.68</v>
      </c>
      <c r="AL59" s="489">
        <v>0</v>
      </c>
      <c r="AN59" s="372">
        <f>I59/'Приложение 1.1'!J57</f>
        <v>0</v>
      </c>
      <c r="AO59" s="372" t="e">
        <f t="shared" si="10"/>
        <v>#DIV/0!</v>
      </c>
      <c r="AP59" s="372" t="e">
        <f t="shared" si="11"/>
        <v>#DIV/0!</v>
      </c>
      <c r="AQ59" s="372" t="e">
        <f t="shared" si="12"/>
        <v>#DIV/0!</v>
      </c>
      <c r="AR59" s="372" t="e">
        <f t="shared" si="13"/>
        <v>#DIV/0!</v>
      </c>
      <c r="AS59" s="372" t="e">
        <f t="shared" si="14"/>
        <v>#DIV/0!</v>
      </c>
      <c r="AT59" s="372" t="e">
        <f t="shared" si="15"/>
        <v>#DIV/0!</v>
      </c>
      <c r="AU59" s="372">
        <f t="shared" si="16"/>
        <v>3172.2264333333337</v>
      </c>
      <c r="AV59" s="372" t="e">
        <f t="shared" si="17"/>
        <v>#DIV/0!</v>
      </c>
      <c r="AW59" s="372" t="e">
        <f t="shared" si="18"/>
        <v>#DIV/0!</v>
      </c>
      <c r="AX59" s="372" t="e">
        <f t="shared" si="19"/>
        <v>#DIV/0!</v>
      </c>
      <c r="AY59" s="372">
        <f>AI59/'Приложение 1.1'!J57</f>
        <v>0</v>
      </c>
      <c r="AZ59" s="372">
        <v>730.08</v>
      </c>
      <c r="BA59" s="372">
        <v>2070.12</v>
      </c>
      <c r="BB59" s="372">
        <v>848.92</v>
      </c>
      <c r="BC59" s="372">
        <v>819.73</v>
      </c>
      <c r="BD59" s="372">
        <v>611.5</v>
      </c>
      <c r="BE59" s="372">
        <v>1080.04</v>
      </c>
      <c r="BF59" s="372">
        <v>2671800.0099999998</v>
      </c>
      <c r="BG59" s="372">
        <f t="shared" si="20"/>
        <v>4607.6000000000004</v>
      </c>
      <c r="BH59" s="372">
        <v>8748.57</v>
      </c>
      <c r="BI59" s="372">
        <v>3389.61</v>
      </c>
      <c r="BJ59" s="372">
        <v>5995.76</v>
      </c>
      <c r="BK59" s="372">
        <v>548.62</v>
      </c>
      <c r="BL59" s="373" t="str">
        <f t="shared" si="21"/>
        <v xml:space="preserve"> </v>
      </c>
      <c r="BM59" s="373" t="e">
        <f t="shared" si="22"/>
        <v>#DIV/0!</v>
      </c>
      <c r="BN59" s="373" t="e">
        <f t="shared" si="23"/>
        <v>#DIV/0!</v>
      </c>
      <c r="BO59" s="373" t="e">
        <f t="shared" si="24"/>
        <v>#DIV/0!</v>
      </c>
      <c r="BP59" s="373" t="e">
        <f t="shared" si="25"/>
        <v>#DIV/0!</v>
      </c>
      <c r="BQ59" s="373" t="e">
        <f t="shared" si="26"/>
        <v>#DIV/0!</v>
      </c>
      <c r="BR59" s="373" t="e">
        <f t="shared" si="27"/>
        <v>#DIV/0!</v>
      </c>
      <c r="BS59" s="373" t="str">
        <f t="shared" si="34"/>
        <v xml:space="preserve"> </v>
      </c>
      <c r="BT59" s="373" t="e">
        <f t="shared" si="28"/>
        <v>#DIV/0!</v>
      </c>
      <c r="BU59" s="373" t="e">
        <f t="shared" si="29"/>
        <v>#DIV/0!</v>
      </c>
      <c r="BV59" s="373" t="e">
        <f t="shared" si="30"/>
        <v>#DIV/0!</v>
      </c>
      <c r="BW59" s="373" t="str">
        <f t="shared" si="31"/>
        <v xml:space="preserve"> </v>
      </c>
      <c r="BY59" s="492">
        <f t="shared" si="39"/>
        <v>2.1396051512037264</v>
      </c>
      <c r="BZ59" s="493">
        <f t="shared" si="40"/>
        <v>1.7308189654236312</v>
      </c>
      <c r="CA59" s="494">
        <f t="shared" si="41"/>
        <v>3299.9484333333335</v>
      </c>
      <c r="CB59" s="491">
        <f t="shared" si="35"/>
        <v>4814.95</v>
      </c>
      <c r="CC59" s="495" t="str">
        <f t="shared" si="32"/>
        <v xml:space="preserve"> </v>
      </c>
    </row>
    <row r="60" spans="1:81" s="490" customFormat="1" ht="9" customHeight="1">
      <c r="A60" s="641">
        <v>44</v>
      </c>
      <c r="B60" s="482" t="s">
        <v>517</v>
      </c>
      <c r="C60" s="483">
        <v>2806</v>
      </c>
      <c r="D60" s="484"/>
      <c r="E60" s="485">
        <f t="shared" si="38"/>
        <v>-583250.29</v>
      </c>
      <c r="F60" s="486">
        <v>3200640</v>
      </c>
      <c r="G60" s="483">
        <f t="shared" si="37"/>
        <v>2617389.71</v>
      </c>
      <c r="H60" s="487">
        <f t="shared" si="9"/>
        <v>0</v>
      </c>
      <c r="I60" s="483">
        <v>0</v>
      </c>
      <c r="J60" s="483">
        <v>0</v>
      </c>
      <c r="K60" s="483">
        <v>0</v>
      </c>
      <c r="L60" s="483">
        <v>0</v>
      </c>
      <c r="M60" s="483">
        <v>0</v>
      </c>
      <c r="N60" s="487">
        <v>0</v>
      </c>
      <c r="O60" s="487">
        <v>0</v>
      </c>
      <c r="P60" s="487">
        <v>0</v>
      </c>
      <c r="Q60" s="487">
        <v>0</v>
      </c>
      <c r="R60" s="487">
        <v>0</v>
      </c>
      <c r="S60" s="487">
        <v>0</v>
      </c>
      <c r="T60" s="488">
        <v>0</v>
      </c>
      <c r="U60" s="487">
        <v>0</v>
      </c>
      <c r="V60" s="484" t="s">
        <v>992</v>
      </c>
      <c r="W60" s="487">
        <v>771.6</v>
      </c>
      <c r="X60" s="487">
        <v>2500486.34</v>
      </c>
      <c r="Y60" s="487">
        <v>0</v>
      </c>
      <c r="Z60" s="487">
        <v>0</v>
      </c>
      <c r="AA60" s="487">
        <v>0</v>
      </c>
      <c r="AB60" s="487">
        <v>0</v>
      </c>
      <c r="AC60" s="487">
        <v>0</v>
      </c>
      <c r="AD60" s="487">
        <v>0</v>
      </c>
      <c r="AE60" s="487">
        <v>0</v>
      </c>
      <c r="AF60" s="487">
        <v>0</v>
      </c>
      <c r="AG60" s="487">
        <v>0</v>
      </c>
      <c r="AH60" s="487">
        <v>0</v>
      </c>
      <c r="AI60" s="487">
        <v>0</v>
      </c>
      <c r="AJ60" s="489">
        <v>69133.820000000007</v>
      </c>
      <c r="AK60" s="489">
        <v>47769.55</v>
      </c>
      <c r="AL60" s="489">
        <v>0</v>
      </c>
      <c r="AN60" s="372">
        <f>I60/'Приложение 1.1'!J58</f>
        <v>0</v>
      </c>
      <c r="AO60" s="372" t="e">
        <f t="shared" si="10"/>
        <v>#DIV/0!</v>
      </c>
      <c r="AP60" s="372" t="e">
        <f t="shared" si="11"/>
        <v>#DIV/0!</v>
      </c>
      <c r="AQ60" s="372" t="e">
        <f t="shared" si="12"/>
        <v>#DIV/0!</v>
      </c>
      <c r="AR60" s="372" t="e">
        <f t="shared" si="13"/>
        <v>#DIV/0!</v>
      </c>
      <c r="AS60" s="372" t="e">
        <f t="shared" si="14"/>
        <v>#DIV/0!</v>
      </c>
      <c r="AT60" s="372" t="e">
        <f t="shared" si="15"/>
        <v>#DIV/0!</v>
      </c>
      <c r="AU60" s="372">
        <f t="shared" si="16"/>
        <v>3240.6510368066351</v>
      </c>
      <c r="AV60" s="372" t="e">
        <f t="shared" si="17"/>
        <v>#DIV/0!</v>
      </c>
      <c r="AW60" s="372" t="e">
        <f t="shared" si="18"/>
        <v>#DIV/0!</v>
      </c>
      <c r="AX60" s="372" t="e">
        <f t="shared" si="19"/>
        <v>#DIV/0!</v>
      </c>
      <c r="AY60" s="372">
        <f>AI60/'Приложение 1.1'!J58</f>
        <v>0</v>
      </c>
      <c r="AZ60" s="372">
        <v>730.08</v>
      </c>
      <c r="BA60" s="372">
        <v>2070.12</v>
      </c>
      <c r="BB60" s="372">
        <v>848.92</v>
      </c>
      <c r="BC60" s="372">
        <v>819.73</v>
      </c>
      <c r="BD60" s="372">
        <v>611.5</v>
      </c>
      <c r="BE60" s="372">
        <v>1080.04</v>
      </c>
      <c r="BF60" s="372">
        <v>2671800.0099999998</v>
      </c>
      <c r="BG60" s="372">
        <f t="shared" si="20"/>
        <v>4607.6000000000004</v>
      </c>
      <c r="BH60" s="372">
        <v>8748.57</v>
      </c>
      <c r="BI60" s="372">
        <v>3389.61</v>
      </c>
      <c r="BJ60" s="372">
        <v>5995.76</v>
      </c>
      <c r="BK60" s="372">
        <v>548.62</v>
      </c>
      <c r="BL60" s="373" t="str">
        <f t="shared" si="21"/>
        <v xml:space="preserve"> </v>
      </c>
      <c r="BM60" s="373" t="e">
        <f t="shared" si="22"/>
        <v>#DIV/0!</v>
      </c>
      <c r="BN60" s="373" t="e">
        <f t="shared" si="23"/>
        <v>#DIV/0!</v>
      </c>
      <c r="BO60" s="373" t="e">
        <f t="shared" si="24"/>
        <v>#DIV/0!</v>
      </c>
      <c r="BP60" s="373" t="e">
        <f t="shared" si="25"/>
        <v>#DIV/0!</v>
      </c>
      <c r="BQ60" s="373" t="e">
        <f t="shared" si="26"/>
        <v>#DIV/0!</v>
      </c>
      <c r="BR60" s="373" t="e">
        <f t="shared" si="27"/>
        <v>#DIV/0!</v>
      </c>
      <c r="BS60" s="373" t="str">
        <f t="shared" si="34"/>
        <v xml:space="preserve"> </v>
      </c>
      <c r="BT60" s="373" t="e">
        <f t="shared" si="28"/>
        <v>#DIV/0!</v>
      </c>
      <c r="BU60" s="373" t="e">
        <f t="shared" si="29"/>
        <v>#DIV/0!</v>
      </c>
      <c r="BV60" s="373" t="e">
        <f t="shared" si="30"/>
        <v>#DIV/0!</v>
      </c>
      <c r="BW60" s="373" t="str">
        <f t="shared" si="31"/>
        <v xml:space="preserve"> </v>
      </c>
      <c r="BY60" s="492">
        <f t="shared" si="39"/>
        <v>2.6413269577651088</v>
      </c>
      <c r="BZ60" s="493">
        <f t="shared" si="40"/>
        <v>1.8250835868075606</v>
      </c>
      <c r="CA60" s="494">
        <f t="shared" si="41"/>
        <v>3392.1587739761535</v>
      </c>
      <c r="CB60" s="491">
        <f t="shared" si="35"/>
        <v>4814.95</v>
      </c>
      <c r="CC60" s="495" t="str">
        <f t="shared" si="32"/>
        <v xml:space="preserve"> </v>
      </c>
    </row>
    <row r="61" spans="1:81" s="651" customFormat="1" ht="9" customHeight="1">
      <c r="A61" s="642">
        <v>45</v>
      </c>
      <c r="B61" s="643" t="s">
        <v>518</v>
      </c>
      <c r="C61" s="644">
        <v>8152.1</v>
      </c>
      <c r="D61" s="645"/>
      <c r="E61" s="646">
        <f t="shared" si="38"/>
        <v>-8381106.8799999999</v>
      </c>
      <c r="F61" s="647">
        <v>12002400</v>
      </c>
      <c r="G61" s="644">
        <f t="shared" si="37"/>
        <v>3621293.12</v>
      </c>
      <c r="H61" s="648">
        <f t="shared" si="9"/>
        <v>0</v>
      </c>
      <c r="I61" s="644">
        <v>0</v>
      </c>
      <c r="J61" s="644">
        <v>0</v>
      </c>
      <c r="K61" s="644">
        <v>0</v>
      </c>
      <c r="L61" s="644">
        <v>0</v>
      </c>
      <c r="M61" s="644">
        <v>0</v>
      </c>
      <c r="N61" s="648">
        <v>0</v>
      </c>
      <c r="O61" s="648">
        <v>0</v>
      </c>
      <c r="P61" s="648">
        <v>0</v>
      </c>
      <c r="Q61" s="648">
        <v>0</v>
      </c>
      <c r="R61" s="648">
        <v>0</v>
      </c>
      <c r="S61" s="648">
        <v>0</v>
      </c>
      <c r="T61" s="649">
        <v>0</v>
      </c>
      <c r="U61" s="648">
        <v>0</v>
      </c>
      <c r="V61" s="645" t="s">
        <v>992</v>
      </c>
      <c r="W61" s="648">
        <v>1260</v>
      </c>
      <c r="X61" s="648">
        <v>3220713.02</v>
      </c>
      <c r="Y61" s="648">
        <v>0</v>
      </c>
      <c r="Z61" s="648">
        <v>0</v>
      </c>
      <c r="AA61" s="648">
        <v>0</v>
      </c>
      <c r="AB61" s="648">
        <v>0</v>
      </c>
      <c r="AC61" s="648">
        <v>0</v>
      </c>
      <c r="AD61" s="648">
        <v>0</v>
      </c>
      <c r="AE61" s="648">
        <v>0</v>
      </c>
      <c r="AF61" s="648">
        <v>0</v>
      </c>
      <c r="AG61" s="648">
        <v>0</v>
      </c>
      <c r="AH61" s="648">
        <v>0</v>
      </c>
      <c r="AI61" s="648">
        <v>0</v>
      </c>
      <c r="AJ61" s="650">
        <v>221444.28</v>
      </c>
      <c r="AK61" s="650">
        <v>179135.82</v>
      </c>
      <c r="AL61" s="650">
        <v>0</v>
      </c>
      <c r="AN61" s="652">
        <f>I61/'Приложение 1.1'!J59</f>
        <v>0</v>
      </c>
      <c r="AO61" s="652" t="e">
        <f t="shared" si="10"/>
        <v>#DIV/0!</v>
      </c>
      <c r="AP61" s="652" t="e">
        <f t="shared" si="11"/>
        <v>#DIV/0!</v>
      </c>
      <c r="AQ61" s="652" t="e">
        <f t="shared" si="12"/>
        <v>#DIV/0!</v>
      </c>
      <c r="AR61" s="652" t="e">
        <f t="shared" si="13"/>
        <v>#DIV/0!</v>
      </c>
      <c r="AS61" s="652" t="e">
        <f t="shared" si="14"/>
        <v>#DIV/0!</v>
      </c>
      <c r="AT61" s="652" t="e">
        <f t="shared" si="15"/>
        <v>#DIV/0!</v>
      </c>
      <c r="AU61" s="652">
        <f t="shared" si="16"/>
        <v>2556.1214444444445</v>
      </c>
      <c r="AV61" s="652" t="e">
        <f t="shared" si="17"/>
        <v>#DIV/0!</v>
      </c>
      <c r="AW61" s="652" t="e">
        <f t="shared" si="18"/>
        <v>#DIV/0!</v>
      </c>
      <c r="AX61" s="652" t="e">
        <f t="shared" si="19"/>
        <v>#DIV/0!</v>
      </c>
      <c r="AY61" s="652">
        <f>AI61/'Приложение 1.1'!J59</f>
        <v>0</v>
      </c>
      <c r="AZ61" s="652">
        <v>730.08</v>
      </c>
      <c r="BA61" s="652">
        <v>2070.12</v>
      </c>
      <c r="BB61" s="652">
        <v>848.92</v>
      </c>
      <c r="BC61" s="652">
        <v>819.73</v>
      </c>
      <c r="BD61" s="652">
        <v>611.5</v>
      </c>
      <c r="BE61" s="652">
        <v>1080.04</v>
      </c>
      <c r="BF61" s="652">
        <v>2671800.0099999998</v>
      </c>
      <c r="BG61" s="652">
        <f t="shared" si="20"/>
        <v>4607.6000000000004</v>
      </c>
      <c r="BH61" s="652">
        <v>8748.57</v>
      </c>
      <c r="BI61" s="652">
        <v>3389.61</v>
      </c>
      <c r="BJ61" s="652">
        <v>5995.76</v>
      </c>
      <c r="BK61" s="652">
        <v>548.62</v>
      </c>
      <c r="BL61" s="653" t="str">
        <f t="shared" si="21"/>
        <v xml:space="preserve"> </v>
      </c>
      <c r="BM61" s="653" t="e">
        <f t="shared" si="22"/>
        <v>#DIV/0!</v>
      </c>
      <c r="BN61" s="653" t="e">
        <f t="shared" si="23"/>
        <v>#DIV/0!</v>
      </c>
      <c r="BO61" s="653" t="e">
        <f t="shared" si="24"/>
        <v>#DIV/0!</v>
      </c>
      <c r="BP61" s="653" t="e">
        <f t="shared" si="25"/>
        <v>#DIV/0!</v>
      </c>
      <c r="BQ61" s="653" t="e">
        <f t="shared" si="26"/>
        <v>#DIV/0!</v>
      </c>
      <c r="BR61" s="653" t="e">
        <f t="shared" si="27"/>
        <v>#DIV/0!</v>
      </c>
      <c r="BS61" s="653" t="str">
        <f t="shared" si="34"/>
        <v xml:space="preserve"> </v>
      </c>
      <c r="BT61" s="653" t="e">
        <f t="shared" si="28"/>
        <v>#DIV/0!</v>
      </c>
      <c r="BU61" s="653" t="e">
        <f t="shared" si="29"/>
        <v>#DIV/0!</v>
      </c>
      <c r="BV61" s="653" t="e">
        <f t="shared" si="30"/>
        <v>#DIV/0!</v>
      </c>
      <c r="BW61" s="653" t="str">
        <f t="shared" si="31"/>
        <v xml:space="preserve"> </v>
      </c>
      <c r="BY61" s="654">
        <f t="shared" si="39"/>
        <v>6.1150609095128976</v>
      </c>
      <c r="BZ61" s="655">
        <f t="shared" si="40"/>
        <v>4.9467362641994583</v>
      </c>
      <c r="CA61" s="656">
        <f t="shared" si="41"/>
        <v>2874.0421587301589</v>
      </c>
      <c r="CB61" s="652">
        <f t="shared" si="35"/>
        <v>4814.95</v>
      </c>
      <c r="CC61" s="657" t="str">
        <f t="shared" si="32"/>
        <v xml:space="preserve"> </v>
      </c>
    </row>
    <row r="62" spans="1:81" s="490" customFormat="1" ht="9" customHeight="1">
      <c r="A62" s="641">
        <v>46</v>
      </c>
      <c r="B62" s="482" t="s">
        <v>519</v>
      </c>
      <c r="C62" s="483">
        <v>3508.6</v>
      </c>
      <c r="D62" s="484"/>
      <c r="E62" s="485">
        <f t="shared" si="38"/>
        <v>646973.58000000007</v>
      </c>
      <c r="F62" s="486">
        <v>2920584</v>
      </c>
      <c r="G62" s="483">
        <f t="shared" si="37"/>
        <v>3567557.58</v>
      </c>
      <c r="H62" s="487">
        <f t="shared" si="9"/>
        <v>0</v>
      </c>
      <c r="I62" s="483">
        <v>0</v>
      </c>
      <c r="J62" s="483">
        <v>0</v>
      </c>
      <c r="K62" s="483">
        <v>0</v>
      </c>
      <c r="L62" s="483">
        <v>0</v>
      </c>
      <c r="M62" s="483">
        <v>0</v>
      </c>
      <c r="N62" s="487">
        <v>0</v>
      </c>
      <c r="O62" s="487">
        <v>0</v>
      </c>
      <c r="P62" s="487">
        <v>0</v>
      </c>
      <c r="Q62" s="487">
        <v>0</v>
      </c>
      <c r="R62" s="487">
        <v>0</v>
      </c>
      <c r="S62" s="487">
        <v>0</v>
      </c>
      <c r="T62" s="488">
        <v>0</v>
      </c>
      <c r="U62" s="487">
        <v>0</v>
      </c>
      <c r="V62" s="484" t="s">
        <v>992</v>
      </c>
      <c r="W62" s="487">
        <v>983</v>
      </c>
      <c r="X62" s="487">
        <v>3470083.09</v>
      </c>
      <c r="Y62" s="487">
        <v>0</v>
      </c>
      <c r="Z62" s="487">
        <v>0</v>
      </c>
      <c r="AA62" s="487">
        <v>0</v>
      </c>
      <c r="AB62" s="487">
        <v>0</v>
      </c>
      <c r="AC62" s="487">
        <v>0</v>
      </c>
      <c r="AD62" s="487">
        <v>0</v>
      </c>
      <c r="AE62" s="487">
        <v>0</v>
      </c>
      <c r="AF62" s="487">
        <v>0</v>
      </c>
      <c r="AG62" s="487">
        <v>0</v>
      </c>
      <c r="AH62" s="487">
        <v>0</v>
      </c>
      <c r="AI62" s="487">
        <v>0</v>
      </c>
      <c r="AJ62" s="489">
        <v>53884.77</v>
      </c>
      <c r="AK62" s="489">
        <v>43589.72</v>
      </c>
      <c r="AL62" s="489">
        <v>0</v>
      </c>
      <c r="AN62" s="372">
        <f>I62/'Приложение 1.1'!J60</f>
        <v>0</v>
      </c>
      <c r="AO62" s="372" t="e">
        <f t="shared" si="10"/>
        <v>#DIV/0!</v>
      </c>
      <c r="AP62" s="372" t="e">
        <f t="shared" si="11"/>
        <v>#DIV/0!</v>
      </c>
      <c r="AQ62" s="372" t="e">
        <f t="shared" si="12"/>
        <v>#DIV/0!</v>
      </c>
      <c r="AR62" s="372" t="e">
        <f t="shared" si="13"/>
        <v>#DIV/0!</v>
      </c>
      <c r="AS62" s="372" t="e">
        <f t="shared" si="14"/>
        <v>#DIV/0!</v>
      </c>
      <c r="AT62" s="372" t="e">
        <f t="shared" si="15"/>
        <v>#DIV/0!</v>
      </c>
      <c r="AU62" s="372">
        <f t="shared" si="16"/>
        <v>3530.0946998982704</v>
      </c>
      <c r="AV62" s="372" t="e">
        <f t="shared" si="17"/>
        <v>#DIV/0!</v>
      </c>
      <c r="AW62" s="372" t="e">
        <f t="shared" si="18"/>
        <v>#DIV/0!</v>
      </c>
      <c r="AX62" s="372" t="e">
        <f t="shared" si="19"/>
        <v>#DIV/0!</v>
      </c>
      <c r="AY62" s="372">
        <f>AI62/'Приложение 1.1'!J60</f>
        <v>0</v>
      </c>
      <c r="AZ62" s="372">
        <v>730.08</v>
      </c>
      <c r="BA62" s="372">
        <v>2070.12</v>
      </c>
      <c r="BB62" s="372">
        <v>848.92</v>
      </c>
      <c r="BC62" s="372">
        <v>819.73</v>
      </c>
      <c r="BD62" s="372">
        <v>611.5</v>
      </c>
      <c r="BE62" s="372">
        <v>1080.04</v>
      </c>
      <c r="BF62" s="372">
        <v>2671800.0099999998</v>
      </c>
      <c r="BG62" s="372">
        <f t="shared" si="20"/>
        <v>4607.6000000000004</v>
      </c>
      <c r="BH62" s="372">
        <v>8748.57</v>
      </c>
      <c r="BI62" s="372">
        <v>3389.61</v>
      </c>
      <c r="BJ62" s="372">
        <v>5995.76</v>
      </c>
      <c r="BK62" s="372">
        <v>548.62</v>
      </c>
      <c r="BL62" s="373" t="str">
        <f t="shared" si="21"/>
        <v xml:space="preserve"> </v>
      </c>
      <c r="BM62" s="373" t="e">
        <f t="shared" si="22"/>
        <v>#DIV/0!</v>
      </c>
      <c r="BN62" s="373" t="e">
        <f t="shared" si="23"/>
        <v>#DIV/0!</v>
      </c>
      <c r="BO62" s="373" t="e">
        <f t="shared" si="24"/>
        <v>#DIV/0!</v>
      </c>
      <c r="BP62" s="373" t="e">
        <f t="shared" si="25"/>
        <v>#DIV/0!</v>
      </c>
      <c r="BQ62" s="373" t="e">
        <f t="shared" si="26"/>
        <v>#DIV/0!</v>
      </c>
      <c r="BR62" s="373" t="e">
        <f t="shared" si="27"/>
        <v>#DIV/0!</v>
      </c>
      <c r="BS62" s="373" t="str">
        <f t="shared" si="34"/>
        <v xml:space="preserve"> </v>
      </c>
      <c r="BT62" s="373" t="e">
        <f t="shared" si="28"/>
        <v>#DIV/0!</v>
      </c>
      <c r="BU62" s="373" t="e">
        <f t="shared" si="29"/>
        <v>#DIV/0!</v>
      </c>
      <c r="BV62" s="373" t="e">
        <f t="shared" si="30"/>
        <v>#DIV/0!</v>
      </c>
      <c r="BW62" s="373" t="str">
        <f t="shared" si="31"/>
        <v xml:space="preserve"> </v>
      </c>
      <c r="BY62" s="492">
        <f t="shared" si="39"/>
        <v>1.5104106602814802</v>
      </c>
      <c r="BZ62" s="493">
        <f t="shared" si="40"/>
        <v>1.2218364811928277</v>
      </c>
      <c r="CA62" s="494">
        <f t="shared" si="41"/>
        <v>3629.2549135300101</v>
      </c>
      <c r="CB62" s="491">
        <f t="shared" si="35"/>
        <v>4814.95</v>
      </c>
      <c r="CC62" s="495" t="str">
        <f t="shared" si="32"/>
        <v xml:space="preserve"> </v>
      </c>
    </row>
    <row r="63" spans="1:81" s="26" customFormat="1" ht="9" customHeight="1">
      <c r="A63" s="641">
        <v>47</v>
      </c>
      <c r="B63" s="173" t="s">
        <v>520</v>
      </c>
      <c r="C63" s="178">
        <v>3100.9</v>
      </c>
      <c r="D63" s="174"/>
      <c r="E63" s="293">
        <f t="shared" si="38"/>
        <v>-193230.70999999996</v>
      </c>
      <c r="F63" s="293">
        <v>2375289.4</v>
      </c>
      <c r="G63" s="275">
        <f>ROUND(H63+U63+X63+Z63+AB63+AD63+AF63+AH63+AJ63+AK63+AL63+AI63,2)</f>
        <v>2182058.69</v>
      </c>
      <c r="H63" s="388">
        <f>ROUND(I63+K63+M63+O63+Q63+S63,2)</f>
        <v>1414464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388">
        <v>521</v>
      </c>
      <c r="O63" s="388">
        <v>398125</v>
      </c>
      <c r="P63" s="388">
        <v>996</v>
      </c>
      <c r="Q63" s="388">
        <v>554558</v>
      </c>
      <c r="R63" s="388">
        <v>474</v>
      </c>
      <c r="S63" s="388">
        <v>461781</v>
      </c>
      <c r="T63" s="103">
        <v>0</v>
      </c>
      <c r="U63" s="388">
        <v>0</v>
      </c>
      <c r="V63" s="174"/>
      <c r="W63" s="388">
        <v>0</v>
      </c>
      <c r="X63" s="388">
        <v>0</v>
      </c>
      <c r="Y63" s="388">
        <v>0</v>
      </c>
      <c r="Z63" s="388">
        <v>0</v>
      </c>
      <c r="AA63" s="388">
        <v>0</v>
      </c>
      <c r="AB63" s="388">
        <v>0</v>
      </c>
      <c r="AC63" s="388">
        <v>0</v>
      </c>
      <c r="AD63" s="388">
        <v>0</v>
      </c>
      <c r="AE63" s="388">
        <v>0</v>
      </c>
      <c r="AF63" s="388">
        <v>0</v>
      </c>
      <c r="AG63" s="388">
        <v>0</v>
      </c>
      <c r="AH63" s="388">
        <v>0</v>
      </c>
      <c r="AI63" s="396">
        <v>669614</v>
      </c>
      <c r="AJ63" s="396">
        <v>62351.35</v>
      </c>
      <c r="AK63" s="396">
        <v>35629.339999999997</v>
      </c>
      <c r="AL63" s="396">
        <v>0</v>
      </c>
      <c r="AN63" s="372">
        <f>I63/'Приложение 1.1'!J61</f>
        <v>0</v>
      </c>
      <c r="AO63" s="372" t="e">
        <f t="shared" si="10"/>
        <v>#DIV/0!</v>
      </c>
      <c r="AP63" s="372" t="e">
        <f t="shared" si="11"/>
        <v>#DIV/0!</v>
      </c>
      <c r="AQ63" s="372">
        <f t="shared" si="12"/>
        <v>764.15547024952014</v>
      </c>
      <c r="AR63" s="372">
        <f t="shared" si="13"/>
        <v>556.78514056224901</v>
      </c>
      <c r="AS63" s="372">
        <f t="shared" si="14"/>
        <v>974.22151898734182</v>
      </c>
      <c r="AT63" s="372" t="e">
        <f t="shared" si="15"/>
        <v>#DIV/0!</v>
      </c>
      <c r="AU63" s="372" t="e">
        <f t="shared" si="16"/>
        <v>#DIV/0!</v>
      </c>
      <c r="AV63" s="372" t="e">
        <f t="shared" si="17"/>
        <v>#DIV/0!</v>
      </c>
      <c r="AW63" s="372" t="e">
        <f t="shared" si="18"/>
        <v>#DIV/0!</v>
      </c>
      <c r="AX63" s="372" t="e">
        <f t="shared" si="19"/>
        <v>#DIV/0!</v>
      </c>
      <c r="AY63" s="372">
        <f>AI63/'Приложение 1.1'!J61</f>
        <v>215.9418233416105</v>
      </c>
      <c r="AZ63" s="372">
        <v>730.08</v>
      </c>
      <c r="BA63" s="372">
        <v>2070.12</v>
      </c>
      <c r="BB63" s="372">
        <v>848.92</v>
      </c>
      <c r="BC63" s="372">
        <v>819.73</v>
      </c>
      <c r="BD63" s="372">
        <v>611.5</v>
      </c>
      <c r="BE63" s="372">
        <v>1080.04</v>
      </c>
      <c r="BF63" s="372">
        <v>2671800.0099999998</v>
      </c>
      <c r="BG63" s="372">
        <f t="shared" si="20"/>
        <v>4422.8500000000004</v>
      </c>
      <c r="BH63" s="372">
        <v>8748.57</v>
      </c>
      <c r="BI63" s="372">
        <v>3389.61</v>
      </c>
      <c r="BJ63" s="372">
        <v>5995.76</v>
      </c>
      <c r="BK63" s="372">
        <v>548.62</v>
      </c>
      <c r="BL63" s="373" t="str">
        <f t="shared" si="21"/>
        <v xml:space="preserve"> </v>
      </c>
      <c r="BM63" s="373" t="e">
        <f t="shared" si="22"/>
        <v>#DIV/0!</v>
      </c>
      <c r="BN63" s="373" t="e">
        <f t="shared" si="23"/>
        <v>#DIV/0!</v>
      </c>
      <c r="BO63" s="373" t="str">
        <f t="shared" si="24"/>
        <v xml:space="preserve"> </v>
      </c>
      <c r="BP63" s="373" t="str">
        <f t="shared" si="25"/>
        <v xml:space="preserve"> </v>
      </c>
      <c r="BQ63" s="373" t="str">
        <f t="shared" si="26"/>
        <v xml:space="preserve"> </v>
      </c>
      <c r="BR63" s="373" t="e">
        <f t="shared" si="27"/>
        <v>#DIV/0!</v>
      </c>
      <c r="BS63" s="373" t="e">
        <f t="shared" si="34"/>
        <v>#DIV/0!</v>
      </c>
      <c r="BT63" s="373" t="e">
        <f t="shared" si="28"/>
        <v>#DIV/0!</v>
      </c>
      <c r="BU63" s="373" t="e">
        <f t="shared" si="29"/>
        <v>#DIV/0!</v>
      </c>
      <c r="BV63" s="373" t="e">
        <f t="shared" si="30"/>
        <v>#DIV/0!</v>
      </c>
      <c r="BW63" s="373" t="str">
        <f t="shared" si="31"/>
        <v xml:space="preserve"> </v>
      </c>
      <c r="BY63" s="273">
        <f t="shared" si="39"/>
        <v>2.8574552227098895</v>
      </c>
      <c r="BZ63" s="374">
        <f t="shared" si="40"/>
        <v>1.6328314248962754</v>
      </c>
      <c r="CA63" s="375" t="e">
        <f t="shared" si="41"/>
        <v>#DIV/0!</v>
      </c>
      <c r="CB63" s="372">
        <f t="shared" si="35"/>
        <v>4621.88</v>
      </c>
      <c r="CC63" s="18" t="e">
        <f t="shared" si="32"/>
        <v>#DIV/0!</v>
      </c>
    </row>
    <row r="64" spans="1:81" s="26" customFormat="1" ht="9" customHeight="1">
      <c r="A64" s="641">
        <v>48</v>
      </c>
      <c r="B64" s="173" t="s">
        <v>521</v>
      </c>
      <c r="C64" s="178">
        <v>3458.6</v>
      </c>
      <c r="D64" s="114"/>
      <c r="E64" s="293">
        <f t="shared" si="38"/>
        <v>-625255.35999999987</v>
      </c>
      <c r="F64" s="275">
        <v>3050610</v>
      </c>
      <c r="G64" s="178">
        <f>ROUND(H64+U64+X64+Z64+AB64+AD64+AF64+AH64+AI64+AJ64+AK64+AL64,2)</f>
        <v>2425354.64</v>
      </c>
      <c r="H64" s="388">
        <f t="shared" si="9"/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388">
        <v>0</v>
      </c>
      <c r="O64" s="388">
        <v>0</v>
      </c>
      <c r="P64" s="388">
        <v>0</v>
      </c>
      <c r="Q64" s="388">
        <v>0</v>
      </c>
      <c r="R64" s="388">
        <v>0</v>
      </c>
      <c r="S64" s="388">
        <v>0</v>
      </c>
      <c r="T64" s="103">
        <v>0</v>
      </c>
      <c r="U64" s="388">
        <v>0</v>
      </c>
      <c r="V64" s="114" t="s">
        <v>992</v>
      </c>
      <c r="W64" s="388">
        <v>980</v>
      </c>
      <c r="X64" s="388">
        <v>2319651</v>
      </c>
      <c r="Y64" s="388">
        <v>0</v>
      </c>
      <c r="Z64" s="388">
        <v>0</v>
      </c>
      <c r="AA64" s="388">
        <v>0</v>
      </c>
      <c r="AB64" s="388">
        <v>0</v>
      </c>
      <c r="AC64" s="388">
        <v>0</v>
      </c>
      <c r="AD64" s="388">
        <v>0</v>
      </c>
      <c r="AE64" s="388">
        <v>0</v>
      </c>
      <c r="AF64" s="388">
        <v>0</v>
      </c>
      <c r="AG64" s="388">
        <v>0</v>
      </c>
      <c r="AH64" s="388">
        <v>0</v>
      </c>
      <c r="AI64" s="388">
        <v>0</v>
      </c>
      <c r="AJ64" s="396">
        <v>59944.49</v>
      </c>
      <c r="AK64" s="396">
        <v>45759.15</v>
      </c>
      <c r="AL64" s="396">
        <v>0</v>
      </c>
      <c r="AN64" s="372">
        <f>I64/'Приложение 1.1'!J62</f>
        <v>0</v>
      </c>
      <c r="AO64" s="372" t="e">
        <f t="shared" si="10"/>
        <v>#DIV/0!</v>
      </c>
      <c r="AP64" s="372" t="e">
        <f t="shared" si="11"/>
        <v>#DIV/0!</v>
      </c>
      <c r="AQ64" s="372" t="e">
        <f t="shared" si="12"/>
        <v>#DIV/0!</v>
      </c>
      <c r="AR64" s="372" t="e">
        <f t="shared" si="13"/>
        <v>#DIV/0!</v>
      </c>
      <c r="AS64" s="372" t="e">
        <f t="shared" si="14"/>
        <v>#DIV/0!</v>
      </c>
      <c r="AT64" s="372" t="e">
        <f t="shared" si="15"/>
        <v>#DIV/0!</v>
      </c>
      <c r="AU64" s="372">
        <f t="shared" si="16"/>
        <v>2366.9908163265304</v>
      </c>
      <c r="AV64" s="372" t="e">
        <f t="shared" si="17"/>
        <v>#DIV/0!</v>
      </c>
      <c r="AW64" s="372" t="e">
        <f t="shared" si="18"/>
        <v>#DIV/0!</v>
      </c>
      <c r="AX64" s="372" t="e">
        <f t="shared" si="19"/>
        <v>#DIV/0!</v>
      </c>
      <c r="AY64" s="372">
        <f>AI64/'Приложение 1.1'!J62</f>
        <v>0</v>
      </c>
      <c r="AZ64" s="372">
        <v>730.08</v>
      </c>
      <c r="BA64" s="372">
        <v>2070.12</v>
      </c>
      <c r="BB64" s="372">
        <v>848.92</v>
      </c>
      <c r="BC64" s="372">
        <v>819.73</v>
      </c>
      <c r="BD64" s="372">
        <v>611.5</v>
      </c>
      <c r="BE64" s="372">
        <v>1080.04</v>
      </c>
      <c r="BF64" s="372">
        <v>2671800.0099999998</v>
      </c>
      <c r="BG64" s="372">
        <f t="shared" si="20"/>
        <v>4607.6000000000004</v>
      </c>
      <c r="BH64" s="372">
        <v>8748.57</v>
      </c>
      <c r="BI64" s="372">
        <v>3389.61</v>
      </c>
      <c r="BJ64" s="372">
        <v>5995.76</v>
      </c>
      <c r="BK64" s="372">
        <v>548.62</v>
      </c>
      <c r="BL64" s="373" t="str">
        <f t="shared" si="21"/>
        <v xml:space="preserve"> </v>
      </c>
      <c r="BM64" s="373" t="e">
        <f t="shared" si="22"/>
        <v>#DIV/0!</v>
      </c>
      <c r="BN64" s="373" t="e">
        <f t="shared" si="23"/>
        <v>#DIV/0!</v>
      </c>
      <c r="BO64" s="373" t="e">
        <f t="shared" si="24"/>
        <v>#DIV/0!</v>
      </c>
      <c r="BP64" s="373" t="e">
        <f t="shared" si="25"/>
        <v>#DIV/0!</v>
      </c>
      <c r="BQ64" s="373" t="e">
        <f t="shared" si="26"/>
        <v>#DIV/0!</v>
      </c>
      <c r="BR64" s="373" t="e">
        <f t="shared" si="27"/>
        <v>#DIV/0!</v>
      </c>
      <c r="BS64" s="373" t="str">
        <f t="shared" si="34"/>
        <v xml:space="preserve"> </v>
      </c>
      <c r="BT64" s="373" t="e">
        <f t="shared" si="28"/>
        <v>#DIV/0!</v>
      </c>
      <c r="BU64" s="373" t="e">
        <f t="shared" si="29"/>
        <v>#DIV/0!</v>
      </c>
      <c r="BV64" s="373" t="e">
        <f t="shared" si="30"/>
        <v>#DIV/0!</v>
      </c>
      <c r="BW64" s="373" t="str">
        <f t="shared" si="31"/>
        <v xml:space="preserve"> </v>
      </c>
      <c r="BY64" s="273">
        <f t="shared" si="39"/>
        <v>2.4715762804898502</v>
      </c>
      <c r="BZ64" s="374">
        <f t="shared" si="40"/>
        <v>1.8866993405962273</v>
      </c>
      <c r="CA64" s="375">
        <f t="shared" si="41"/>
        <v>2474.8516734693881</v>
      </c>
      <c r="CB64" s="372">
        <f t="shared" si="35"/>
        <v>4814.95</v>
      </c>
      <c r="CC64" s="18" t="str">
        <f t="shared" si="32"/>
        <v xml:space="preserve"> </v>
      </c>
    </row>
    <row r="65" spans="1:81" s="490" customFormat="1" ht="9" customHeight="1">
      <c r="A65" s="641">
        <v>49</v>
      </c>
      <c r="B65" s="482" t="s">
        <v>522</v>
      </c>
      <c r="C65" s="483">
        <v>1329</v>
      </c>
      <c r="D65" s="496"/>
      <c r="E65" s="485">
        <f t="shared" si="38"/>
        <v>-195106.53000000003</v>
      </c>
      <c r="F65" s="485">
        <v>2170014</v>
      </c>
      <c r="G65" s="483">
        <f>ROUND(H65+U65+X65+Z65+AB65+AD65+AF65+AH65+AI65+AJ65+AK65+AL65,2)</f>
        <v>1974907.47</v>
      </c>
      <c r="H65" s="487">
        <f t="shared" si="9"/>
        <v>0</v>
      </c>
      <c r="I65" s="483">
        <v>0</v>
      </c>
      <c r="J65" s="483">
        <v>0</v>
      </c>
      <c r="K65" s="483">
        <v>0</v>
      </c>
      <c r="L65" s="483">
        <v>0</v>
      </c>
      <c r="M65" s="483">
        <v>0</v>
      </c>
      <c r="N65" s="487">
        <v>0</v>
      </c>
      <c r="O65" s="487">
        <v>0</v>
      </c>
      <c r="P65" s="487">
        <v>0</v>
      </c>
      <c r="Q65" s="487">
        <v>0</v>
      </c>
      <c r="R65" s="487">
        <v>0</v>
      </c>
      <c r="S65" s="487">
        <v>0</v>
      </c>
      <c r="T65" s="488">
        <v>0</v>
      </c>
      <c r="U65" s="487">
        <v>0</v>
      </c>
      <c r="V65" s="496" t="s">
        <v>993</v>
      </c>
      <c r="W65" s="487">
        <v>745.21</v>
      </c>
      <c r="X65" s="487">
        <v>1888161.18</v>
      </c>
      <c r="Y65" s="487">
        <v>0</v>
      </c>
      <c r="Z65" s="487">
        <v>0</v>
      </c>
      <c r="AA65" s="487">
        <v>0</v>
      </c>
      <c r="AB65" s="487">
        <v>0</v>
      </c>
      <c r="AC65" s="487">
        <v>0</v>
      </c>
      <c r="AD65" s="487">
        <v>0</v>
      </c>
      <c r="AE65" s="487">
        <v>0</v>
      </c>
      <c r="AF65" s="487">
        <v>0</v>
      </c>
      <c r="AG65" s="487">
        <v>0</v>
      </c>
      <c r="AH65" s="487">
        <v>0</v>
      </c>
      <c r="AI65" s="487">
        <v>0</v>
      </c>
      <c r="AJ65" s="489">
        <v>54358.84</v>
      </c>
      <c r="AK65" s="489">
        <v>32387.45</v>
      </c>
      <c r="AL65" s="489">
        <v>0</v>
      </c>
      <c r="AN65" s="372">
        <f>I65/'Приложение 1.1'!J63</f>
        <v>0</v>
      </c>
      <c r="AO65" s="372" t="e">
        <f t="shared" si="10"/>
        <v>#DIV/0!</v>
      </c>
      <c r="AP65" s="372" t="e">
        <f t="shared" si="11"/>
        <v>#DIV/0!</v>
      </c>
      <c r="AQ65" s="372" t="e">
        <f t="shared" si="12"/>
        <v>#DIV/0!</v>
      </c>
      <c r="AR65" s="372" t="e">
        <f t="shared" si="13"/>
        <v>#DIV/0!</v>
      </c>
      <c r="AS65" s="372" t="e">
        <f t="shared" si="14"/>
        <v>#DIV/0!</v>
      </c>
      <c r="AT65" s="372" t="e">
        <f t="shared" si="15"/>
        <v>#DIV/0!</v>
      </c>
      <c r="AU65" s="372">
        <f t="shared" si="16"/>
        <v>2533.7303310476241</v>
      </c>
      <c r="AV65" s="372" t="e">
        <f t="shared" si="17"/>
        <v>#DIV/0!</v>
      </c>
      <c r="AW65" s="372" t="e">
        <f t="shared" si="18"/>
        <v>#DIV/0!</v>
      </c>
      <c r="AX65" s="372" t="e">
        <f t="shared" si="19"/>
        <v>#DIV/0!</v>
      </c>
      <c r="AY65" s="372">
        <f>AI65/'Приложение 1.1'!J63</f>
        <v>0</v>
      </c>
      <c r="AZ65" s="372">
        <v>730.08</v>
      </c>
      <c r="BA65" s="372">
        <v>2070.12</v>
      </c>
      <c r="BB65" s="372">
        <v>848.92</v>
      </c>
      <c r="BC65" s="372">
        <v>819.73</v>
      </c>
      <c r="BD65" s="372">
        <v>611.5</v>
      </c>
      <c r="BE65" s="372">
        <v>1080.04</v>
      </c>
      <c r="BF65" s="372">
        <v>2671800.0099999998</v>
      </c>
      <c r="BG65" s="372">
        <f t="shared" si="20"/>
        <v>4422.8500000000004</v>
      </c>
      <c r="BH65" s="372">
        <v>8748.57</v>
      </c>
      <c r="BI65" s="372">
        <v>3389.61</v>
      </c>
      <c r="BJ65" s="372">
        <v>5995.76</v>
      </c>
      <c r="BK65" s="372">
        <v>548.62</v>
      </c>
      <c r="BL65" s="373" t="str">
        <f t="shared" si="21"/>
        <v xml:space="preserve"> </v>
      </c>
      <c r="BM65" s="373" t="e">
        <f t="shared" si="22"/>
        <v>#DIV/0!</v>
      </c>
      <c r="BN65" s="373" t="e">
        <f t="shared" si="23"/>
        <v>#DIV/0!</v>
      </c>
      <c r="BO65" s="373" t="e">
        <f t="shared" si="24"/>
        <v>#DIV/0!</v>
      </c>
      <c r="BP65" s="373" t="e">
        <f t="shared" si="25"/>
        <v>#DIV/0!</v>
      </c>
      <c r="BQ65" s="373" t="e">
        <f t="shared" si="26"/>
        <v>#DIV/0!</v>
      </c>
      <c r="BR65" s="373" t="e">
        <f t="shared" si="27"/>
        <v>#DIV/0!</v>
      </c>
      <c r="BS65" s="373" t="str">
        <f t="shared" si="34"/>
        <v xml:space="preserve"> </v>
      </c>
      <c r="BT65" s="373" t="e">
        <f t="shared" si="28"/>
        <v>#DIV/0!</v>
      </c>
      <c r="BU65" s="373" t="e">
        <f t="shared" si="29"/>
        <v>#DIV/0!</v>
      </c>
      <c r="BV65" s="373" t="e">
        <f t="shared" si="30"/>
        <v>#DIV/0!</v>
      </c>
      <c r="BW65" s="373" t="str">
        <f t="shared" si="31"/>
        <v xml:space="preserve"> </v>
      </c>
      <c r="BY65" s="492">
        <f t="shared" si="39"/>
        <v>2.7524752843230678</v>
      </c>
      <c r="BZ65" s="493">
        <f t="shared" si="40"/>
        <v>1.6399477186645104</v>
      </c>
      <c r="CA65" s="494">
        <f t="shared" si="41"/>
        <v>2650.1354920089639</v>
      </c>
      <c r="CB65" s="491">
        <f t="shared" si="35"/>
        <v>4621.88</v>
      </c>
      <c r="CC65" s="495" t="str">
        <f t="shared" si="32"/>
        <v xml:space="preserve"> </v>
      </c>
    </row>
    <row r="66" spans="1:81" s="26" customFormat="1" ht="9" customHeight="1">
      <c r="A66" s="641">
        <v>50</v>
      </c>
      <c r="B66" s="173" t="s">
        <v>523</v>
      </c>
      <c r="C66" s="178">
        <v>2510.5</v>
      </c>
      <c r="D66" s="174"/>
      <c r="E66" s="293">
        <f t="shared" si="38"/>
        <v>496775.62999999989</v>
      </c>
      <c r="F66" s="293">
        <v>2179716</v>
      </c>
      <c r="G66" s="275">
        <f>ROUND(H66+U66+X66+Z66+AB66+AD66+AF66+AH66+AJ66+AK66+AL66+AI66,2)</f>
        <v>2676491.63</v>
      </c>
      <c r="H66" s="388">
        <f>ROUND(I66+K66+M66+O66+Q66+S66,2)</f>
        <v>2083974</v>
      </c>
      <c r="I66" s="178">
        <v>0</v>
      </c>
      <c r="J66" s="178">
        <v>1610</v>
      </c>
      <c r="K66" s="178">
        <v>1837553</v>
      </c>
      <c r="L66" s="178">
        <v>0</v>
      </c>
      <c r="M66" s="178">
        <v>0</v>
      </c>
      <c r="N66" s="388">
        <v>332</v>
      </c>
      <c r="O66" s="388">
        <v>246421</v>
      </c>
      <c r="P66" s="388">
        <v>0</v>
      </c>
      <c r="Q66" s="388">
        <v>0</v>
      </c>
      <c r="R66" s="388">
        <v>0</v>
      </c>
      <c r="S66" s="388">
        <v>0</v>
      </c>
      <c r="T66" s="103">
        <v>0</v>
      </c>
      <c r="U66" s="388">
        <v>0</v>
      </c>
      <c r="V66" s="174"/>
      <c r="W66" s="388">
        <v>0</v>
      </c>
      <c r="X66" s="388">
        <v>0</v>
      </c>
      <c r="Y66" s="388">
        <v>0</v>
      </c>
      <c r="Z66" s="388">
        <v>0</v>
      </c>
      <c r="AA66" s="388">
        <v>0</v>
      </c>
      <c r="AB66" s="388">
        <v>0</v>
      </c>
      <c r="AC66" s="388">
        <v>0</v>
      </c>
      <c r="AD66" s="388">
        <v>0</v>
      </c>
      <c r="AE66" s="388">
        <v>0</v>
      </c>
      <c r="AF66" s="388">
        <v>0</v>
      </c>
      <c r="AG66" s="388">
        <v>0</v>
      </c>
      <c r="AH66" s="388">
        <v>0</v>
      </c>
      <c r="AI66" s="388">
        <v>411013</v>
      </c>
      <c r="AJ66" s="396">
        <v>120800.74</v>
      </c>
      <c r="AK66" s="396">
        <v>60703.89</v>
      </c>
      <c r="AL66" s="396">
        <v>0</v>
      </c>
      <c r="AN66" s="372">
        <f>I66/'Приложение 1.1'!J64</f>
        <v>0</v>
      </c>
      <c r="AO66" s="372">
        <f t="shared" si="10"/>
        <v>1141.3372670807453</v>
      </c>
      <c r="AP66" s="372" t="e">
        <f t="shared" si="11"/>
        <v>#DIV/0!</v>
      </c>
      <c r="AQ66" s="372">
        <f t="shared" si="12"/>
        <v>742.23192771084337</v>
      </c>
      <c r="AR66" s="372" t="e">
        <f t="shared" si="13"/>
        <v>#DIV/0!</v>
      </c>
      <c r="AS66" s="372" t="e">
        <f t="shared" si="14"/>
        <v>#DIV/0!</v>
      </c>
      <c r="AT66" s="372" t="e">
        <f t="shared" si="15"/>
        <v>#DIV/0!</v>
      </c>
      <c r="AU66" s="372" t="e">
        <f t="shared" si="16"/>
        <v>#DIV/0!</v>
      </c>
      <c r="AV66" s="372" t="e">
        <f t="shared" si="17"/>
        <v>#DIV/0!</v>
      </c>
      <c r="AW66" s="372" t="e">
        <f t="shared" si="18"/>
        <v>#DIV/0!</v>
      </c>
      <c r="AX66" s="372" t="e">
        <f t="shared" si="19"/>
        <v>#DIV/0!</v>
      </c>
      <c r="AY66" s="372">
        <f>AI66/'Приложение 1.1'!J64</f>
        <v>163.71758613821947</v>
      </c>
      <c r="AZ66" s="372">
        <v>730.08</v>
      </c>
      <c r="BA66" s="372">
        <v>2070.12</v>
      </c>
      <c r="BB66" s="372">
        <v>848.92</v>
      </c>
      <c r="BC66" s="372">
        <v>819.73</v>
      </c>
      <c r="BD66" s="372">
        <v>611.5</v>
      </c>
      <c r="BE66" s="372">
        <v>1080.04</v>
      </c>
      <c r="BF66" s="372">
        <v>2671800.0099999998</v>
      </c>
      <c r="BG66" s="372">
        <f t="shared" si="20"/>
        <v>4422.8500000000004</v>
      </c>
      <c r="BH66" s="372">
        <v>8748.57</v>
      </c>
      <c r="BI66" s="372">
        <v>3389.61</v>
      </c>
      <c r="BJ66" s="372">
        <v>5995.76</v>
      </c>
      <c r="BK66" s="372">
        <v>548.62</v>
      </c>
      <c r="BL66" s="373" t="str">
        <f t="shared" si="21"/>
        <v xml:space="preserve"> </v>
      </c>
      <c r="BM66" s="373" t="str">
        <f t="shared" si="22"/>
        <v xml:space="preserve"> </v>
      </c>
      <c r="BN66" s="373" t="e">
        <f t="shared" si="23"/>
        <v>#DIV/0!</v>
      </c>
      <c r="BO66" s="373" t="str">
        <f t="shared" si="24"/>
        <v xml:space="preserve"> </v>
      </c>
      <c r="BP66" s="373" t="e">
        <f t="shared" si="25"/>
        <v>#DIV/0!</v>
      </c>
      <c r="BQ66" s="373" t="e">
        <f t="shared" si="26"/>
        <v>#DIV/0!</v>
      </c>
      <c r="BR66" s="373" t="e">
        <f t="shared" si="27"/>
        <v>#DIV/0!</v>
      </c>
      <c r="BS66" s="373" t="e">
        <f t="shared" si="34"/>
        <v>#DIV/0!</v>
      </c>
      <c r="BT66" s="373" t="e">
        <f t="shared" si="28"/>
        <v>#DIV/0!</v>
      </c>
      <c r="BU66" s="373" t="e">
        <f t="shared" si="29"/>
        <v>#DIV/0!</v>
      </c>
      <c r="BV66" s="373" t="e">
        <f t="shared" si="30"/>
        <v>#DIV/0!</v>
      </c>
      <c r="BW66" s="373" t="str">
        <f t="shared" si="31"/>
        <v xml:space="preserve"> </v>
      </c>
      <c r="BY66" s="273">
        <f t="shared" si="39"/>
        <v>4.5133987585083535</v>
      </c>
      <c r="BZ66" s="374">
        <f t="shared" si="40"/>
        <v>2.2680395977924284</v>
      </c>
      <c r="CA66" s="375" t="e">
        <f t="shared" si="41"/>
        <v>#DIV/0!</v>
      </c>
      <c r="CB66" s="372">
        <f t="shared" si="35"/>
        <v>4621.88</v>
      </c>
      <c r="CC66" s="18" t="e">
        <f t="shared" si="32"/>
        <v>#DIV/0!</v>
      </c>
    </row>
    <row r="67" spans="1:81" s="651" customFormat="1" ht="9" customHeight="1">
      <c r="A67" s="642">
        <v>51</v>
      </c>
      <c r="B67" s="643" t="s">
        <v>524</v>
      </c>
      <c r="C67" s="644">
        <v>1289.3</v>
      </c>
      <c r="D67" s="658"/>
      <c r="E67" s="646">
        <f t="shared" si="38"/>
        <v>-386495.06000000006</v>
      </c>
      <c r="F67" s="646">
        <v>1853082</v>
      </c>
      <c r="G67" s="644">
        <f>ROUND(H67+U67+X67+Z67+AB67+AD67+AF67+AH67+AI67+AJ67+AK67+AL67,2)</f>
        <v>1466586.94</v>
      </c>
      <c r="H67" s="648">
        <f t="shared" si="9"/>
        <v>0</v>
      </c>
      <c r="I67" s="644">
        <v>0</v>
      </c>
      <c r="J67" s="644">
        <v>0</v>
      </c>
      <c r="K67" s="644">
        <v>0</v>
      </c>
      <c r="L67" s="644">
        <v>0</v>
      </c>
      <c r="M67" s="644">
        <v>0</v>
      </c>
      <c r="N67" s="648">
        <v>0</v>
      </c>
      <c r="O67" s="648">
        <v>0</v>
      </c>
      <c r="P67" s="648">
        <v>0</v>
      </c>
      <c r="Q67" s="648">
        <v>0</v>
      </c>
      <c r="R67" s="648">
        <v>0</v>
      </c>
      <c r="S67" s="648">
        <v>0</v>
      </c>
      <c r="T67" s="649">
        <v>0</v>
      </c>
      <c r="U67" s="648">
        <v>0</v>
      </c>
      <c r="V67" s="658" t="s">
        <v>993</v>
      </c>
      <c r="W67" s="648">
        <v>577.64</v>
      </c>
      <c r="X67" s="648">
        <v>1392510</v>
      </c>
      <c r="Y67" s="648">
        <v>0</v>
      </c>
      <c r="Z67" s="648">
        <v>0</v>
      </c>
      <c r="AA67" s="648">
        <v>0</v>
      </c>
      <c r="AB67" s="648">
        <v>0</v>
      </c>
      <c r="AC67" s="648">
        <v>0</v>
      </c>
      <c r="AD67" s="648">
        <v>0</v>
      </c>
      <c r="AE67" s="648">
        <v>0</v>
      </c>
      <c r="AF67" s="648">
        <v>0</v>
      </c>
      <c r="AG67" s="648">
        <v>0</v>
      </c>
      <c r="AH67" s="648">
        <v>0</v>
      </c>
      <c r="AI67" s="648">
        <v>0</v>
      </c>
      <c r="AJ67" s="650">
        <v>46419.69</v>
      </c>
      <c r="AK67" s="650">
        <v>27657.25</v>
      </c>
      <c r="AL67" s="650">
        <v>0</v>
      </c>
      <c r="AN67" s="652">
        <f>I67/'Приложение 1.1'!J65</f>
        <v>0</v>
      </c>
      <c r="AO67" s="652" t="e">
        <f t="shared" si="10"/>
        <v>#DIV/0!</v>
      </c>
      <c r="AP67" s="652" t="e">
        <f t="shared" si="11"/>
        <v>#DIV/0!</v>
      </c>
      <c r="AQ67" s="652" t="e">
        <f t="shared" si="12"/>
        <v>#DIV/0!</v>
      </c>
      <c r="AR67" s="652" t="e">
        <f t="shared" si="13"/>
        <v>#DIV/0!</v>
      </c>
      <c r="AS67" s="652" t="e">
        <f t="shared" si="14"/>
        <v>#DIV/0!</v>
      </c>
      <c r="AT67" s="652" t="e">
        <f t="shared" si="15"/>
        <v>#DIV/0!</v>
      </c>
      <c r="AU67" s="652">
        <f t="shared" si="16"/>
        <v>2410.688317983519</v>
      </c>
      <c r="AV67" s="652" t="e">
        <f t="shared" si="17"/>
        <v>#DIV/0!</v>
      </c>
      <c r="AW67" s="652" t="e">
        <f t="shared" si="18"/>
        <v>#DIV/0!</v>
      </c>
      <c r="AX67" s="652" t="e">
        <f t="shared" si="19"/>
        <v>#DIV/0!</v>
      </c>
      <c r="AY67" s="652">
        <f>AI67/'Приложение 1.1'!J65</f>
        <v>0</v>
      </c>
      <c r="AZ67" s="652">
        <v>730.08</v>
      </c>
      <c r="BA67" s="652">
        <v>2070.12</v>
      </c>
      <c r="BB67" s="652">
        <v>848.92</v>
      </c>
      <c r="BC67" s="652">
        <v>819.73</v>
      </c>
      <c r="BD67" s="652">
        <v>611.5</v>
      </c>
      <c r="BE67" s="652">
        <v>1080.04</v>
      </c>
      <c r="BF67" s="652">
        <v>2671800.0099999998</v>
      </c>
      <c r="BG67" s="652">
        <f t="shared" si="20"/>
        <v>4422.8500000000004</v>
      </c>
      <c r="BH67" s="652">
        <v>8748.57</v>
      </c>
      <c r="BI67" s="652">
        <v>3389.61</v>
      </c>
      <c r="BJ67" s="652">
        <v>5995.76</v>
      </c>
      <c r="BK67" s="652">
        <v>548.62</v>
      </c>
      <c r="BL67" s="653" t="str">
        <f t="shared" si="21"/>
        <v xml:space="preserve"> </v>
      </c>
      <c r="BM67" s="653" t="e">
        <f t="shared" si="22"/>
        <v>#DIV/0!</v>
      </c>
      <c r="BN67" s="653" t="e">
        <f t="shared" si="23"/>
        <v>#DIV/0!</v>
      </c>
      <c r="BO67" s="653" t="e">
        <f t="shared" si="24"/>
        <v>#DIV/0!</v>
      </c>
      <c r="BP67" s="653" t="e">
        <f t="shared" si="25"/>
        <v>#DIV/0!</v>
      </c>
      <c r="BQ67" s="653" t="e">
        <f t="shared" si="26"/>
        <v>#DIV/0!</v>
      </c>
      <c r="BR67" s="653" t="e">
        <f t="shared" si="27"/>
        <v>#DIV/0!</v>
      </c>
      <c r="BS67" s="653" t="str">
        <f t="shared" si="34"/>
        <v xml:space="preserve"> </v>
      </c>
      <c r="BT67" s="653" t="e">
        <f t="shared" si="28"/>
        <v>#DIV/0!</v>
      </c>
      <c r="BU67" s="653" t="e">
        <f t="shared" si="29"/>
        <v>#DIV/0!</v>
      </c>
      <c r="BV67" s="653" t="e">
        <f t="shared" si="30"/>
        <v>#DIV/0!</v>
      </c>
      <c r="BW67" s="653" t="str">
        <f t="shared" si="31"/>
        <v xml:space="preserve"> </v>
      </c>
      <c r="BY67" s="654">
        <f t="shared" si="39"/>
        <v>3.1651509183628761</v>
      </c>
      <c r="BZ67" s="655">
        <f t="shared" si="40"/>
        <v>1.8858241025929225</v>
      </c>
      <c r="CA67" s="656">
        <f t="shared" si="41"/>
        <v>2538.9289869122636</v>
      </c>
      <c r="CB67" s="652">
        <f t="shared" si="35"/>
        <v>4621.88</v>
      </c>
      <c r="CC67" s="657" t="str">
        <f t="shared" si="32"/>
        <v xml:space="preserve"> </v>
      </c>
    </row>
    <row r="68" spans="1:81" s="26" customFormat="1" ht="9" customHeight="1">
      <c r="A68" s="641">
        <v>52</v>
      </c>
      <c r="B68" s="173" t="s">
        <v>525</v>
      </c>
      <c r="C68" s="178">
        <v>3491</v>
      </c>
      <c r="D68" s="114"/>
      <c r="E68" s="293">
        <f t="shared" si="38"/>
        <v>-1554188.17</v>
      </c>
      <c r="F68" s="275">
        <v>3660732</v>
      </c>
      <c r="G68" s="178">
        <f>ROUND(H68+U68+X68+Z68+AB68+AD68+AF68+AH68+AI68+AJ68+AK68+AL68,2)</f>
        <v>2106543.83</v>
      </c>
      <c r="H68" s="388">
        <f t="shared" si="9"/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388">
        <v>0</v>
      </c>
      <c r="O68" s="388">
        <v>0</v>
      </c>
      <c r="P68" s="388">
        <v>0</v>
      </c>
      <c r="Q68" s="388">
        <v>0</v>
      </c>
      <c r="R68" s="388">
        <v>0</v>
      </c>
      <c r="S68" s="388">
        <v>0</v>
      </c>
      <c r="T68" s="103">
        <v>0</v>
      </c>
      <c r="U68" s="388">
        <v>0</v>
      </c>
      <c r="V68" s="114" t="s">
        <v>992</v>
      </c>
      <c r="W68" s="388">
        <v>858</v>
      </c>
      <c r="X68" s="388">
        <v>1942360</v>
      </c>
      <c r="Y68" s="388">
        <v>0</v>
      </c>
      <c r="Z68" s="388">
        <v>0</v>
      </c>
      <c r="AA68" s="388">
        <v>0</v>
      </c>
      <c r="AB68" s="388">
        <v>0</v>
      </c>
      <c r="AC68" s="388">
        <v>0</v>
      </c>
      <c r="AD68" s="388">
        <v>0</v>
      </c>
      <c r="AE68" s="388">
        <v>0</v>
      </c>
      <c r="AF68" s="388">
        <v>0</v>
      </c>
      <c r="AG68" s="388">
        <v>0</v>
      </c>
      <c r="AH68" s="388">
        <v>0</v>
      </c>
      <c r="AI68" s="388">
        <v>0</v>
      </c>
      <c r="AJ68" s="396">
        <v>109272.85</v>
      </c>
      <c r="AK68" s="396">
        <v>54910.98</v>
      </c>
      <c r="AL68" s="396">
        <v>0</v>
      </c>
      <c r="AN68" s="372">
        <f>I68/'Приложение 1.1'!J66</f>
        <v>0</v>
      </c>
      <c r="AO68" s="372" t="e">
        <f t="shared" si="10"/>
        <v>#DIV/0!</v>
      </c>
      <c r="AP68" s="372" t="e">
        <f t="shared" si="11"/>
        <v>#DIV/0!</v>
      </c>
      <c r="AQ68" s="372" t="e">
        <f t="shared" si="12"/>
        <v>#DIV/0!</v>
      </c>
      <c r="AR68" s="372" t="e">
        <f t="shared" si="13"/>
        <v>#DIV/0!</v>
      </c>
      <c r="AS68" s="372" t="e">
        <f t="shared" si="14"/>
        <v>#DIV/0!</v>
      </c>
      <c r="AT68" s="372" t="e">
        <f t="shared" si="15"/>
        <v>#DIV/0!</v>
      </c>
      <c r="AU68" s="372">
        <f t="shared" si="16"/>
        <v>2263.8228438228439</v>
      </c>
      <c r="AV68" s="372" t="e">
        <f t="shared" si="17"/>
        <v>#DIV/0!</v>
      </c>
      <c r="AW68" s="372" t="e">
        <f t="shared" si="18"/>
        <v>#DIV/0!</v>
      </c>
      <c r="AX68" s="372" t="e">
        <f t="shared" si="19"/>
        <v>#DIV/0!</v>
      </c>
      <c r="AY68" s="372">
        <f>AI68/'Приложение 1.1'!J66</f>
        <v>0</v>
      </c>
      <c r="AZ68" s="372">
        <v>730.08</v>
      </c>
      <c r="BA68" s="372">
        <v>2070.12</v>
      </c>
      <c r="BB68" s="372">
        <v>848.92</v>
      </c>
      <c r="BC68" s="372">
        <v>819.73</v>
      </c>
      <c r="BD68" s="372">
        <v>611.5</v>
      </c>
      <c r="BE68" s="372">
        <v>1080.04</v>
      </c>
      <c r="BF68" s="372">
        <v>2671800.0099999998</v>
      </c>
      <c r="BG68" s="372">
        <f t="shared" si="20"/>
        <v>4607.6000000000004</v>
      </c>
      <c r="BH68" s="372">
        <v>8748.57</v>
      </c>
      <c r="BI68" s="372">
        <v>3389.61</v>
      </c>
      <c r="BJ68" s="372">
        <v>5995.76</v>
      </c>
      <c r="BK68" s="372">
        <v>548.62</v>
      </c>
      <c r="BL68" s="373" t="str">
        <f t="shared" si="21"/>
        <v xml:space="preserve"> </v>
      </c>
      <c r="BM68" s="373" t="e">
        <f t="shared" si="22"/>
        <v>#DIV/0!</v>
      </c>
      <c r="BN68" s="373" t="e">
        <f t="shared" si="23"/>
        <v>#DIV/0!</v>
      </c>
      <c r="BO68" s="373" t="e">
        <f t="shared" si="24"/>
        <v>#DIV/0!</v>
      </c>
      <c r="BP68" s="373" t="e">
        <f t="shared" si="25"/>
        <v>#DIV/0!</v>
      </c>
      <c r="BQ68" s="373" t="e">
        <f t="shared" si="26"/>
        <v>#DIV/0!</v>
      </c>
      <c r="BR68" s="373" t="e">
        <f t="shared" si="27"/>
        <v>#DIV/0!</v>
      </c>
      <c r="BS68" s="373" t="str">
        <f t="shared" si="34"/>
        <v xml:space="preserve"> </v>
      </c>
      <c r="BT68" s="373" t="e">
        <f t="shared" si="28"/>
        <v>#DIV/0!</v>
      </c>
      <c r="BU68" s="373" t="e">
        <f t="shared" si="29"/>
        <v>#DIV/0!</v>
      </c>
      <c r="BV68" s="373" t="e">
        <f t="shared" si="30"/>
        <v>#DIV/0!</v>
      </c>
      <c r="BW68" s="373" t="str">
        <f t="shared" si="31"/>
        <v xml:space="preserve"> </v>
      </c>
      <c r="BY68" s="273">
        <f t="shared" si="39"/>
        <v>5.1873048376116628</v>
      </c>
      <c r="BZ68" s="374">
        <f t="shared" si="40"/>
        <v>2.6066858528170287</v>
      </c>
      <c r="CA68" s="375">
        <f t="shared" si="41"/>
        <v>2455.1792890442889</v>
      </c>
      <c r="CB68" s="372">
        <f t="shared" si="35"/>
        <v>4814.95</v>
      </c>
      <c r="CC68" s="18" t="str">
        <f t="shared" si="32"/>
        <v xml:space="preserve"> </v>
      </c>
    </row>
    <row r="69" spans="1:81" s="651" customFormat="1" ht="9" customHeight="1">
      <c r="A69" s="642">
        <v>53</v>
      </c>
      <c r="B69" s="643" t="s">
        <v>526</v>
      </c>
      <c r="C69" s="644">
        <v>5053</v>
      </c>
      <c r="D69" s="645"/>
      <c r="E69" s="646">
        <f t="shared" si="38"/>
        <v>-174832.53000000026</v>
      </c>
      <c r="F69" s="647">
        <v>4790958</v>
      </c>
      <c r="G69" s="647">
        <f>ROUND(H69+U69+X69+Z69+AB69+AD69+AF69+AH69+AJ69+AK69+AL69+AI69,2)</f>
        <v>4616125.47</v>
      </c>
      <c r="H69" s="648">
        <f t="shared" si="9"/>
        <v>0</v>
      </c>
      <c r="I69" s="644">
        <v>0</v>
      </c>
      <c r="J69" s="644">
        <v>0</v>
      </c>
      <c r="K69" s="644">
        <v>0</v>
      </c>
      <c r="L69" s="644">
        <v>0</v>
      </c>
      <c r="M69" s="644">
        <v>0</v>
      </c>
      <c r="N69" s="648">
        <v>0</v>
      </c>
      <c r="O69" s="648">
        <v>0</v>
      </c>
      <c r="P69" s="648">
        <v>0</v>
      </c>
      <c r="Q69" s="648">
        <v>0</v>
      </c>
      <c r="R69" s="648">
        <v>0</v>
      </c>
      <c r="S69" s="648">
        <v>0</v>
      </c>
      <c r="T69" s="649">
        <v>0</v>
      </c>
      <c r="U69" s="648">
        <v>0</v>
      </c>
      <c r="V69" s="645" t="s">
        <v>992</v>
      </c>
      <c r="W69" s="648">
        <v>1500</v>
      </c>
      <c r="X69" s="648">
        <v>4401610.32</v>
      </c>
      <c r="Y69" s="648">
        <v>0</v>
      </c>
      <c r="Z69" s="648">
        <v>0</v>
      </c>
      <c r="AA69" s="648">
        <v>0</v>
      </c>
      <c r="AB69" s="648">
        <v>0</v>
      </c>
      <c r="AC69" s="648">
        <v>0</v>
      </c>
      <c r="AD69" s="648">
        <v>0</v>
      </c>
      <c r="AE69" s="648">
        <v>0</v>
      </c>
      <c r="AF69" s="648">
        <v>0</v>
      </c>
      <c r="AG69" s="648">
        <v>0</v>
      </c>
      <c r="AH69" s="648">
        <v>0</v>
      </c>
      <c r="AI69" s="648">
        <v>0</v>
      </c>
      <c r="AJ69" s="650">
        <v>143010.1</v>
      </c>
      <c r="AK69" s="650">
        <v>71505.05</v>
      </c>
      <c r="AL69" s="650">
        <v>0</v>
      </c>
      <c r="AN69" s="652">
        <f>I69/'Приложение 1.1'!J67</f>
        <v>0</v>
      </c>
      <c r="AO69" s="652" t="e">
        <f t="shared" si="10"/>
        <v>#DIV/0!</v>
      </c>
      <c r="AP69" s="652" t="e">
        <f t="shared" si="11"/>
        <v>#DIV/0!</v>
      </c>
      <c r="AQ69" s="652" t="e">
        <f t="shared" si="12"/>
        <v>#DIV/0!</v>
      </c>
      <c r="AR69" s="652" t="e">
        <f t="shared" si="13"/>
        <v>#DIV/0!</v>
      </c>
      <c r="AS69" s="652" t="e">
        <f t="shared" si="14"/>
        <v>#DIV/0!</v>
      </c>
      <c r="AT69" s="652" t="e">
        <f t="shared" si="15"/>
        <v>#DIV/0!</v>
      </c>
      <c r="AU69" s="652">
        <f t="shared" si="16"/>
        <v>2934.40688</v>
      </c>
      <c r="AV69" s="652" t="e">
        <f t="shared" si="17"/>
        <v>#DIV/0!</v>
      </c>
      <c r="AW69" s="652" t="e">
        <f t="shared" si="18"/>
        <v>#DIV/0!</v>
      </c>
      <c r="AX69" s="652" t="e">
        <f t="shared" si="19"/>
        <v>#DIV/0!</v>
      </c>
      <c r="AY69" s="652">
        <f>AI69/'Приложение 1.1'!J67</f>
        <v>0</v>
      </c>
      <c r="AZ69" s="652">
        <v>730.08</v>
      </c>
      <c r="BA69" s="652">
        <v>2070.12</v>
      </c>
      <c r="BB69" s="652">
        <v>848.92</v>
      </c>
      <c r="BC69" s="652">
        <v>819.73</v>
      </c>
      <c r="BD69" s="652">
        <v>611.5</v>
      </c>
      <c r="BE69" s="652">
        <v>1080.04</v>
      </c>
      <c r="BF69" s="652">
        <v>2671800.0099999998</v>
      </c>
      <c r="BG69" s="652">
        <f t="shared" si="20"/>
        <v>4607.6000000000004</v>
      </c>
      <c r="BH69" s="652">
        <v>8748.57</v>
      </c>
      <c r="BI69" s="652">
        <v>3389.61</v>
      </c>
      <c r="BJ69" s="652">
        <v>5995.76</v>
      </c>
      <c r="BK69" s="652">
        <v>548.62</v>
      </c>
      <c r="BL69" s="653" t="str">
        <f t="shared" si="21"/>
        <v xml:space="preserve"> </v>
      </c>
      <c r="BM69" s="653" t="e">
        <f t="shared" si="22"/>
        <v>#DIV/0!</v>
      </c>
      <c r="BN69" s="653" t="e">
        <f t="shared" si="23"/>
        <v>#DIV/0!</v>
      </c>
      <c r="BO69" s="653" t="e">
        <f t="shared" si="24"/>
        <v>#DIV/0!</v>
      </c>
      <c r="BP69" s="653" t="e">
        <f t="shared" si="25"/>
        <v>#DIV/0!</v>
      </c>
      <c r="BQ69" s="653" t="e">
        <f t="shared" si="26"/>
        <v>#DIV/0!</v>
      </c>
      <c r="BR69" s="653" t="e">
        <f t="shared" si="27"/>
        <v>#DIV/0!</v>
      </c>
      <c r="BS69" s="653" t="str">
        <f t="shared" si="34"/>
        <v xml:space="preserve"> </v>
      </c>
      <c r="BT69" s="653" t="e">
        <f t="shared" si="28"/>
        <v>#DIV/0!</v>
      </c>
      <c r="BU69" s="653" t="e">
        <f t="shared" si="29"/>
        <v>#DIV/0!</v>
      </c>
      <c r="BV69" s="653" t="e">
        <f t="shared" si="30"/>
        <v>#DIV/0!</v>
      </c>
      <c r="BW69" s="653" t="str">
        <f t="shared" si="31"/>
        <v xml:space="preserve"> </v>
      </c>
      <c r="BY69" s="654">
        <f t="shared" si="39"/>
        <v>3.0980548715457688</v>
      </c>
      <c r="BZ69" s="655">
        <f t="shared" si="40"/>
        <v>1.5490274357728844</v>
      </c>
      <c r="CA69" s="656">
        <f t="shared" si="41"/>
        <v>3077.41698</v>
      </c>
      <c r="CB69" s="652">
        <f t="shared" si="35"/>
        <v>4814.95</v>
      </c>
      <c r="CC69" s="657" t="str">
        <f t="shared" si="32"/>
        <v xml:space="preserve"> </v>
      </c>
    </row>
    <row r="70" spans="1:81" s="651" customFormat="1" ht="9" customHeight="1">
      <c r="A70" s="642">
        <v>54</v>
      </c>
      <c r="B70" s="643" t="s">
        <v>527</v>
      </c>
      <c r="C70" s="644">
        <v>2528.1000000000004</v>
      </c>
      <c r="D70" s="645"/>
      <c r="E70" s="646">
        <f t="shared" si="38"/>
        <v>92575.899999999907</v>
      </c>
      <c r="F70" s="647">
        <v>2371474.2000000002</v>
      </c>
      <c r="G70" s="644">
        <f t="shared" ref="G70:G80" si="42">ROUND(H70+U70+X70+Z70+AB70+AD70+AF70+AH70+AI70+AJ70+AK70+AL70,2)</f>
        <v>2464050.1</v>
      </c>
      <c r="H70" s="648">
        <f t="shared" si="9"/>
        <v>0</v>
      </c>
      <c r="I70" s="644">
        <v>0</v>
      </c>
      <c r="J70" s="644">
        <v>0</v>
      </c>
      <c r="K70" s="644">
        <v>0</v>
      </c>
      <c r="L70" s="644">
        <v>0</v>
      </c>
      <c r="M70" s="644">
        <v>0</v>
      </c>
      <c r="N70" s="648">
        <v>0</v>
      </c>
      <c r="O70" s="648">
        <v>0</v>
      </c>
      <c r="P70" s="648">
        <v>0</v>
      </c>
      <c r="Q70" s="648">
        <v>0</v>
      </c>
      <c r="R70" s="648">
        <v>0</v>
      </c>
      <c r="S70" s="648">
        <v>0</v>
      </c>
      <c r="T70" s="649">
        <v>0</v>
      </c>
      <c r="U70" s="648">
        <v>0</v>
      </c>
      <c r="V70" s="645" t="s">
        <v>992</v>
      </c>
      <c r="W70" s="648">
        <v>629.07000000000005</v>
      </c>
      <c r="X70" s="648">
        <v>2377432</v>
      </c>
      <c r="Y70" s="648">
        <v>0</v>
      </c>
      <c r="Z70" s="648">
        <v>0</v>
      </c>
      <c r="AA70" s="648">
        <v>0</v>
      </c>
      <c r="AB70" s="648">
        <v>0</v>
      </c>
      <c r="AC70" s="648">
        <v>0</v>
      </c>
      <c r="AD70" s="648">
        <v>0</v>
      </c>
      <c r="AE70" s="648">
        <v>0</v>
      </c>
      <c r="AF70" s="648">
        <v>0</v>
      </c>
      <c r="AG70" s="648">
        <v>0</v>
      </c>
      <c r="AH70" s="648">
        <v>0</v>
      </c>
      <c r="AI70" s="648">
        <v>0</v>
      </c>
      <c r="AJ70" s="650">
        <v>51223.85</v>
      </c>
      <c r="AK70" s="650">
        <v>35394.25</v>
      </c>
      <c r="AL70" s="650">
        <v>0</v>
      </c>
      <c r="AN70" s="652">
        <f>I70/'Приложение 1.1'!J68</f>
        <v>0</v>
      </c>
      <c r="AO70" s="652" t="e">
        <f t="shared" si="10"/>
        <v>#DIV/0!</v>
      </c>
      <c r="AP70" s="652" t="e">
        <f t="shared" si="11"/>
        <v>#DIV/0!</v>
      </c>
      <c r="AQ70" s="652" t="e">
        <f t="shared" si="12"/>
        <v>#DIV/0!</v>
      </c>
      <c r="AR70" s="652" t="e">
        <f t="shared" si="13"/>
        <v>#DIV/0!</v>
      </c>
      <c r="AS70" s="652" t="e">
        <f t="shared" si="14"/>
        <v>#DIV/0!</v>
      </c>
      <c r="AT70" s="652" t="e">
        <f t="shared" si="15"/>
        <v>#DIV/0!</v>
      </c>
      <c r="AU70" s="652">
        <f t="shared" si="16"/>
        <v>3779.2805252197686</v>
      </c>
      <c r="AV70" s="652" t="e">
        <f t="shared" si="17"/>
        <v>#DIV/0!</v>
      </c>
      <c r="AW70" s="652" t="e">
        <f t="shared" si="18"/>
        <v>#DIV/0!</v>
      </c>
      <c r="AX70" s="652" t="e">
        <f t="shared" si="19"/>
        <v>#DIV/0!</v>
      </c>
      <c r="AY70" s="652">
        <f>AI70/'Приложение 1.1'!J68</f>
        <v>0</v>
      </c>
      <c r="AZ70" s="652">
        <v>730.08</v>
      </c>
      <c r="BA70" s="652">
        <v>2070.12</v>
      </c>
      <c r="BB70" s="652">
        <v>848.92</v>
      </c>
      <c r="BC70" s="652">
        <v>819.73</v>
      </c>
      <c r="BD70" s="652">
        <v>611.5</v>
      </c>
      <c r="BE70" s="652">
        <v>1080.04</v>
      </c>
      <c r="BF70" s="652">
        <v>2671800.0099999998</v>
      </c>
      <c r="BG70" s="652">
        <f t="shared" si="20"/>
        <v>4607.6000000000004</v>
      </c>
      <c r="BH70" s="652">
        <v>8748.57</v>
      </c>
      <c r="BI70" s="652">
        <v>3389.61</v>
      </c>
      <c r="BJ70" s="652">
        <v>5995.76</v>
      </c>
      <c r="BK70" s="652">
        <v>548.62</v>
      </c>
      <c r="BL70" s="653" t="str">
        <f t="shared" si="21"/>
        <v xml:space="preserve"> </v>
      </c>
      <c r="BM70" s="653" t="e">
        <f t="shared" si="22"/>
        <v>#DIV/0!</v>
      </c>
      <c r="BN70" s="653" t="e">
        <f t="shared" si="23"/>
        <v>#DIV/0!</v>
      </c>
      <c r="BO70" s="653" t="e">
        <f t="shared" si="24"/>
        <v>#DIV/0!</v>
      </c>
      <c r="BP70" s="653" t="e">
        <f t="shared" si="25"/>
        <v>#DIV/0!</v>
      </c>
      <c r="BQ70" s="653" t="e">
        <f t="shared" si="26"/>
        <v>#DIV/0!</v>
      </c>
      <c r="BR70" s="653" t="e">
        <f t="shared" si="27"/>
        <v>#DIV/0!</v>
      </c>
      <c r="BS70" s="653" t="str">
        <f t="shared" si="34"/>
        <v xml:space="preserve"> </v>
      </c>
      <c r="BT70" s="653" t="e">
        <f t="shared" si="28"/>
        <v>#DIV/0!</v>
      </c>
      <c r="BU70" s="653" t="e">
        <f t="shared" si="29"/>
        <v>#DIV/0!</v>
      </c>
      <c r="BV70" s="653" t="e">
        <f t="shared" si="30"/>
        <v>#DIV/0!</v>
      </c>
      <c r="BW70" s="653" t="str">
        <f t="shared" si="31"/>
        <v xml:space="preserve"> </v>
      </c>
      <c r="BY70" s="654">
        <f t="shared" si="39"/>
        <v>2.0788477474544855</v>
      </c>
      <c r="BZ70" s="655">
        <f t="shared" si="40"/>
        <v>1.4364257447525113</v>
      </c>
      <c r="CA70" s="656">
        <f t="shared" si="41"/>
        <v>3916.9728329120762</v>
      </c>
      <c r="CB70" s="652">
        <f t="shared" si="35"/>
        <v>4814.95</v>
      </c>
      <c r="CC70" s="657" t="str">
        <f t="shared" si="32"/>
        <v xml:space="preserve"> </v>
      </c>
    </row>
    <row r="71" spans="1:81" s="490" customFormat="1" ht="9" customHeight="1">
      <c r="A71" s="641">
        <v>55</v>
      </c>
      <c r="B71" s="482" t="s">
        <v>528</v>
      </c>
      <c r="C71" s="483">
        <v>4736.3</v>
      </c>
      <c r="D71" s="484"/>
      <c r="E71" s="485">
        <f t="shared" si="38"/>
        <v>-1094477.6499999999</v>
      </c>
      <c r="F71" s="486">
        <v>4380876</v>
      </c>
      <c r="G71" s="483">
        <f t="shared" si="42"/>
        <v>3286398.35</v>
      </c>
      <c r="H71" s="487">
        <f t="shared" si="9"/>
        <v>0</v>
      </c>
      <c r="I71" s="483">
        <v>0</v>
      </c>
      <c r="J71" s="483">
        <v>0</v>
      </c>
      <c r="K71" s="483">
        <v>0</v>
      </c>
      <c r="L71" s="483">
        <v>0</v>
      </c>
      <c r="M71" s="483">
        <v>0</v>
      </c>
      <c r="N71" s="487">
        <v>0</v>
      </c>
      <c r="O71" s="487">
        <v>0</v>
      </c>
      <c r="P71" s="487">
        <v>0</v>
      </c>
      <c r="Q71" s="487">
        <v>0</v>
      </c>
      <c r="R71" s="487">
        <v>0</v>
      </c>
      <c r="S71" s="487">
        <v>0</v>
      </c>
      <c r="T71" s="488">
        <v>0</v>
      </c>
      <c r="U71" s="487">
        <v>0</v>
      </c>
      <c r="V71" s="484" t="s">
        <v>992</v>
      </c>
      <c r="W71" s="487">
        <v>1229</v>
      </c>
      <c r="X71" s="487">
        <v>3123107.53</v>
      </c>
      <c r="Y71" s="487">
        <v>0</v>
      </c>
      <c r="Z71" s="487">
        <v>0</v>
      </c>
      <c r="AA71" s="487">
        <v>0</v>
      </c>
      <c r="AB71" s="487">
        <v>0</v>
      </c>
      <c r="AC71" s="487">
        <v>0</v>
      </c>
      <c r="AD71" s="487">
        <v>0</v>
      </c>
      <c r="AE71" s="487">
        <v>0</v>
      </c>
      <c r="AF71" s="487">
        <v>0</v>
      </c>
      <c r="AG71" s="487">
        <v>0</v>
      </c>
      <c r="AH71" s="487">
        <v>0</v>
      </c>
      <c r="AI71" s="487">
        <v>0</v>
      </c>
      <c r="AJ71" s="489">
        <v>97906.25</v>
      </c>
      <c r="AK71" s="489">
        <v>65384.57</v>
      </c>
      <c r="AL71" s="489">
        <v>0</v>
      </c>
      <c r="AN71" s="372">
        <f>I71/'Приложение 1.1'!J69</f>
        <v>0</v>
      </c>
      <c r="AO71" s="372" t="e">
        <f t="shared" si="10"/>
        <v>#DIV/0!</v>
      </c>
      <c r="AP71" s="372" t="e">
        <f t="shared" si="11"/>
        <v>#DIV/0!</v>
      </c>
      <c r="AQ71" s="372" t="e">
        <f t="shared" si="12"/>
        <v>#DIV/0!</v>
      </c>
      <c r="AR71" s="372" t="e">
        <f t="shared" si="13"/>
        <v>#DIV/0!</v>
      </c>
      <c r="AS71" s="372" t="e">
        <f t="shared" si="14"/>
        <v>#DIV/0!</v>
      </c>
      <c r="AT71" s="372" t="e">
        <f t="shared" si="15"/>
        <v>#DIV/0!</v>
      </c>
      <c r="AU71" s="372">
        <f t="shared" si="16"/>
        <v>2541.1778112286411</v>
      </c>
      <c r="AV71" s="372" t="e">
        <f t="shared" si="17"/>
        <v>#DIV/0!</v>
      </c>
      <c r="AW71" s="372" t="e">
        <f t="shared" si="18"/>
        <v>#DIV/0!</v>
      </c>
      <c r="AX71" s="372" t="e">
        <f t="shared" si="19"/>
        <v>#DIV/0!</v>
      </c>
      <c r="AY71" s="372">
        <f>AI71/'Приложение 1.1'!J69</f>
        <v>0</v>
      </c>
      <c r="AZ71" s="372">
        <v>730.08</v>
      </c>
      <c r="BA71" s="372">
        <v>2070.12</v>
      </c>
      <c r="BB71" s="372">
        <v>848.92</v>
      </c>
      <c r="BC71" s="372">
        <v>819.73</v>
      </c>
      <c r="BD71" s="372">
        <v>611.5</v>
      </c>
      <c r="BE71" s="372">
        <v>1080.04</v>
      </c>
      <c r="BF71" s="372">
        <v>2671800.0099999998</v>
      </c>
      <c r="BG71" s="372">
        <f t="shared" si="20"/>
        <v>4607.6000000000004</v>
      </c>
      <c r="BH71" s="372">
        <v>8748.57</v>
      </c>
      <c r="BI71" s="372">
        <v>3389.61</v>
      </c>
      <c r="BJ71" s="372">
        <v>5995.76</v>
      </c>
      <c r="BK71" s="372">
        <v>548.62</v>
      </c>
      <c r="BL71" s="373" t="str">
        <f t="shared" si="21"/>
        <v xml:space="preserve"> </v>
      </c>
      <c r="BM71" s="373" t="e">
        <f t="shared" si="22"/>
        <v>#DIV/0!</v>
      </c>
      <c r="BN71" s="373" t="e">
        <f t="shared" si="23"/>
        <v>#DIV/0!</v>
      </c>
      <c r="BO71" s="373" t="e">
        <f t="shared" si="24"/>
        <v>#DIV/0!</v>
      </c>
      <c r="BP71" s="373" t="e">
        <f t="shared" si="25"/>
        <v>#DIV/0!</v>
      </c>
      <c r="BQ71" s="373" t="e">
        <f t="shared" si="26"/>
        <v>#DIV/0!</v>
      </c>
      <c r="BR71" s="373" t="e">
        <f t="shared" si="27"/>
        <v>#DIV/0!</v>
      </c>
      <c r="BS71" s="373" t="str">
        <f t="shared" si="34"/>
        <v xml:space="preserve"> </v>
      </c>
      <c r="BT71" s="373" t="e">
        <f t="shared" si="28"/>
        <v>#DIV/0!</v>
      </c>
      <c r="BU71" s="373" t="e">
        <f t="shared" si="29"/>
        <v>#DIV/0!</v>
      </c>
      <c r="BV71" s="373" t="e">
        <f t="shared" si="30"/>
        <v>#DIV/0!</v>
      </c>
      <c r="BW71" s="373" t="str">
        <f t="shared" si="31"/>
        <v xml:space="preserve"> </v>
      </c>
      <c r="BY71" s="492">
        <f t="shared" si="39"/>
        <v>2.9791351982634726</v>
      </c>
      <c r="BZ71" s="493">
        <f t="shared" si="40"/>
        <v>1.9895509623780085</v>
      </c>
      <c r="CA71" s="494">
        <f t="shared" si="41"/>
        <v>2674.042595606184</v>
      </c>
      <c r="CB71" s="491">
        <f t="shared" si="35"/>
        <v>4814.95</v>
      </c>
      <c r="CC71" s="495" t="str">
        <f t="shared" si="32"/>
        <v xml:space="preserve"> </v>
      </c>
    </row>
    <row r="72" spans="1:81" s="490" customFormat="1" ht="9" customHeight="1">
      <c r="A72" s="641">
        <v>56</v>
      </c>
      <c r="B72" s="482" t="s">
        <v>529</v>
      </c>
      <c r="C72" s="483">
        <v>1897.7</v>
      </c>
      <c r="D72" s="496"/>
      <c r="E72" s="485">
        <f t="shared" si="38"/>
        <v>-2095539.17</v>
      </c>
      <c r="F72" s="485">
        <v>5303760</v>
      </c>
      <c r="G72" s="483">
        <f t="shared" si="42"/>
        <v>3208220.83</v>
      </c>
      <c r="H72" s="487">
        <f t="shared" si="9"/>
        <v>0</v>
      </c>
      <c r="I72" s="483">
        <v>0</v>
      </c>
      <c r="J72" s="483">
        <v>0</v>
      </c>
      <c r="K72" s="483">
        <v>0</v>
      </c>
      <c r="L72" s="483">
        <v>0</v>
      </c>
      <c r="M72" s="483">
        <v>0</v>
      </c>
      <c r="N72" s="487">
        <v>0</v>
      </c>
      <c r="O72" s="487">
        <v>0</v>
      </c>
      <c r="P72" s="487">
        <v>0</v>
      </c>
      <c r="Q72" s="487">
        <v>0</v>
      </c>
      <c r="R72" s="487">
        <v>0</v>
      </c>
      <c r="S72" s="487">
        <v>0</v>
      </c>
      <c r="T72" s="488">
        <v>0</v>
      </c>
      <c r="U72" s="487">
        <v>0</v>
      </c>
      <c r="V72" s="496" t="s">
        <v>993</v>
      </c>
      <c r="W72" s="487">
        <v>1230</v>
      </c>
      <c r="X72" s="487">
        <v>3010530.83</v>
      </c>
      <c r="Y72" s="487">
        <v>0</v>
      </c>
      <c r="Z72" s="487">
        <v>0</v>
      </c>
      <c r="AA72" s="487">
        <v>0</v>
      </c>
      <c r="AB72" s="487">
        <v>0</v>
      </c>
      <c r="AC72" s="487">
        <v>0</v>
      </c>
      <c r="AD72" s="487">
        <v>0</v>
      </c>
      <c r="AE72" s="487">
        <v>0</v>
      </c>
      <c r="AF72" s="487">
        <v>0</v>
      </c>
      <c r="AG72" s="487">
        <v>0</v>
      </c>
      <c r="AH72" s="487">
        <v>0</v>
      </c>
      <c r="AI72" s="487">
        <v>0</v>
      </c>
      <c r="AJ72" s="489">
        <v>118531.38</v>
      </c>
      <c r="AK72" s="489">
        <v>79158.62</v>
      </c>
      <c r="AL72" s="489">
        <v>0</v>
      </c>
      <c r="AN72" s="372">
        <f>I72/'Приложение 1.1'!J70</f>
        <v>0</v>
      </c>
      <c r="AO72" s="372" t="e">
        <f t="shared" si="10"/>
        <v>#DIV/0!</v>
      </c>
      <c r="AP72" s="372" t="e">
        <f t="shared" si="11"/>
        <v>#DIV/0!</v>
      </c>
      <c r="AQ72" s="372" t="e">
        <f t="shared" si="12"/>
        <v>#DIV/0!</v>
      </c>
      <c r="AR72" s="372" t="e">
        <f t="shared" si="13"/>
        <v>#DIV/0!</v>
      </c>
      <c r="AS72" s="372" t="e">
        <f t="shared" si="14"/>
        <v>#DIV/0!</v>
      </c>
      <c r="AT72" s="372" t="e">
        <f t="shared" si="15"/>
        <v>#DIV/0!</v>
      </c>
      <c r="AU72" s="372">
        <f t="shared" si="16"/>
        <v>2447.5860406504066</v>
      </c>
      <c r="AV72" s="372" t="e">
        <f t="shared" si="17"/>
        <v>#DIV/0!</v>
      </c>
      <c r="AW72" s="372" t="e">
        <f t="shared" si="18"/>
        <v>#DIV/0!</v>
      </c>
      <c r="AX72" s="372" t="e">
        <f t="shared" si="19"/>
        <v>#DIV/0!</v>
      </c>
      <c r="AY72" s="372">
        <f>AI72/'Приложение 1.1'!J70</f>
        <v>0</v>
      </c>
      <c r="AZ72" s="372">
        <v>730.08</v>
      </c>
      <c r="BA72" s="372">
        <v>2070.12</v>
      </c>
      <c r="BB72" s="372">
        <v>848.92</v>
      </c>
      <c r="BC72" s="372">
        <v>819.73</v>
      </c>
      <c r="BD72" s="372">
        <v>611.5</v>
      </c>
      <c r="BE72" s="372">
        <v>1080.04</v>
      </c>
      <c r="BF72" s="372">
        <v>2671800.0099999998</v>
      </c>
      <c r="BG72" s="372">
        <f t="shared" si="20"/>
        <v>4422.8500000000004</v>
      </c>
      <c r="BH72" s="372">
        <v>8748.57</v>
      </c>
      <c r="BI72" s="372">
        <v>3389.61</v>
      </c>
      <c r="BJ72" s="372">
        <v>5995.76</v>
      </c>
      <c r="BK72" s="372">
        <v>548.62</v>
      </c>
      <c r="BL72" s="373" t="str">
        <f t="shared" si="21"/>
        <v xml:space="preserve"> </v>
      </c>
      <c r="BM72" s="373" t="e">
        <f t="shared" si="22"/>
        <v>#DIV/0!</v>
      </c>
      <c r="BN72" s="373" t="e">
        <f t="shared" si="23"/>
        <v>#DIV/0!</v>
      </c>
      <c r="BO72" s="373" t="e">
        <f t="shared" si="24"/>
        <v>#DIV/0!</v>
      </c>
      <c r="BP72" s="373" t="e">
        <f t="shared" si="25"/>
        <v>#DIV/0!</v>
      </c>
      <c r="BQ72" s="373" t="e">
        <f t="shared" si="26"/>
        <v>#DIV/0!</v>
      </c>
      <c r="BR72" s="373" t="e">
        <f t="shared" si="27"/>
        <v>#DIV/0!</v>
      </c>
      <c r="BS72" s="373" t="str">
        <f t="shared" si="34"/>
        <v xml:space="preserve"> </v>
      </c>
      <c r="BT72" s="373" t="e">
        <f t="shared" si="28"/>
        <v>#DIV/0!</v>
      </c>
      <c r="BU72" s="373" t="e">
        <f t="shared" si="29"/>
        <v>#DIV/0!</v>
      </c>
      <c r="BV72" s="373" t="e">
        <f t="shared" si="30"/>
        <v>#DIV/0!</v>
      </c>
      <c r="BW72" s="373" t="str">
        <f t="shared" si="31"/>
        <v xml:space="preserve"> </v>
      </c>
      <c r="BY72" s="492">
        <f t="shared" si="39"/>
        <v>3.6946141266715733</v>
      </c>
      <c r="BZ72" s="493">
        <f t="shared" si="40"/>
        <v>2.4673681830062799</v>
      </c>
      <c r="CA72" s="494">
        <f t="shared" si="41"/>
        <v>2608.3096178861788</v>
      </c>
      <c r="CB72" s="491">
        <f t="shared" si="35"/>
        <v>4621.88</v>
      </c>
      <c r="CC72" s="495" t="str">
        <f t="shared" si="32"/>
        <v xml:space="preserve"> </v>
      </c>
    </row>
    <row r="73" spans="1:81" s="651" customFormat="1" ht="9" customHeight="1">
      <c r="A73" s="642">
        <v>57</v>
      </c>
      <c r="B73" s="643" t="s">
        <v>530</v>
      </c>
      <c r="C73" s="644">
        <v>27311.7</v>
      </c>
      <c r="D73" s="645"/>
      <c r="E73" s="646">
        <f t="shared" si="38"/>
        <v>-3382850.8100000005</v>
      </c>
      <c r="F73" s="647">
        <v>15546442</v>
      </c>
      <c r="G73" s="644">
        <f t="shared" si="42"/>
        <v>12163591.189999999</v>
      </c>
      <c r="H73" s="648">
        <f t="shared" si="9"/>
        <v>0</v>
      </c>
      <c r="I73" s="644">
        <v>0</v>
      </c>
      <c r="J73" s="644">
        <v>0</v>
      </c>
      <c r="K73" s="644">
        <v>0</v>
      </c>
      <c r="L73" s="644">
        <v>0</v>
      </c>
      <c r="M73" s="644">
        <v>0</v>
      </c>
      <c r="N73" s="648">
        <v>0</v>
      </c>
      <c r="O73" s="648">
        <v>0</v>
      </c>
      <c r="P73" s="648">
        <v>0</v>
      </c>
      <c r="Q73" s="648">
        <v>0</v>
      </c>
      <c r="R73" s="648">
        <v>0</v>
      </c>
      <c r="S73" s="648">
        <v>0</v>
      </c>
      <c r="T73" s="649">
        <v>0</v>
      </c>
      <c r="U73" s="648">
        <v>0</v>
      </c>
      <c r="V73" s="645" t="s">
        <v>992</v>
      </c>
      <c r="W73" s="648">
        <v>3971</v>
      </c>
      <c r="X73" s="648">
        <v>11467499.25</v>
      </c>
      <c r="Y73" s="648">
        <v>0</v>
      </c>
      <c r="Z73" s="648">
        <v>0</v>
      </c>
      <c r="AA73" s="648">
        <v>0</v>
      </c>
      <c r="AB73" s="648">
        <v>0</v>
      </c>
      <c r="AC73" s="648">
        <v>0</v>
      </c>
      <c r="AD73" s="648">
        <v>0</v>
      </c>
      <c r="AE73" s="648">
        <v>0</v>
      </c>
      <c r="AF73" s="648">
        <v>0</v>
      </c>
      <c r="AG73" s="648">
        <v>0</v>
      </c>
      <c r="AH73" s="648">
        <v>0</v>
      </c>
      <c r="AI73" s="648">
        <v>0</v>
      </c>
      <c r="AJ73" s="650">
        <v>464061.3</v>
      </c>
      <c r="AK73" s="650">
        <v>232030.64</v>
      </c>
      <c r="AL73" s="650">
        <v>0</v>
      </c>
      <c r="AN73" s="652">
        <f>I73/'Приложение 1.1'!J71</f>
        <v>0</v>
      </c>
      <c r="AO73" s="652" t="e">
        <f t="shared" si="10"/>
        <v>#DIV/0!</v>
      </c>
      <c r="AP73" s="652" t="e">
        <f t="shared" si="11"/>
        <v>#DIV/0!</v>
      </c>
      <c r="AQ73" s="652" t="e">
        <f t="shared" si="12"/>
        <v>#DIV/0!</v>
      </c>
      <c r="AR73" s="652" t="e">
        <f t="shared" si="13"/>
        <v>#DIV/0!</v>
      </c>
      <c r="AS73" s="652" t="e">
        <f t="shared" si="14"/>
        <v>#DIV/0!</v>
      </c>
      <c r="AT73" s="652" t="e">
        <f t="shared" si="15"/>
        <v>#DIV/0!</v>
      </c>
      <c r="AU73" s="652">
        <f t="shared" si="16"/>
        <v>2887.8114454797278</v>
      </c>
      <c r="AV73" s="652" t="e">
        <f t="shared" si="17"/>
        <v>#DIV/0!</v>
      </c>
      <c r="AW73" s="652" t="e">
        <f t="shared" si="18"/>
        <v>#DIV/0!</v>
      </c>
      <c r="AX73" s="652" t="e">
        <f t="shared" si="19"/>
        <v>#DIV/0!</v>
      </c>
      <c r="AY73" s="652">
        <f>AI73/'Приложение 1.1'!J71</f>
        <v>0</v>
      </c>
      <c r="AZ73" s="652">
        <v>730.08</v>
      </c>
      <c r="BA73" s="652">
        <v>2070.12</v>
      </c>
      <c r="BB73" s="652">
        <v>848.92</v>
      </c>
      <c r="BC73" s="652">
        <v>819.73</v>
      </c>
      <c r="BD73" s="652">
        <v>611.5</v>
      </c>
      <c r="BE73" s="652">
        <v>1080.04</v>
      </c>
      <c r="BF73" s="652">
        <v>2671800.0099999998</v>
      </c>
      <c r="BG73" s="652">
        <f t="shared" si="20"/>
        <v>4607.6000000000004</v>
      </c>
      <c r="BH73" s="652">
        <v>8748.57</v>
      </c>
      <c r="BI73" s="652">
        <v>3389.61</v>
      </c>
      <c r="BJ73" s="652">
        <v>5995.76</v>
      </c>
      <c r="BK73" s="652">
        <v>548.62</v>
      </c>
      <c r="BL73" s="653" t="str">
        <f t="shared" si="21"/>
        <v xml:space="preserve"> </v>
      </c>
      <c r="BM73" s="653" t="e">
        <f t="shared" si="22"/>
        <v>#DIV/0!</v>
      </c>
      <c r="BN73" s="653" t="e">
        <f t="shared" si="23"/>
        <v>#DIV/0!</v>
      </c>
      <c r="BO73" s="653" t="e">
        <f t="shared" si="24"/>
        <v>#DIV/0!</v>
      </c>
      <c r="BP73" s="653" t="e">
        <f t="shared" si="25"/>
        <v>#DIV/0!</v>
      </c>
      <c r="BQ73" s="653" t="e">
        <f t="shared" si="26"/>
        <v>#DIV/0!</v>
      </c>
      <c r="BR73" s="653" t="e">
        <f t="shared" si="27"/>
        <v>#DIV/0!</v>
      </c>
      <c r="BS73" s="653" t="str">
        <f t="shared" si="34"/>
        <v xml:space="preserve"> </v>
      </c>
      <c r="BT73" s="653" t="e">
        <f t="shared" si="28"/>
        <v>#DIV/0!</v>
      </c>
      <c r="BU73" s="653" t="e">
        <f t="shared" si="29"/>
        <v>#DIV/0!</v>
      </c>
      <c r="BV73" s="653" t="e">
        <f t="shared" si="30"/>
        <v>#DIV/0!</v>
      </c>
      <c r="BW73" s="653" t="str">
        <f t="shared" si="31"/>
        <v xml:space="preserve"> </v>
      </c>
      <c r="BY73" s="654">
        <f t="shared" si="39"/>
        <v>3.8151668594511525</v>
      </c>
      <c r="BZ73" s="655">
        <f t="shared" si="40"/>
        <v>1.9075833475130137</v>
      </c>
      <c r="CA73" s="656">
        <f t="shared" si="41"/>
        <v>3063.1053110047847</v>
      </c>
      <c r="CB73" s="652">
        <f t="shared" si="35"/>
        <v>4814.95</v>
      </c>
      <c r="CC73" s="657" t="str">
        <f t="shared" si="32"/>
        <v xml:space="preserve"> </v>
      </c>
    </row>
    <row r="74" spans="1:81" s="651" customFormat="1" ht="9" customHeight="1">
      <c r="A74" s="642">
        <v>58</v>
      </c>
      <c r="B74" s="643" t="s">
        <v>531</v>
      </c>
      <c r="C74" s="644">
        <v>2768.4</v>
      </c>
      <c r="D74" s="645"/>
      <c r="E74" s="646">
        <f t="shared" si="38"/>
        <v>-1641475.44</v>
      </c>
      <c r="F74" s="647">
        <v>3040608</v>
      </c>
      <c r="G74" s="644">
        <f t="shared" si="42"/>
        <v>1399132.56</v>
      </c>
      <c r="H74" s="648">
        <f t="shared" si="9"/>
        <v>0</v>
      </c>
      <c r="I74" s="644">
        <v>0</v>
      </c>
      <c r="J74" s="644">
        <v>0</v>
      </c>
      <c r="K74" s="644">
        <v>0</v>
      </c>
      <c r="L74" s="644">
        <v>0</v>
      </c>
      <c r="M74" s="644">
        <v>0</v>
      </c>
      <c r="N74" s="648">
        <v>0</v>
      </c>
      <c r="O74" s="648">
        <v>0</v>
      </c>
      <c r="P74" s="648">
        <v>0</v>
      </c>
      <c r="Q74" s="648">
        <v>0</v>
      </c>
      <c r="R74" s="648">
        <v>0</v>
      </c>
      <c r="S74" s="648">
        <v>0</v>
      </c>
      <c r="T74" s="649">
        <v>0</v>
      </c>
      <c r="U74" s="648">
        <v>0</v>
      </c>
      <c r="V74" s="645" t="s">
        <v>992</v>
      </c>
      <c r="W74" s="648">
        <v>755.3</v>
      </c>
      <c r="X74" s="648">
        <v>1262989.3400000001</v>
      </c>
      <c r="Y74" s="648">
        <v>0</v>
      </c>
      <c r="Z74" s="648">
        <v>0</v>
      </c>
      <c r="AA74" s="648">
        <v>0</v>
      </c>
      <c r="AB74" s="648">
        <v>0</v>
      </c>
      <c r="AC74" s="648">
        <v>0</v>
      </c>
      <c r="AD74" s="648">
        <v>0</v>
      </c>
      <c r="AE74" s="648">
        <v>0</v>
      </c>
      <c r="AF74" s="648">
        <v>0</v>
      </c>
      <c r="AG74" s="648">
        <v>0</v>
      </c>
      <c r="AH74" s="648">
        <v>0</v>
      </c>
      <c r="AI74" s="648">
        <v>0</v>
      </c>
      <c r="AJ74" s="650">
        <v>90762.15</v>
      </c>
      <c r="AK74" s="650">
        <v>45381.07</v>
      </c>
      <c r="AL74" s="650">
        <v>0</v>
      </c>
      <c r="AN74" s="652">
        <f>I74/'Приложение 1.1'!J72</f>
        <v>0</v>
      </c>
      <c r="AO74" s="652" t="e">
        <f t="shared" si="10"/>
        <v>#DIV/0!</v>
      </c>
      <c r="AP74" s="652" t="e">
        <f t="shared" si="11"/>
        <v>#DIV/0!</v>
      </c>
      <c r="AQ74" s="652" t="e">
        <f t="shared" si="12"/>
        <v>#DIV/0!</v>
      </c>
      <c r="AR74" s="652" t="e">
        <f t="shared" si="13"/>
        <v>#DIV/0!</v>
      </c>
      <c r="AS74" s="652" t="e">
        <f t="shared" si="14"/>
        <v>#DIV/0!</v>
      </c>
      <c r="AT74" s="652" t="e">
        <f t="shared" si="15"/>
        <v>#DIV/0!</v>
      </c>
      <c r="AU74" s="652">
        <f t="shared" si="16"/>
        <v>1672.1691248510529</v>
      </c>
      <c r="AV74" s="652" t="e">
        <f t="shared" si="17"/>
        <v>#DIV/0!</v>
      </c>
      <c r="AW74" s="652" t="e">
        <f t="shared" si="18"/>
        <v>#DIV/0!</v>
      </c>
      <c r="AX74" s="652" t="e">
        <f t="shared" si="19"/>
        <v>#DIV/0!</v>
      </c>
      <c r="AY74" s="652">
        <f>AI74/'Приложение 1.1'!J72</f>
        <v>0</v>
      </c>
      <c r="AZ74" s="652">
        <v>730.08</v>
      </c>
      <c r="BA74" s="652">
        <v>2070.12</v>
      </c>
      <c r="BB74" s="652">
        <v>848.92</v>
      </c>
      <c r="BC74" s="652">
        <v>819.73</v>
      </c>
      <c r="BD74" s="652">
        <v>611.5</v>
      </c>
      <c r="BE74" s="652">
        <v>1080.04</v>
      </c>
      <c r="BF74" s="652">
        <v>2671800.0099999998</v>
      </c>
      <c r="BG74" s="652">
        <f t="shared" si="20"/>
        <v>4607.6000000000004</v>
      </c>
      <c r="BH74" s="652">
        <v>8748.57</v>
      </c>
      <c r="BI74" s="652">
        <v>3389.61</v>
      </c>
      <c r="BJ74" s="652">
        <v>5995.76</v>
      </c>
      <c r="BK74" s="652">
        <v>548.62</v>
      </c>
      <c r="BL74" s="653" t="str">
        <f t="shared" si="21"/>
        <v xml:space="preserve"> </v>
      </c>
      <c r="BM74" s="653" t="e">
        <f t="shared" si="22"/>
        <v>#DIV/0!</v>
      </c>
      <c r="BN74" s="653" t="e">
        <f t="shared" si="23"/>
        <v>#DIV/0!</v>
      </c>
      <c r="BO74" s="653" t="e">
        <f t="shared" si="24"/>
        <v>#DIV/0!</v>
      </c>
      <c r="BP74" s="653" t="e">
        <f t="shared" si="25"/>
        <v>#DIV/0!</v>
      </c>
      <c r="BQ74" s="653" t="e">
        <f t="shared" si="26"/>
        <v>#DIV/0!</v>
      </c>
      <c r="BR74" s="653" t="e">
        <f t="shared" si="27"/>
        <v>#DIV/0!</v>
      </c>
      <c r="BS74" s="653" t="str">
        <f t="shared" si="34"/>
        <v xml:space="preserve"> </v>
      </c>
      <c r="BT74" s="653" t="e">
        <f t="shared" si="28"/>
        <v>#DIV/0!</v>
      </c>
      <c r="BU74" s="653" t="e">
        <f t="shared" si="29"/>
        <v>#DIV/0!</v>
      </c>
      <c r="BV74" s="653" t="e">
        <f t="shared" si="30"/>
        <v>#DIV/0!</v>
      </c>
      <c r="BW74" s="653" t="str">
        <f t="shared" si="31"/>
        <v xml:space="preserve"> </v>
      </c>
      <c r="BY74" s="654">
        <f t="shared" si="39"/>
        <v>6.4870300781221175</v>
      </c>
      <c r="BZ74" s="655">
        <f t="shared" si="40"/>
        <v>3.2435146816967788</v>
      </c>
      <c r="CA74" s="656">
        <f t="shared" si="41"/>
        <v>1852.4196478220576</v>
      </c>
      <c r="CB74" s="652">
        <f t="shared" si="35"/>
        <v>4814.95</v>
      </c>
      <c r="CC74" s="657" t="str">
        <f t="shared" si="32"/>
        <v xml:space="preserve"> </v>
      </c>
    </row>
    <row r="75" spans="1:81" s="651" customFormat="1" ht="9" customHeight="1">
      <c r="A75" s="642">
        <v>59</v>
      </c>
      <c r="B75" s="643" t="s">
        <v>532</v>
      </c>
      <c r="C75" s="644">
        <v>2680.2</v>
      </c>
      <c r="D75" s="645"/>
      <c r="E75" s="646">
        <f t="shared" si="38"/>
        <v>-1471616.9500000002</v>
      </c>
      <c r="F75" s="647">
        <v>3764086</v>
      </c>
      <c r="G75" s="644">
        <f t="shared" si="42"/>
        <v>2292469.0499999998</v>
      </c>
      <c r="H75" s="648">
        <f t="shared" si="9"/>
        <v>0</v>
      </c>
      <c r="I75" s="644">
        <v>0</v>
      </c>
      <c r="J75" s="644">
        <v>0</v>
      </c>
      <c r="K75" s="644">
        <v>0</v>
      </c>
      <c r="L75" s="644">
        <v>0</v>
      </c>
      <c r="M75" s="644">
        <v>0</v>
      </c>
      <c r="N75" s="648">
        <v>0</v>
      </c>
      <c r="O75" s="648">
        <v>0</v>
      </c>
      <c r="P75" s="648">
        <v>0</v>
      </c>
      <c r="Q75" s="648">
        <v>0</v>
      </c>
      <c r="R75" s="648">
        <v>0</v>
      </c>
      <c r="S75" s="648">
        <v>0</v>
      </c>
      <c r="T75" s="649">
        <v>0</v>
      </c>
      <c r="U75" s="648">
        <v>0</v>
      </c>
      <c r="V75" s="645" t="s">
        <v>992</v>
      </c>
      <c r="W75" s="648">
        <v>1006.76</v>
      </c>
      <c r="X75" s="648">
        <v>2162325.7799999998</v>
      </c>
      <c r="Y75" s="648">
        <v>0</v>
      </c>
      <c r="Z75" s="648">
        <v>0</v>
      </c>
      <c r="AA75" s="648">
        <v>0</v>
      </c>
      <c r="AB75" s="648">
        <v>0</v>
      </c>
      <c r="AC75" s="648">
        <v>0</v>
      </c>
      <c r="AD75" s="648">
        <v>0</v>
      </c>
      <c r="AE75" s="648">
        <v>0</v>
      </c>
      <c r="AF75" s="648">
        <v>0</v>
      </c>
      <c r="AG75" s="648">
        <v>0</v>
      </c>
      <c r="AH75" s="648">
        <v>0</v>
      </c>
      <c r="AI75" s="648">
        <v>0</v>
      </c>
      <c r="AJ75" s="650">
        <v>73964.289999999994</v>
      </c>
      <c r="AK75" s="650">
        <v>56178.98</v>
      </c>
      <c r="AL75" s="650">
        <v>0</v>
      </c>
      <c r="AN75" s="652">
        <f>I75/'Приложение 1.1'!J73</f>
        <v>0</v>
      </c>
      <c r="AO75" s="652" t="e">
        <f t="shared" si="10"/>
        <v>#DIV/0!</v>
      </c>
      <c r="AP75" s="652" t="e">
        <f t="shared" si="11"/>
        <v>#DIV/0!</v>
      </c>
      <c r="AQ75" s="652" t="e">
        <f t="shared" si="12"/>
        <v>#DIV/0!</v>
      </c>
      <c r="AR75" s="652" t="e">
        <f t="shared" si="13"/>
        <v>#DIV/0!</v>
      </c>
      <c r="AS75" s="652" t="e">
        <f t="shared" si="14"/>
        <v>#DIV/0!</v>
      </c>
      <c r="AT75" s="652" t="e">
        <f t="shared" si="15"/>
        <v>#DIV/0!</v>
      </c>
      <c r="AU75" s="652">
        <f t="shared" si="16"/>
        <v>2147.8066073344194</v>
      </c>
      <c r="AV75" s="652" t="e">
        <f t="shared" si="17"/>
        <v>#DIV/0!</v>
      </c>
      <c r="AW75" s="652" t="e">
        <f t="shared" si="18"/>
        <v>#DIV/0!</v>
      </c>
      <c r="AX75" s="652" t="e">
        <f t="shared" si="19"/>
        <v>#DIV/0!</v>
      </c>
      <c r="AY75" s="652">
        <f>AI75/'Приложение 1.1'!J73</f>
        <v>0</v>
      </c>
      <c r="AZ75" s="652">
        <v>730.08</v>
      </c>
      <c r="BA75" s="652">
        <v>2070.12</v>
      </c>
      <c r="BB75" s="652">
        <v>848.92</v>
      </c>
      <c r="BC75" s="652">
        <v>819.73</v>
      </c>
      <c r="BD75" s="652">
        <v>611.5</v>
      </c>
      <c r="BE75" s="652">
        <v>1080.04</v>
      </c>
      <c r="BF75" s="652">
        <v>2671800.0099999998</v>
      </c>
      <c r="BG75" s="652">
        <f t="shared" si="20"/>
        <v>4607.6000000000004</v>
      </c>
      <c r="BH75" s="652">
        <v>8748.57</v>
      </c>
      <c r="BI75" s="652">
        <v>3389.61</v>
      </c>
      <c r="BJ75" s="652">
        <v>5995.76</v>
      </c>
      <c r="BK75" s="652">
        <v>548.62</v>
      </c>
      <c r="BL75" s="653" t="str">
        <f t="shared" si="21"/>
        <v xml:space="preserve"> </v>
      </c>
      <c r="BM75" s="653" t="e">
        <f t="shared" si="22"/>
        <v>#DIV/0!</v>
      </c>
      <c r="BN75" s="653" t="e">
        <f t="shared" si="23"/>
        <v>#DIV/0!</v>
      </c>
      <c r="BO75" s="653" t="e">
        <f t="shared" si="24"/>
        <v>#DIV/0!</v>
      </c>
      <c r="BP75" s="653" t="e">
        <f t="shared" si="25"/>
        <v>#DIV/0!</v>
      </c>
      <c r="BQ75" s="653" t="e">
        <f t="shared" si="26"/>
        <v>#DIV/0!</v>
      </c>
      <c r="BR75" s="653" t="e">
        <f t="shared" si="27"/>
        <v>#DIV/0!</v>
      </c>
      <c r="BS75" s="653" t="str">
        <f t="shared" si="34"/>
        <v xml:space="preserve"> </v>
      </c>
      <c r="BT75" s="653" t="e">
        <f t="shared" si="28"/>
        <v>#DIV/0!</v>
      </c>
      <c r="BU75" s="653" t="e">
        <f t="shared" si="29"/>
        <v>#DIV/0!</v>
      </c>
      <c r="BV75" s="653" t="e">
        <f t="shared" si="30"/>
        <v>#DIV/0!</v>
      </c>
      <c r="BW75" s="653" t="str">
        <f t="shared" si="31"/>
        <v xml:space="preserve"> </v>
      </c>
      <c r="BY75" s="654">
        <f t="shared" si="39"/>
        <v>3.2264029911330754</v>
      </c>
      <c r="BZ75" s="655">
        <f t="shared" si="40"/>
        <v>2.4505883732650613</v>
      </c>
      <c r="CA75" s="656">
        <f t="shared" si="41"/>
        <v>2277.0760161309545</v>
      </c>
      <c r="CB75" s="652">
        <f t="shared" si="35"/>
        <v>4814.95</v>
      </c>
      <c r="CC75" s="657" t="str">
        <f t="shared" si="32"/>
        <v xml:space="preserve"> </v>
      </c>
    </row>
    <row r="76" spans="1:81" s="490" customFormat="1" ht="9" customHeight="1">
      <c r="A76" s="641">
        <v>60</v>
      </c>
      <c r="B76" s="482" t="s">
        <v>533</v>
      </c>
      <c r="C76" s="483">
        <v>1751.2</v>
      </c>
      <c r="D76" s="496"/>
      <c r="E76" s="485">
        <f t="shared" si="38"/>
        <v>-488530.25</v>
      </c>
      <c r="F76" s="485">
        <v>2102100</v>
      </c>
      <c r="G76" s="483">
        <f t="shared" si="42"/>
        <v>1613569.75</v>
      </c>
      <c r="H76" s="487">
        <f t="shared" si="9"/>
        <v>0</v>
      </c>
      <c r="I76" s="483">
        <v>0</v>
      </c>
      <c r="J76" s="483">
        <v>0</v>
      </c>
      <c r="K76" s="483">
        <v>0</v>
      </c>
      <c r="L76" s="483">
        <v>0</v>
      </c>
      <c r="M76" s="483">
        <v>0</v>
      </c>
      <c r="N76" s="487">
        <v>0</v>
      </c>
      <c r="O76" s="487">
        <v>0</v>
      </c>
      <c r="P76" s="487">
        <v>0</v>
      </c>
      <c r="Q76" s="487">
        <v>0</v>
      </c>
      <c r="R76" s="487">
        <v>0</v>
      </c>
      <c r="S76" s="487">
        <v>0</v>
      </c>
      <c r="T76" s="488">
        <v>0</v>
      </c>
      <c r="U76" s="487">
        <v>0</v>
      </c>
      <c r="V76" s="496" t="s">
        <v>993</v>
      </c>
      <c r="W76" s="487">
        <v>607.25</v>
      </c>
      <c r="X76" s="487">
        <v>1519448.22</v>
      </c>
      <c r="Y76" s="487">
        <v>0</v>
      </c>
      <c r="Z76" s="487">
        <v>0</v>
      </c>
      <c r="AA76" s="487">
        <v>0</v>
      </c>
      <c r="AB76" s="487">
        <v>0</v>
      </c>
      <c r="AC76" s="487">
        <v>0</v>
      </c>
      <c r="AD76" s="487">
        <v>0</v>
      </c>
      <c r="AE76" s="487">
        <v>0</v>
      </c>
      <c r="AF76" s="487">
        <v>0</v>
      </c>
      <c r="AG76" s="487">
        <v>0</v>
      </c>
      <c r="AH76" s="487">
        <v>0</v>
      </c>
      <c r="AI76" s="487">
        <v>0</v>
      </c>
      <c r="AJ76" s="489">
        <v>62747.69</v>
      </c>
      <c r="AK76" s="489">
        <v>31373.84</v>
      </c>
      <c r="AL76" s="489">
        <v>0</v>
      </c>
      <c r="AN76" s="372">
        <f>I76/'Приложение 1.1'!J74</f>
        <v>0</v>
      </c>
      <c r="AO76" s="372" t="e">
        <f t="shared" si="10"/>
        <v>#DIV/0!</v>
      </c>
      <c r="AP76" s="372" t="e">
        <f t="shared" si="11"/>
        <v>#DIV/0!</v>
      </c>
      <c r="AQ76" s="372" t="e">
        <f t="shared" si="12"/>
        <v>#DIV/0!</v>
      </c>
      <c r="AR76" s="372" t="e">
        <f t="shared" si="13"/>
        <v>#DIV/0!</v>
      </c>
      <c r="AS76" s="372" t="e">
        <f t="shared" si="14"/>
        <v>#DIV/0!</v>
      </c>
      <c r="AT76" s="372" t="e">
        <f t="shared" si="15"/>
        <v>#DIV/0!</v>
      </c>
      <c r="AU76" s="372">
        <f t="shared" si="16"/>
        <v>2502.1790366405926</v>
      </c>
      <c r="AV76" s="372" t="e">
        <f t="shared" si="17"/>
        <v>#DIV/0!</v>
      </c>
      <c r="AW76" s="372" t="e">
        <f t="shared" si="18"/>
        <v>#DIV/0!</v>
      </c>
      <c r="AX76" s="372" t="e">
        <f t="shared" si="19"/>
        <v>#DIV/0!</v>
      </c>
      <c r="AY76" s="372">
        <f>AI76/'Приложение 1.1'!J74</f>
        <v>0</v>
      </c>
      <c r="AZ76" s="372">
        <v>730.08</v>
      </c>
      <c r="BA76" s="372">
        <v>2070.12</v>
      </c>
      <c r="BB76" s="372">
        <v>848.92</v>
      </c>
      <c r="BC76" s="372">
        <v>819.73</v>
      </c>
      <c r="BD76" s="372">
        <v>611.5</v>
      </c>
      <c r="BE76" s="372">
        <v>1080.04</v>
      </c>
      <c r="BF76" s="372">
        <v>2671800.0099999998</v>
      </c>
      <c r="BG76" s="372">
        <f t="shared" si="20"/>
        <v>4422.8500000000004</v>
      </c>
      <c r="BH76" s="372">
        <v>8748.57</v>
      </c>
      <c r="BI76" s="372">
        <v>3389.61</v>
      </c>
      <c r="BJ76" s="372">
        <v>5995.76</v>
      </c>
      <c r="BK76" s="372">
        <v>548.62</v>
      </c>
      <c r="BL76" s="373" t="str">
        <f t="shared" si="21"/>
        <v xml:space="preserve"> </v>
      </c>
      <c r="BM76" s="373" t="e">
        <f t="shared" si="22"/>
        <v>#DIV/0!</v>
      </c>
      <c r="BN76" s="373" t="e">
        <f t="shared" si="23"/>
        <v>#DIV/0!</v>
      </c>
      <c r="BO76" s="373" t="e">
        <f t="shared" si="24"/>
        <v>#DIV/0!</v>
      </c>
      <c r="BP76" s="373" t="e">
        <f t="shared" si="25"/>
        <v>#DIV/0!</v>
      </c>
      <c r="BQ76" s="373" t="e">
        <f t="shared" si="26"/>
        <v>#DIV/0!</v>
      </c>
      <c r="BR76" s="373" t="e">
        <f t="shared" si="27"/>
        <v>#DIV/0!</v>
      </c>
      <c r="BS76" s="373" t="str">
        <f t="shared" si="34"/>
        <v xml:space="preserve"> </v>
      </c>
      <c r="BT76" s="373" t="e">
        <f t="shared" si="28"/>
        <v>#DIV/0!</v>
      </c>
      <c r="BU76" s="373" t="e">
        <f t="shared" si="29"/>
        <v>#DIV/0!</v>
      </c>
      <c r="BV76" s="373" t="e">
        <f t="shared" si="30"/>
        <v>#DIV/0!</v>
      </c>
      <c r="BW76" s="373" t="str">
        <f t="shared" si="31"/>
        <v xml:space="preserve"> </v>
      </c>
      <c r="BY76" s="492">
        <f t="shared" si="39"/>
        <v>3.8887497735998089</v>
      </c>
      <c r="BZ76" s="493">
        <f t="shared" si="40"/>
        <v>1.9443745769279572</v>
      </c>
      <c r="CA76" s="494">
        <f t="shared" si="41"/>
        <v>2657.1753808151502</v>
      </c>
      <c r="CB76" s="491">
        <f t="shared" si="35"/>
        <v>4621.88</v>
      </c>
      <c r="CC76" s="495" t="str">
        <f t="shared" si="32"/>
        <v xml:space="preserve"> </v>
      </c>
    </row>
    <row r="77" spans="1:81" s="651" customFormat="1" ht="9" customHeight="1">
      <c r="A77" s="642">
        <v>61</v>
      </c>
      <c r="B77" s="643" t="s">
        <v>534</v>
      </c>
      <c r="C77" s="644">
        <v>1207.5999999999999</v>
      </c>
      <c r="D77" s="658"/>
      <c r="E77" s="646">
        <f t="shared" si="38"/>
        <v>-304885.65999999992</v>
      </c>
      <c r="F77" s="646">
        <v>1862784</v>
      </c>
      <c r="G77" s="644">
        <f t="shared" si="42"/>
        <v>1557898.34</v>
      </c>
      <c r="H77" s="648">
        <f t="shared" si="9"/>
        <v>0</v>
      </c>
      <c r="I77" s="644">
        <v>0</v>
      </c>
      <c r="J77" s="644">
        <v>0</v>
      </c>
      <c r="K77" s="644">
        <v>0</v>
      </c>
      <c r="L77" s="644">
        <v>0</v>
      </c>
      <c r="M77" s="644">
        <v>0</v>
      </c>
      <c r="N77" s="648">
        <v>0</v>
      </c>
      <c r="O77" s="648">
        <v>0</v>
      </c>
      <c r="P77" s="648">
        <v>0</v>
      </c>
      <c r="Q77" s="648">
        <v>0</v>
      </c>
      <c r="R77" s="648">
        <v>0</v>
      </c>
      <c r="S77" s="648">
        <v>0</v>
      </c>
      <c r="T77" s="649">
        <v>0</v>
      </c>
      <c r="U77" s="648">
        <v>0</v>
      </c>
      <c r="V77" s="658" t="s">
        <v>993</v>
      </c>
      <c r="W77" s="648">
        <v>532</v>
      </c>
      <c r="X77" s="648">
        <v>1474492.19</v>
      </c>
      <c r="Y77" s="648">
        <v>0</v>
      </c>
      <c r="Z77" s="648">
        <v>0</v>
      </c>
      <c r="AA77" s="648">
        <v>0</v>
      </c>
      <c r="AB77" s="648">
        <v>0</v>
      </c>
      <c r="AC77" s="648">
        <v>0</v>
      </c>
      <c r="AD77" s="648">
        <v>0</v>
      </c>
      <c r="AE77" s="648">
        <v>0</v>
      </c>
      <c r="AF77" s="648">
        <v>0</v>
      </c>
      <c r="AG77" s="648">
        <v>0</v>
      </c>
      <c r="AH77" s="648">
        <v>0</v>
      </c>
      <c r="AI77" s="648">
        <v>0</v>
      </c>
      <c r="AJ77" s="650">
        <v>55604.1</v>
      </c>
      <c r="AK77" s="650">
        <v>27802.05</v>
      </c>
      <c r="AL77" s="650">
        <v>0</v>
      </c>
      <c r="AN77" s="652">
        <f>I77/'Приложение 1.1'!J75</f>
        <v>0</v>
      </c>
      <c r="AO77" s="652" t="e">
        <f t="shared" si="10"/>
        <v>#DIV/0!</v>
      </c>
      <c r="AP77" s="652" t="e">
        <f t="shared" si="11"/>
        <v>#DIV/0!</v>
      </c>
      <c r="AQ77" s="652" t="e">
        <f t="shared" si="12"/>
        <v>#DIV/0!</v>
      </c>
      <c r="AR77" s="652" t="e">
        <f t="shared" si="13"/>
        <v>#DIV/0!</v>
      </c>
      <c r="AS77" s="652" t="e">
        <f t="shared" si="14"/>
        <v>#DIV/0!</v>
      </c>
      <c r="AT77" s="652" t="e">
        <f t="shared" si="15"/>
        <v>#DIV/0!</v>
      </c>
      <c r="AU77" s="652">
        <f t="shared" si="16"/>
        <v>2771.6018609022553</v>
      </c>
      <c r="AV77" s="652" t="e">
        <f t="shared" si="17"/>
        <v>#DIV/0!</v>
      </c>
      <c r="AW77" s="652" t="e">
        <f t="shared" si="18"/>
        <v>#DIV/0!</v>
      </c>
      <c r="AX77" s="652" t="e">
        <f t="shared" si="19"/>
        <v>#DIV/0!</v>
      </c>
      <c r="AY77" s="652">
        <f>AI77/'Приложение 1.1'!J75</f>
        <v>0</v>
      </c>
      <c r="AZ77" s="652">
        <v>730.08</v>
      </c>
      <c r="BA77" s="652">
        <v>2070.12</v>
      </c>
      <c r="BB77" s="652">
        <v>848.92</v>
      </c>
      <c r="BC77" s="652">
        <v>819.73</v>
      </c>
      <c r="BD77" s="652">
        <v>611.5</v>
      </c>
      <c r="BE77" s="652">
        <v>1080.04</v>
      </c>
      <c r="BF77" s="652">
        <v>2671800.0099999998</v>
      </c>
      <c r="BG77" s="652">
        <f t="shared" si="20"/>
        <v>4422.8500000000004</v>
      </c>
      <c r="BH77" s="652">
        <v>8748.57</v>
      </c>
      <c r="BI77" s="652">
        <v>3389.61</v>
      </c>
      <c r="BJ77" s="652">
        <v>5995.76</v>
      </c>
      <c r="BK77" s="652">
        <v>548.62</v>
      </c>
      <c r="BL77" s="653" t="str">
        <f t="shared" si="21"/>
        <v xml:space="preserve"> </v>
      </c>
      <c r="BM77" s="653" t="e">
        <f t="shared" si="22"/>
        <v>#DIV/0!</v>
      </c>
      <c r="BN77" s="653" t="e">
        <f t="shared" si="23"/>
        <v>#DIV/0!</v>
      </c>
      <c r="BO77" s="653" t="e">
        <f t="shared" si="24"/>
        <v>#DIV/0!</v>
      </c>
      <c r="BP77" s="653" t="e">
        <f t="shared" si="25"/>
        <v>#DIV/0!</v>
      </c>
      <c r="BQ77" s="653" t="e">
        <f t="shared" si="26"/>
        <v>#DIV/0!</v>
      </c>
      <c r="BR77" s="653" t="e">
        <f t="shared" si="27"/>
        <v>#DIV/0!</v>
      </c>
      <c r="BS77" s="653" t="str">
        <f t="shared" si="34"/>
        <v xml:space="preserve"> </v>
      </c>
      <c r="BT77" s="653" t="e">
        <f t="shared" si="28"/>
        <v>#DIV/0!</v>
      </c>
      <c r="BU77" s="653" t="e">
        <f t="shared" si="29"/>
        <v>#DIV/0!</v>
      </c>
      <c r="BV77" s="653" t="e">
        <f t="shared" si="30"/>
        <v>#DIV/0!</v>
      </c>
      <c r="BW77" s="653" t="str">
        <f t="shared" si="31"/>
        <v xml:space="preserve"> </v>
      </c>
      <c r="BY77" s="654">
        <f t="shared" si="39"/>
        <v>3.569173839674288</v>
      </c>
      <c r="BZ77" s="655">
        <f t="shared" si="40"/>
        <v>1.784586919837144</v>
      </c>
      <c r="CA77" s="656">
        <f t="shared" si="41"/>
        <v>2928.3803383458649</v>
      </c>
      <c r="CB77" s="652">
        <f t="shared" si="35"/>
        <v>4621.88</v>
      </c>
      <c r="CC77" s="657" t="str">
        <f t="shared" si="32"/>
        <v xml:space="preserve"> </v>
      </c>
    </row>
    <row r="78" spans="1:81" s="490" customFormat="1" ht="9" customHeight="1">
      <c r="A78" s="641">
        <v>62</v>
      </c>
      <c r="B78" s="482" t="s">
        <v>535</v>
      </c>
      <c r="C78" s="483">
        <v>3071.7</v>
      </c>
      <c r="D78" s="484"/>
      <c r="E78" s="485">
        <f t="shared" si="38"/>
        <v>197170.33999999985</v>
      </c>
      <c r="F78" s="486">
        <v>2850570</v>
      </c>
      <c r="G78" s="483">
        <f t="shared" si="42"/>
        <v>3047740.34</v>
      </c>
      <c r="H78" s="487">
        <f t="shared" si="9"/>
        <v>0</v>
      </c>
      <c r="I78" s="483">
        <v>0</v>
      </c>
      <c r="J78" s="483">
        <v>0</v>
      </c>
      <c r="K78" s="483">
        <v>0</v>
      </c>
      <c r="L78" s="483">
        <v>0</v>
      </c>
      <c r="M78" s="483">
        <v>0</v>
      </c>
      <c r="N78" s="487">
        <v>0</v>
      </c>
      <c r="O78" s="487">
        <v>0</v>
      </c>
      <c r="P78" s="487">
        <v>0</v>
      </c>
      <c r="Q78" s="487">
        <v>0</v>
      </c>
      <c r="R78" s="487">
        <v>0</v>
      </c>
      <c r="S78" s="487">
        <v>0</v>
      </c>
      <c r="T78" s="488">
        <v>0</v>
      </c>
      <c r="U78" s="487">
        <v>0</v>
      </c>
      <c r="V78" s="484" t="s">
        <v>992</v>
      </c>
      <c r="W78" s="487">
        <v>953</v>
      </c>
      <c r="X78" s="487">
        <v>2941485.36</v>
      </c>
      <c r="Y78" s="487">
        <v>0</v>
      </c>
      <c r="Z78" s="487">
        <v>0</v>
      </c>
      <c r="AA78" s="487">
        <v>0</v>
      </c>
      <c r="AB78" s="487">
        <v>0</v>
      </c>
      <c r="AC78" s="487">
        <v>0</v>
      </c>
      <c r="AD78" s="487">
        <v>0</v>
      </c>
      <c r="AE78" s="487">
        <v>0</v>
      </c>
      <c r="AF78" s="487">
        <v>0</v>
      </c>
      <c r="AG78" s="487">
        <v>0</v>
      </c>
      <c r="AH78" s="487">
        <v>0</v>
      </c>
      <c r="AI78" s="487">
        <v>0</v>
      </c>
      <c r="AJ78" s="489">
        <v>63710.22</v>
      </c>
      <c r="AK78" s="489">
        <v>42544.76</v>
      </c>
      <c r="AL78" s="489">
        <v>0</v>
      </c>
      <c r="AN78" s="372">
        <f>I78/'Приложение 1.1'!J76</f>
        <v>0</v>
      </c>
      <c r="AO78" s="372" t="e">
        <f t="shared" si="10"/>
        <v>#DIV/0!</v>
      </c>
      <c r="AP78" s="372" t="e">
        <f t="shared" si="11"/>
        <v>#DIV/0!</v>
      </c>
      <c r="AQ78" s="372" t="e">
        <f t="shared" si="12"/>
        <v>#DIV/0!</v>
      </c>
      <c r="AR78" s="372" t="e">
        <f t="shared" si="13"/>
        <v>#DIV/0!</v>
      </c>
      <c r="AS78" s="372" t="e">
        <f t="shared" si="14"/>
        <v>#DIV/0!</v>
      </c>
      <c r="AT78" s="372" t="e">
        <f t="shared" si="15"/>
        <v>#DIV/0!</v>
      </c>
      <c r="AU78" s="372">
        <f t="shared" si="16"/>
        <v>3086.5533683105978</v>
      </c>
      <c r="AV78" s="372" t="e">
        <f t="shared" si="17"/>
        <v>#DIV/0!</v>
      </c>
      <c r="AW78" s="372" t="e">
        <f t="shared" si="18"/>
        <v>#DIV/0!</v>
      </c>
      <c r="AX78" s="372" t="e">
        <f t="shared" si="19"/>
        <v>#DIV/0!</v>
      </c>
      <c r="AY78" s="372">
        <f>AI78/'Приложение 1.1'!J76</f>
        <v>0</v>
      </c>
      <c r="AZ78" s="372">
        <v>730.08</v>
      </c>
      <c r="BA78" s="372">
        <v>2070.12</v>
      </c>
      <c r="BB78" s="372">
        <v>848.92</v>
      </c>
      <c r="BC78" s="372">
        <v>819.73</v>
      </c>
      <c r="BD78" s="372">
        <v>611.5</v>
      </c>
      <c r="BE78" s="372">
        <v>1080.04</v>
      </c>
      <c r="BF78" s="372">
        <v>2671800.0099999998</v>
      </c>
      <c r="BG78" s="372">
        <f t="shared" si="20"/>
        <v>4607.6000000000004</v>
      </c>
      <c r="BH78" s="372">
        <v>8748.57</v>
      </c>
      <c r="BI78" s="372">
        <v>3389.61</v>
      </c>
      <c r="BJ78" s="372">
        <v>5995.76</v>
      </c>
      <c r="BK78" s="372">
        <v>548.62</v>
      </c>
      <c r="BL78" s="373" t="str">
        <f t="shared" si="21"/>
        <v xml:space="preserve"> </v>
      </c>
      <c r="BM78" s="373" t="e">
        <f t="shared" si="22"/>
        <v>#DIV/0!</v>
      </c>
      <c r="BN78" s="373" t="e">
        <f t="shared" si="23"/>
        <v>#DIV/0!</v>
      </c>
      <c r="BO78" s="373" t="e">
        <f t="shared" si="24"/>
        <v>#DIV/0!</v>
      </c>
      <c r="BP78" s="373" t="e">
        <f t="shared" si="25"/>
        <v>#DIV/0!</v>
      </c>
      <c r="BQ78" s="373" t="e">
        <f t="shared" si="26"/>
        <v>#DIV/0!</v>
      </c>
      <c r="BR78" s="373" t="e">
        <f t="shared" si="27"/>
        <v>#DIV/0!</v>
      </c>
      <c r="BS78" s="373" t="str">
        <f t="shared" si="34"/>
        <v xml:space="preserve"> </v>
      </c>
      <c r="BT78" s="373" t="e">
        <f t="shared" si="28"/>
        <v>#DIV/0!</v>
      </c>
      <c r="BU78" s="373" t="e">
        <f t="shared" si="29"/>
        <v>#DIV/0!</v>
      </c>
      <c r="BV78" s="373" t="e">
        <f t="shared" si="30"/>
        <v>#DIV/0!</v>
      </c>
      <c r="BW78" s="373" t="str">
        <f t="shared" si="31"/>
        <v xml:space="preserve"> </v>
      </c>
      <c r="BY78" s="492">
        <f t="shared" si="39"/>
        <v>2.0904083974555392</v>
      </c>
      <c r="BZ78" s="493">
        <f t="shared" si="40"/>
        <v>1.395944380222365</v>
      </c>
      <c r="CA78" s="494">
        <f t="shared" si="41"/>
        <v>3198.0486253934941</v>
      </c>
      <c r="CB78" s="491">
        <f t="shared" si="35"/>
        <v>4814.95</v>
      </c>
      <c r="CC78" s="495" t="str">
        <f t="shared" si="32"/>
        <v xml:space="preserve"> </v>
      </c>
    </row>
    <row r="79" spans="1:81" s="490" customFormat="1" ht="9" customHeight="1">
      <c r="A79" s="641">
        <v>63</v>
      </c>
      <c r="B79" s="482" t="s">
        <v>536</v>
      </c>
      <c r="C79" s="483">
        <v>5535.8</v>
      </c>
      <c r="D79" s="484"/>
      <c r="E79" s="485">
        <f t="shared" si="38"/>
        <v>136282</v>
      </c>
      <c r="F79" s="486">
        <v>4634260</v>
      </c>
      <c r="G79" s="483">
        <f t="shared" si="42"/>
        <v>4770542</v>
      </c>
      <c r="H79" s="487">
        <f t="shared" si="9"/>
        <v>0</v>
      </c>
      <c r="I79" s="483">
        <v>0</v>
      </c>
      <c r="J79" s="483">
        <v>0</v>
      </c>
      <c r="K79" s="483">
        <v>0</v>
      </c>
      <c r="L79" s="483">
        <v>0</v>
      </c>
      <c r="M79" s="483">
        <v>0</v>
      </c>
      <c r="N79" s="487">
        <v>0</v>
      </c>
      <c r="O79" s="487">
        <v>0</v>
      </c>
      <c r="P79" s="487">
        <v>0</v>
      </c>
      <c r="Q79" s="487">
        <v>0</v>
      </c>
      <c r="R79" s="487">
        <v>0</v>
      </c>
      <c r="S79" s="487">
        <v>0</v>
      </c>
      <c r="T79" s="488">
        <v>0</v>
      </c>
      <c r="U79" s="487">
        <v>0</v>
      </c>
      <c r="V79" s="484" t="s">
        <v>992</v>
      </c>
      <c r="W79" s="487">
        <v>1499</v>
      </c>
      <c r="X79" s="487">
        <v>4597800</v>
      </c>
      <c r="Y79" s="487">
        <v>0</v>
      </c>
      <c r="Z79" s="487">
        <v>0</v>
      </c>
      <c r="AA79" s="487">
        <v>0</v>
      </c>
      <c r="AB79" s="487">
        <v>0</v>
      </c>
      <c r="AC79" s="487">
        <v>0</v>
      </c>
      <c r="AD79" s="487">
        <v>0</v>
      </c>
      <c r="AE79" s="487">
        <v>0</v>
      </c>
      <c r="AF79" s="487">
        <v>0</v>
      </c>
      <c r="AG79" s="487">
        <v>0</v>
      </c>
      <c r="AH79" s="487">
        <v>0</v>
      </c>
      <c r="AI79" s="487">
        <v>0</v>
      </c>
      <c r="AJ79" s="489">
        <v>103575.67</v>
      </c>
      <c r="AK79" s="489">
        <v>69166.33</v>
      </c>
      <c r="AL79" s="489">
        <v>0</v>
      </c>
      <c r="AN79" s="372">
        <f>I79/'Приложение 1.1'!J77</f>
        <v>0</v>
      </c>
      <c r="AO79" s="372" t="e">
        <f t="shared" si="10"/>
        <v>#DIV/0!</v>
      </c>
      <c r="AP79" s="372" t="e">
        <f t="shared" si="11"/>
        <v>#DIV/0!</v>
      </c>
      <c r="AQ79" s="372" t="e">
        <f t="shared" si="12"/>
        <v>#DIV/0!</v>
      </c>
      <c r="AR79" s="372" t="e">
        <f t="shared" si="13"/>
        <v>#DIV/0!</v>
      </c>
      <c r="AS79" s="372" t="e">
        <f t="shared" si="14"/>
        <v>#DIV/0!</v>
      </c>
      <c r="AT79" s="372" t="e">
        <f t="shared" si="15"/>
        <v>#DIV/0!</v>
      </c>
      <c r="AU79" s="372">
        <f t="shared" si="16"/>
        <v>3067.2448298865911</v>
      </c>
      <c r="AV79" s="372" t="e">
        <f t="shared" si="17"/>
        <v>#DIV/0!</v>
      </c>
      <c r="AW79" s="372" t="e">
        <f t="shared" si="18"/>
        <v>#DIV/0!</v>
      </c>
      <c r="AX79" s="372" t="e">
        <f t="shared" si="19"/>
        <v>#DIV/0!</v>
      </c>
      <c r="AY79" s="372">
        <f>AI79/'Приложение 1.1'!J77</f>
        <v>0</v>
      </c>
      <c r="AZ79" s="372">
        <v>730.08</v>
      </c>
      <c r="BA79" s="372">
        <v>2070.12</v>
      </c>
      <c r="BB79" s="372">
        <v>848.92</v>
      </c>
      <c r="BC79" s="372">
        <v>819.73</v>
      </c>
      <c r="BD79" s="372">
        <v>611.5</v>
      </c>
      <c r="BE79" s="372">
        <v>1080.04</v>
      </c>
      <c r="BF79" s="372">
        <v>2671800.0099999998</v>
      </c>
      <c r="BG79" s="372">
        <f t="shared" si="20"/>
        <v>4607.6000000000004</v>
      </c>
      <c r="BH79" s="372">
        <v>8748.57</v>
      </c>
      <c r="BI79" s="372">
        <v>3389.61</v>
      </c>
      <c r="BJ79" s="372">
        <v>5995.76</v>
      </c>
      <c r="BK79" s="372">
        <v>548.62</v>
      </c>
      <c r="BL79" s="373" t="str">
        <f t="shared" si="21"/>
        <v xml:space="preserve"> </v>
      </c>
      <c r="BM79" s="373" t="e">
        <f t="shared" si="22"/>
        <v>#DIV/0!</v>
      </c>
      <c r="BN79" s="373" t="e">
        <f t="shared" si="23"/>
        <v>#DIV/0!</v>
      </c>
      <c r="BO79" s="373" t="e">
        <f t="shared" si="24"/>
        <v>#DIV/0!</v>
      </c>
      <c r="BP79" s="373" t="e">
        <f t="shared" si="25"/>
        <v>#DIV/0!</v>
      </c>
      <c r="BQ79" s="373" t="e">
        <f t="shared" si="26"/>
        <v>#DIV/0!</v>
      </c>
      <c r="BR79" s="373" t="e">
        <f t="shared" si="27"/>
        <v>#DIV/0!</v>
      </c>
      <c r="BS79" s="373" t="str">
        <f t="shared" si="34"/>
        <v xml:space="preserve"> </v>
      </c>
      <c r="BT79" s="373" t="e">
        <f t="shared" si="28"/>
        <v>#DIV/0!</v>
      </c>
      <c r="BU79" s="373" t="e">
        <f t="shared" si="29"/>
        <v>#DIV/0!</v>
      </c>
      <c r="BV79" s="373" t="e">
        <f t="shared" si="30"/>
        <v>#DIV/0!</v>
      </c>
      <c r="BW79" s="373" t="str">
        <f t="shared" si="31"/>
        <v xml:space="preserve"> </v>
      </c>
      <c r="BY79" s="492">
        <f t="shared" si="39"/>
        <v>2.1711509929060471</v>
      </c>
      <c r="BZ79" s="493">
        <f t="shared" si="40"/>
        <v>1.4498631392407824</v>
      </c>
      <c r="CA79" s="494">
        <f t="shared" si="41"/>
        <v>3182.482988659106</v>
      </c>
      <c r="CB79" s="491">
        <f t="shared" si="35"/>
        <v>4814.95</v>
      </c>
      <c r="CC79" s="495" t="str">
        <f t="shared" si="32"/>
        <v xml:space="preserve"> </v>
      </c>
    </row>
    <row r="80" spans="1:81" s="490" customFormat="1" ht="9" customHeight="1">
      <c r="A80" s="641">
        <v>64</v>
      </c>
      <c r="B80" s="482" t="s">
        <v>537</v>
      </c>
      <c r="C80" s="483">
        <v>3791</v>
      </c>
      <c r="D80" s="484"/>
      <c r="E80" s="485">
        <f t="shared" si="38"/>
        <v>371818.85999999987</v>
      </c>
      <c r="F80" s="486">
        <v>3173968</v>
      </c>
      <c r="G80" s="483">
        <f t="shared" si="42"/>
        <v>3545786.86</v>
      </c>
      <c r="H80" s="487">
        <f t="shared" si="9"/>
        <v>0</v>
      </c>
      <c r="I80" s="483">
        <v>0</v>
      </c>
      <c r="J80" s="483">
        <v>0</v>
      </c>
      <c r="K80" s="483">
        <v>0</v>
      </c>
      <c r="L80" s="483">
        <v>0</v>
      </c>
      <c r="M80" s="483">
        <v>0</v>
      </c>
      <c r="N80" s="487">
        <v>0</v>
      </c>
      <c r="O80" s="487">
        <v>0</v>
      </c>
      <c r="P80" s="487">
        <v>0</v>
      </c>
      <c r="Q80" s="487">
        <v>0</v>
      </c>
      <c r="R80" s="487">
        <v>0</v>
      </c>
      <c r="S80" s="487">
        <v>0</v>
      </c>
      <c r="T80" s="488">
        <v>0</v>
      </c>
      <c r="U80" s="487">
        <v>0</v>
      </c>
      <c r="V80" s="484" t="s">
        <v>992</v>
      </c>
      <c r="W80" s="487">
        <v>1037</v>
      </c>
      <c r="X80" s="487">
        <v>3427477.23</v>
      </c>
      <c r="Y80" s="487">
        <v>0</v>
      </c>
      <c r="Z80" s="487">
        <v>0</v>
      </c>
      <c r="AA80" s="487">
        <v>0</v>
      </c>
      <c r="AB80" s="487">
        <v>0</v>
      </c>
      <c r="AC80" s="487">
        <v>0</v>
      </c>
      <c r="AD80" s="487">
        <v>0</v>
      </c>
      <c r="AE80" s="487">
        <v>0</v>
      </c>
      <c r="AF80" s="487">
        <v>0</v>
      </c>
      <c r="AG80" s="487">
        <v>0</v>
      </c>
      <c r="AH80" s="487">
        <v>0</v>
      </c>
      <c r="AI80" s="487">
        <v>0</v>
      </c>
      <c r="AJ80" s="489">
        <v>70938.16</v>
      </c>
      <c r="AK80" s="489">
        <v>47371.47</v>
      </c>
      <c r="AL80" s="489">
        <v>0</v>
      </c>
      <c r="AN80" s="372">
        <f>I80/'Приложение 1.1'!J78</f>
        <v>0</v>
      </c>
      <c r="AO80" s="372" t="e">
        <f t="shared" si="10"/>
        <v>#DIV/0!</v>
      </c>
      <c r="AP80" s="372" t="e">
        <f t="shared" si="11"/>
        <v>#DIV/0!</v>
      </c>
      <c r="AQ80" s="372" t="e">
        <f t="shared" si="12"/>
        <v>#DIV/0!</v>
      </c>
      <c r="AR80" s="372" t="e">
        <f t="shared" si="13"/>
        <v>#DIV/0!</v>
      </c>
      <c r="AS80" s="372" t="e">
        <f t="shared" si="14"/>
        <v>#DIV/0!</v>
      </c>
      <c r="AT80" s="372" t="e">
        <f t="shared" si="15"/>
        <v>#DIV/0!</v>
      </c>
      <c r="AU80" s="372">
        <f t="shared" si="16"/>
        <v>3305.1853712632592</v>
      </c>
      <c r="AV80" s="372" t="e">
        <f t="shared" si="17"/>
        <v>#DIV/0!</v>
      </c>
      <c r="AW80" s="372" t="e">
        <f t="shared" si="18"/>
        <v>#DIV/0!</v>
      </c>
      <c r="AX80" s="372" t="e">
        <f t="shared" si="19"/>
        <v>#DIV/0!</v>
      </c>
      <c r="AY80" s="372">
        <f>AI80/'Приложение 1.1'!J78</f>
        <v>0</v>
      </c>
      <c r="AZ80" s="372">
        <v>730.08</v>
      </c>
      <c r="BA80" s="372">
        <v>2070.12</v>
      </c>
      <c r="BB80" s="372">
        <v>848.92</v>
      </c>
      <c r="BC80" s="372">
        <v>819.73</v>
      </c>
      <c r="BD80" s="372">
        <v>611.5</v>
      </c>
      <c r="BE80" s="372">
        <v>1080.04</v>
      </c>
      <c r="BF80" s="372">
        <v>2671800.0099999998</v>
      </c>
      <c r="BG80" s="372">
        <f t="shared" si="20"/>
        <v>4607.6000000000004</v>
      </c>
      <c r="BH80" s="372">
        <v>8748.57</v>
      </c>
      <c r="BI80" s="372">
        <v>3389.61</v>
      </c>
      <c r="BJ80" s="372">
        <v>5995.76</v>
      </c>
      <c r="BK80" s="372">
        <v>548.62</v>
      </c>
      <c r="BL80" s="373" t="str">
        <f t="shared" si="21"/>
        <v xml:space="preserve"> </v>
      </c>
      <c r="BM80" s="373" t="e">
        <f t="shared" si="22"/>
        <v>#DIV/0!</v>
      </c>
      <c r="BN80" s="373" t="e">
        <f t="shared" si="23"/>
        <v>#DIV/0!</v>
      </c>
      <c r="BO80" s="373" t="e">
        <f t="shared" si="24"/>
        <v>#DIV/0!</v>
      </c>
      <c r="BP80" s="373" t="e">
        <f t="shared" si="25"/>
        <v>#DIV/0!</v>
      </c>
      <c r="BQ80" s="373" t="e">
        <f t="shared" si="26"/>
        <v>#DIV/0!</v>
      </c>
      <c r="BR80" s="373" t="e">
        <f t="shared" si="27"/>
        <v>#DIV/0!</v>
      </c>
      <c r="BS80" s="373" t="str">
        <f t="shared" si="34"/>
        <v xml:space="preserve"> </v>
      </c>
      <c r="BT80" s="373" t="e">
        <f t="shared" si="28"/>
        <v>#DIV/0!</v>
      </c>
      <c r="BU80" s="373" t="e">
        <f t="shared" si="29"/>
        <v>#DIV/0!</v>
      </c>
      <c r="BV80" s="373" t="e">
        <f t="shared" si="30"/>
        <v>#DIV/0!</v>
      </c>
      <c r="BW80" s="373" t="str">
        <f t="shared" si="31"/>
        <v xml:space="preserve"> </v>
      </c>
      <c r="BY80" s="492">
        <f t="shared" si="39"/>
        <v>2.0006323786760269</v>
      </c>
      <c r="BZ80" s="493">
        <f t="shared" si="40"/>
        <v>1.3359931623188428</v>
      </c>
      <c r="CA80" s="494">
        <f t="shared" si="41"/>
        <v>3419.2737319189969</v>
      </c>
      <c r="CB80" s="491">
        <f t="shared" si="35"/>
        <v>4814.95</v>
      </c>
      <c r="CC80" s="495" t="str">
        <f t="shared" si="32"/>
        <v xml:space="preserve"> </v>
      </c>
    </row>
    <row r="81" spans="1:81" s="26" customFormat="1" ht="9" customHeight="1">
      <c r="A81" s="641">
        <v>65</v>
      </c>
      <c r="B81" s="173" t="s">
        <v>538</v>
      </c>
      <c r="C81" s="178">
        <v>3980.7</v>
      </c>
      <c r="D81" s="174"/>
      <c r="E81" s="293">
        <f t="shared" ref="E81:E112" si="43">G81-F81</f>
        <v>-4740357.9000000004</v>
      </c>
      <c r="F81" s="293">
        <v>7292642.4000000004</v>
      </c>
      <c r="G81" s="275">
        <f>ROUND(H81+U81+X81+Z81+AB81+AD81+AF81+AH81+AJ81+AK81+AL81+AI81,2)</f>
        <v>2552284.5</v>
      </c>
      <c r="H81" s="388">
        <f>ROUND(I81+K81+M81+O81+Q81+S81,2)</f>
        <v>1750714</v>
      </c>
      <c r="I81" s="178">
        <v>0</v>
      </c>
      <c r="J81" s="178">
        <v>1950</v>
      </c>
      <c r="K81" s="178">
        <v>969350</v>
      </c>
      <c r="L81" s="178">
        <v>0</v>
      </c>
      <c r="M81" s="178">
        <v>0</v>
      </c>
      <c r="N81" s="388">
        <v>480</v>
      </c>
      <c r="O81" s="388">
        <v>363789</v>
      </c>
      <c r="P81" s="388">
        <v>0</v>
      </c>
      <c r="Q81" s="388">
        <v>0</v>
      </c>
      <c r="R81" s="388">
        <v>450</v>
      </c>
      <c r="S81" s="388">
        <v>417575</v>
      </c>
      <c r="T81" s="103">
        <v>0</v>
      </c>
      <c r="U81" s="388">
        <v>0</v>
      </c>
      <c r="V81" s="174"/>
      <c r="W81" s="388">
        <v>0</v>
      </c>
      <c r="X81" s="388">
        <v>0</v>
      </c>
      <c r="Y81" s="388">
        <v>0</v>
      </c>
      <c r="Z81" s="388">
        <v>0</v>
      </c>
      <c r="AA81" s="388">
        <v>0</v>
      </c>
      <c r="AB81" s="388">
        <v>0</v>
      </c>
      <c r="AC81" s="388">
        <v>0</v>
      </c>
      <c r="AD81" s="388">
        <v>0</v>
      </c>
      <c r="AE81" s="388">
        <v>0</v>
      </c>
      <c r="AF81" s="388">
        <v>0</v>
      </c>
      <c r="AG81" s="388">
        <v>0</v>
      </c>
      <c r="AH81" s="388">
        <v>0</v>
      </c>
      <c r="AI81" s="396">
        <v>500749</v>
      </c>
      <c r="AJ81" s="396">
        <v>191431.86</v>
      </c>
      <c r="AK81" s="396">
        <v>109389.64</v>
      </c>
      <c r="AL81" s="396">
        <v>0</v>
      </c>
      <c r="AN81" s="372">
        <f>I81/'Приложение 1.1'!J79</f>
        <v>0</v>
      </c>
      <c r="AO81" s="372">
        <f t="shared" si="10"/>
        <v>497.10256410256409</v>
      </c>
      <c r="AP81" s="372" t="e">
        <f t="shared" si="11"/>
        <v>#DIV/0!</v>
      </c>
      <c r="AQ81" s="372">
        <f t="shared" si="12"/>
        <v>757.89374999999995</v>
      </c>
      <c r="AR81" s="372" t="e">
        <f t="shared" si="13"/>
        <v>#DIV/0!</v>
      </c>
      <c r="AS81" s="372">
        <f t="shared" si="14"/>
        <v>927.94444444444446</v>
      </c>
      <c r="AT81" s="372" t="e">
        <f t="shared" si="15"/>
        <v>#DIV/0!</v>
      </c>
      <c r="AU81" s="372" t="e">
        <f t="shared" si="16"/>
        <v>#DIV/0!</v>
      </c>
      <c r="AV81" s="372" t="e">
        <f t="shared" si="17"/>
        <v>#DIV/0!</v>
      </c>
      <c r="AW81" s="372" t="e">
        <f t="shared" si="18"/>
        <v>#DIV/0!</v>
      </c>
      <c r="AX81" s="372" t="e">
        <f t="shared" si="19"/>
        <v>#DIV/0!</v>
      </c>
      <c r="AY81" s="372">
        <f>AI81/'Приложение 1.1'!J79</f>
        <v>125.79420704901149</v>
      </c>
      <c r="AZ81" s="372">
        <v>730.08</v>
      </c>
      <c r="BA81" s="372">
        <v>2070.12</v>
      </c>
      <c r="BB81" s="372">
        <v>848.92</v>
      </c>
      <c r="BC81" s="372">
        <v>819.73</v>
      </c>
      <c r="BD81" s="372">
        <v>611.5</v>
      </c>
      <c r="BE81" s="372">
        <v>1080.04</v>
      </c>
      <c r="BF81" s="372">
        <v>2671800.0099999998</v>
      </c>
      <c r="BG81" s="372">
        <f t="shared" si="20"/>
        <v>4422.8500000000004</v>
      </c>
      <c r="BH81" s="372">
        <v>8748.57</v>
      </c>
      <c r="BI81" s="372">
        <v>3389.61</v>
      </c>
      <c r="BJ81" s="372">
        <v>5995.76</v>
      </c>
      <c r="BK81" s="372">
        <v>548.62</v>
      </c>
      <c r="BL81" s="373" t="str">
        <f t="shared" si="21"/>
        <v xml:space="preserve"> </v>
      </c>
      <c r="BM81" s="373" t="str">
        <f t="shared" si="22"/>
        <v xml:space="preserve"> </v>
      </c>
      <c r="BN81" s="373" t="e">
        <f t="shared" si="23"/>
        <v>#DIV/0!</v>
      </c>
      <c r="BO81" s="373" t="str">
        <f t="shared" si="24"/>
        <v xml:space="preserve"> </v>
      </c>
      <c r="BP81" s="373" t="e">
        <f t="shared" si="25"/>
        <v>#DIV/0!</v>
      </c>
      <c r="BQ81" s="373" t="str">
        <f t="shared" si="26"/>
        <v xml:space="preserve"> </v>
      </c>
      <c r="BR81" s="373" t="e">
        <f t="shared" si="27"/>
        <v>#DIV/0!</v>
      </c>
      <c r="BS81" s="373" t="e">
        <f t="shared" si="34"/>
        <v>#DIV/0!</v>
      </c>
      <c r="BT81" s="373" t="e">
        <f t="shared" si="28"/>
        <v>#DIV/0!</v>
      </c>
      <c r="BU81" s="373" t="e">
        <f t="shared" si="29"/>
        <v>#DIV/0!</v>
      </c>
      <c r="BV81" s="373" t="e">
        <f t="shared" si="30"/>
        <v>#DIV/0!</v>
      </c>
      <c r="BW81" s="373" t="str">
        <f t="shared" si="31"/>
        <v xml:space="preserve"> </v>
      </c>
      <c r="BY81" s="273">
        <f t="shared" ref="BY81:BY112" si="44">AJ81/G81*100</f>
        <v>7.5004122777065012</v>
      </c>
      <c r="BZ81" s="374">
        <f t="shared" ref="BZ81:BZ112" si="45">AK81/G81*100</f>
        <v>4.2859500968642017</v>
      </c>
      <c r="CA81" s="375" t="e">
        <f t="shared" ref="CA81:CA112" si="46">G81/W81</f>
        <v>#DIV/0!</v>
      </c>
      <c r="CB81" s="372">
        <f t="shared" si="35"/>
        <v>4621.88</v>
      </c>
      <c r="CC81" s="18" t="e">
        <f t="shared" si="32"/>
        <v>#DIV/0!</v>
      </c>
    </row>
    <row r="82" spans="1:81" s="651" customFormat="1" ht="9" customHeight="1">
      <c r="A82" s="642">
        <v>66</v>
      </c>
      <c r="B82" s="643" t="s">
        <v>539</v>
      </c>
      <c r="C82" s="644">
        <v>1781.2</v>
      </c>
      <c r="D82" s="658"/>
      <c r="E82" s="646">
        <f t="shared" si="43"/>
        <v>103660.79000000004</v>
      </c>
      <c r="F82" s="646">
        <v>2037420</v>
      </c>
      <c r="G82" s="644">
        <f t="shared" ref="G82:G94" si="47">ROUND(H82+U82+X82+Z82+AB82+AD82+AF82+AH82+AI82+AJ82+AK82+AL82,2)</f>
        <v>2141080.79</v>
      </c>
      <c r="H82" s="648">
        <f t="shared" ref="H82:H144" si="48">I82+K82+M82+O82+Q82+S82</f>
        <v>0</v>
      </c>
      <c r="I82" s="644">
        <v>0</v>
      </c>
      <c r="J82" s="644">
        <v>0</v>
      </c>
      <c r="K82" s="644">
        <v>0</v>
      </c>
      <c r="L82" s="644">
        <v>0</v>
      </c>
      <c r="M82" s="644">
        <v>0</v>
      </c>
      <c r="N82" s="648">
        <v>0</v>
      </c>
      <c r="O82" s="648">
        <v>0</v>
      </c>
      <c r="P82" s="648">
        <v>0</v>
      </c>
      <c r="Q82" s="648">
        <v>0</v>
      </c>
      <c r="R82" s="648">
        <v>0</v>
      </c>
      <c r="S82" s="648">
        <v>0</v>
      </c>
      <c r="T82" s="649">
        <v>0</v>
      </c>
      <c r="U82" s="648">
        <v>0</v>
      </c>
      <c r="V82" s="658" t="s">
        <v>993</v>
      </c>
      <c r="W82" s="648">
        <v>625</v>
      </c>
      <c r="X82" s="648">
        <v>2053217.06</v>
      </c>
      <c r="Y82" s="648">
        <v>0</v>
      </c>
      <c r="Z82" s="648">
        <v>0</v>
      </c>
      <c r="AA82" s="648">
        <v>0</v>
      </c>
      <c r="AB82" s="648">
        <v>0</v>
      </c>
      <c r="AC82" s="648">
        <v>0</v>
      </c>
      <c r="AD82" s="648">
        <v>0</v>
      </c>
      <c r="AE82" s="648">
        <v>0</v>
      </c>
      <c r="AF82" s="648">
        <v>0</v>
      </c>
      <c r="AG82" s="648">
        <v>0</v>
      </c>
      <c r="AH82" s="648">
        <v>0</v>
      </c>
      <c r="AI82" s="648">
        <v>0</v>
      </c>
      <c r="AJ82" s="650">
        <v>57455.24</v>
      </c>
      <c r="AK82" s="650">
        <v>30408.49</v>
      </c>
      <c r="AL82" s="650">
        <v>0</v>
      </c>
      <c r="AN82" s="652">
        <f>I82/'Приложение 1.1'!J80</f>
        <v>0</v>
      </c>
      <c r="AO82" s="652" t="e">
        <f t="shared" ref="AO82:AO145" si="49">K82/J82</f>
        <v>#DIV/0!</v>
      </c>
      <c r="AP82" s="652" t="e">
        <f t="shared" ref="AP82:AP145" si="50">M82/L82</f>
        <v>#DIV/0!</v>
      </c>
      <c r="AQ82" s="652" t="e">
        <f t="shared" ref="AQ82:AQ145" si="51">O82/N82</f>
        <v>#DIV/0!</v>
      </c>
      <c r="AR82" s="652" t="e">
        <f t="shared" ref="AR82:AR145" si="52">Q82/P82</f>
        <v>#DIV/0!</v>
      </c>
      <c r="AS82" s="652" t="e">
        <f t="shared" ref="AS82:AS145" si="53">S82/R82</f>
        <v>#DIV/0!</v>
      </c>
      <c r="AT82" s="652" t="e">
        <f t="shared" ref="AT82:AT145" si="54">U82/T82</f>
        <v>#DIV/0!</v>
      </c>
      <c r="AU82" s="652">
        <f t="shared" ref="AU82:AU145" si="55">X82/W82</f>
        <v>3285.1472960000001</v>
      </c>
      <c r="AV82" s="652" t="e">
        <f t="shared" ref="AV82:AV145" si="56">Z82/Y82</f>
        <v>#DIV/0!</v>
      </c>
      <c r="AW82" s="652" t="e">
        <f t="shared" ref="AW82:AW145" si="57">AB82/AA82</f>
        <v>#DIV/0!</v>
      </c>
      <c r="AX82" s="652" t="e">
        <f t="shared" ref="AX82:AX145" si="58">AH82/AG82</f>
        <v>#DIV/0!</v>
      </c>
      <c r="AY82" s="652">
        <f>AI82/'Приложение 1.1'!J80</f>
        <v>0</v>
      </c>
      <c r="AZ82" s="652">
        <v>730.08</v>
      </c>
      <c r="BA82" s="652">
        <v>2070.12</v>
      </c>
      <c r="BB82" s="652">
        <v>848.92</v>
      </c>
      <c r="BC82" s="652">
        <v>819.73</v>
      </c>
      <c r="BD82" s="652">
        <v>611.5</v>
      </c>
      <c r="BE82" s="652">
        <v>1080.04</v>
      </c>
      <c r="BF82" s="652">
        <v>2671800.0099999998</v>
      </c>
      <c r="BG82" s="652">
        <f t="shared" ref="BG82:BG145" si="59">IF(V82="ПК",4607.6,4422.85)</f>
        <v>4422.8500000000004</v>
      </c>
      <c r="BH82" s="652">
        <v>8748.57</v>
      </c>
      <c r="BI82" s="652">
        <v>3389.61</v>
      </c>
      <c r="BJ82" s="652">
        <v>5995.76</v>
      </c>
      <c r="BK82" s="652">
        <v>548.62</v>
      </c>
      <c r="BL82" s="653" t="str">
        <f t="shared" ref="BL82:BL145" si="60">IF(AN82&gt;AZ82, "+", " ")</f>
        <v xml:space="preserve"> </v>
      </c>
      <c r="BM82" s="653" t="e">
        <f t="shared" ref="BM82:BM145" si="61">IF(AO82&gt;BA82, "+", " ")</f>
        <v>#DIV/0!</v>
      </c>
      <c r="BN82" s="653" t="e">
        <f t="shared" ref="BN82:BN145" si="62">IF(AP82&gt;BB82, "+", " ")</f>
        <v>#DIV/0!</v>
      </c>
      <c r="BO82" s="653" t="e">
        <f t="shared" ref="BO82:BO145" si="63">IF(AQ82&gt;BC82, "+", " ")</f>
        <v>#DIV/0!</v>
      </c>
      <c r="BP82" s="653" t="e">
        <f t="shared" ref="BP82:BP145" si="64">IF(AR82&gt;BD82, "+", " ")</f>
        <v>#DIV/0!</v>
      </c>
      <c r="BQ82" s="653" t="e">
        <f t="shared" ref="BQ82:BQ145" si="65">IF(AS82&gt;BE82, "+", " ")</f>
        <v>#DIV/0!</v>
      </c>
      <c r="BR82" s="653" t="e">
        <f t="shared" ref="BR82:BR145" si="66">IF(AT82&gt;BF82, "+", " ")</f>
        <v>#DIV/0!</v>
      </c>
      <c r="BS82" s="653" t="str">
        <f t="shared" ref="BS82:BS145" si="67">IF(AU82&gt;BG82, "+", " ")</f>
        <v xml:space="preserve"> </v>
      </c>
      <c r="BT82" s="653" t="e">
        <f t="shared" ref="BT82:BT145" si="68">IF(AV82&gt;BH82, "+", " ")</f>
        <v>#DIV/0!</v>
      </c>
      <c r="BU82" s="653" t="e">
        <f t="shared" ref="BU82:BU145" si="69">IF(AW82&gt;BI82, "+", " ")</f>
        <v>#DIV/0!</v>
      </c>
      <c r="BV82" s="653" t="e">
        <f t="shared" ref="BV82:BV145" si="70">IF(AX82&gt;BJ82, "+", " ")</f>
        <v>#DIV/0!</v>
      </c>
      <c r="BW82" s="653" t="str">
        <f t="shared" ref="BW82:BW145" si="71">IF(AY82&gt;BK82, "+", " ")</f>
        <v xml:space="preserve"> </v>
      </c>
      <c r="BY82" s="654">
        <f t="shared" si="44"/>
        <v>2.683469034346901</v>
      </c>
      <c r="BZ82" s="655">
        <f t="shared" si="45"/>
        <v>1.4202401956070045</v>
      </c>
      <c r="CA82" s="656">
        <f t="shared" si="46"/>
        <v>3425.7292640000001</v>
      </c>
      <c r="CB82" s="652">
        <f t="shared" ref="CB82:CB141" si="72">IF(V82="ПК",4814.95,4621.88)</f>
        <v>4621.88</v>
      </c>
      <c r="CC82" s="657" t="str">
        <f t="shared" ref="CC82:CC144" si="73">IF(CA82&gt;CB82, "+", " ")</f>
        <v xml:space="preserve"> </v>
      </c>
    </row>
    <row r="83" spans="1:81" s="26" customFormat="1" ht="9" customHeight="1">
      <c r="A83" s="641">
        <v>67</v>
      </c>
      <c r="B83" s="173" t="s">
        <v>540</v>
      </c>
      <c r="C83" s="178">
        <v>1653.8</v>
      </c>
      <c r="D83" s="114"/>
      <c r="E83" s="293">
        <f t="shared" si="43"/>
        <v>-3298698.1100000003</v>
      </c>
      <c r="F83" s="275">
        <v>5099686.4000000004</v>
      </c>
      <c r="G83" s="178">
        <f t="shared" si="47"/>
        <v>1800988.29</v>
      </c>
      <c r="H83" s="388">
        <f t="shared" si="48"/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388">
        <v>0</v>
      </c>
      <c r="O83" s="388">
        <v>0</v>
      </c>
      <c r="P83" s="388">
        <v>0</v>
      </c>
      <c r="Q83" s="388">
        <v>0</v>
      </c>
      <c r="R83" s="388">
        <v>0</v>
      </c>
      <c r="S83" s="388">
        <v>0</v>
      </c>
      <c r="T83" s="103">
        <v>0</v>
      </c>
      <c r="U83" s="388">
        <v>0</v>
      </c>
      <c r="V83" s="114" t="s">
        <v>992</v>
      </c>
      <c r="W83" s="388">
        <v>583</v>
      </c>
      <c r="X83" s="388">
        <v>1610515</v>
      </c>
      <c r="Y83" s="388">
        <v>0</v>
      </c>
      <c r="Z83" s="388">
        <v>0</v>
      </c>
      <c r="AA83" s="388">
        <v>0</v>
      </c>
      <c r="AB83" s="388">
        <v>0</v>
      </c>
      <c r="AC83" s="388">
        <v>0</v>
      </c>
      <c r="AD83" s="388">
        <v>0</v>
      </c>
      <c r="AE83" s="388">
        <v>0</v>
      </c>
      <c r="AF83" s="388">
        <v>0</v>
      </c>
      <c r="AG83" s="388">
        <v>0</v>
      </c>
      <c r="AH83" s="388">
        <v>0</v>
      </c>
      <c r="AI83" s="388">
        <v>0</v>
      </c>
      <c r="AJ83" s="396">
        <v>113977.99</v>
      </c>
      <c r="AK83" s="396">
        <v>76495.3</v>
      </c>
      <c r="AL83" s="396">
        <v>0</v>
      </c>
      <c r="AN83" s="372">
        <f>I83/'Приложение 1.1'!J81</f>
        <v>0</v>
      </c>
      <c r="AO83" s="372" t="e">
        <f t="shared" si="49"/>
        <v>#DIV/0!</v>
      </c>
      <c r="AP83" s="372" t="e">
        <f t="shared" si="50"/>
        <v>#DIV/0!</v>
      </c>
      <c r="AQ83" s="372" t="e">
        <f t="shared" si="51"/>
        <v>#DIV/0!</v>
      </c>
      <c r="AR83" s="372" t="e">
        <f t="shared" si="52"/>
        <v>#DIV/0!</v>
      </c>
      <c r="AS83" s="372" t="e">
        <f t="shared" si="53"/>
        <v>#DIV/0!</v>
      </c>
      <c r="AT83" s="372" t="e">
        <f t="shared" si="54"/>
        <v>#DIV/0!</v>
      </c>
      <c r="AU83" s="372">
        <f t="shared" si="55"/>
        <v>2762.4614065180103</v>
      </c>
      <c r="AV83" s="372" t="e">
        <f t="shared" si="56"/>
        <v>#DIV/0!</v>
      </c>
      <c r="AW83" s="372" t="e">
        <f t="shared" si="57"/>
        <v>#DIV/0!</v>
      </c>
      <c r="AX83" s="372" t="e">
        <f t="shared" si="58"/>
        <v>#DIV/0!</v>
      </c>
      <c r="AY83" s="372">
        <f>AI83/'Приложение 1.1'!J81</f>
        <v>0</v>
      </c>
      <c r="AZ83" s="372">
        <v>730.08</v>
      </c>
      <c r="BA83" s="372">
        <v>2070.12</v>
      </c>
      <c r="BB83" s="372">
        <v>848.92</v>
      </c>
      <c r="BC83" s="372">
        <v>819.73</v>
      </c>
      <c r="BD83" s="372">
        <v>611.5</v>
      </c>
      <c r="BE83" s="372">
        <v>1080.04</v>
      </c>
      <c r="BF83" s="372">
        <v>2671800.0099999998</v>
      </c>
      <c r="BG83" s="372">
        <f t="shared" si="59"/>
        <v>4607.6000000000004</v>
      </c>
      <c r="BH83" s="372">
        <v>8748.57</v>
      </c>
      <c r="BI83" s="372">
        <v>3389.61</v>
      </c>
      <c r="BJ83" s="372">
        <v>5995.76</v>
      </c>
      <c r="BK83" s="372">
        <v>548.62</v>
      </c>
      <c r="BL83" s="373" t="str">
        <f t="shared" si="60"/>
        <v xml:space="preserve"> </v>
      </c>
      <c r="BM83" s="373" t="e">
        <f t="shared" si="61"/>
        <v>#DIV/0!</v>
      </c>
      <c r="BN83" s="373" t="e">
        <f t="shared" si="62"/>
        <v>#DIV/0!</v>
      </c>
      <c r="BO83" s="373" t="e">
        <f t="shared" si="63"/>
        <v>#DIV/0!</v>
      </c>
      <c r="BP83" s="373" t="e">
        <f t="shared" si="64"/>
        <v>#DIV/0!</v>
      </c>
      <c r="BQ83" s="373" t="e">
        <f t="shared" si="65"/>
        <v>#DIV/0!</v>
      </c>
      <c r="BR83" s="373" t="e">
        <f t="shared" si="66"/>
        <v>#DIV/0!</v>
      </c>
      <c r="BS83" s="373" t="str">
        <f t="shared" si="67"/>
        <v xml:space="preserve"> </v>
      </c>
      <c r="BT83" s="373" t="e">
        <f t="shared" si="68"/>
        <v>#DIV/0!</v>
      </c>
      <c r="BU83" s="373" t="e">
        <f t="shared" si="69"/>
        <v>#DIV/0!</v>
      </c>
      <c r="BV83" s="373" t="e">
        <f t="shared" si="70"/>
        <v>#DIV/0!</v>
      </c>
      <c r="BW83" s="373" t="str">
        <f t="shared" si="71"/>
        <v xml:space="preserve"> </v>
      </c>
      <c r="BY83" s="273">
        <f t="shared" si="44"/>
        <v>6.3286358180596496</v>
      </c>
      <c r="BZ83" s="374">
        <f t="shared" si="45"/>
        <v>4.2474068501578097</v>
      </c>
      <c r="CA83" s="375">
        <f t="shared" si="46"/>
        <v>3089.1737392795885</v>
      </c>
      <c r="CB83" s="372">
        <f t="shared" si="72"/>
        <v>4814.95</v>
      </c>
      <c r="CC83" s="18" t="str">
        <f t="shared" si="73"/>
        <v xml:space="preserve"> </v>
      </c>
    </row>
    <row r="84" spans="1:81" s="490" customFormat="1" ht="9" customHeight="1">
      <c r="A84" s="641">
        <v>68</v>
      </c>
      <c r="B84" s="482" t="s">
        <v>541</v>
      </c>
      <c r="C84" s="483">
        <v>3742.7</v>
      </c>
      <c r="D84" s="484"/>
      <c r="E84" s="485">
        <f t="shared" si="43"/>
        <v>-1432414.08</v>
      </c>
      <c r="F84" s="486">
        <v>3477362</v>
      </c>
      <c r="G84" s="483">
        <f t="shared" si="47"/>
        <v>2044947.92</v>
      </c>
      <c r="H84" s="487">
        <f t="shared" si="48"/>
        <v>0</v>
      </c>
      <c r="I84" s="483">
        <v>0</v>
      </c>
      <c r="J84" s="483">
        <v>0</v>
      </c>
      <c r="K84" s="483">
        <v>0</v>
      </c>
      <c r="L84" s="483">
        <v>0</v>
      </c>
      <c r="M84" s="483">
        <v>0</v>
      </c>
      <c r="N84" s="487">
        <v>0</v>
      </c>
      <c r="O84" s="487">
        <v>0</v>
      </c>
      <c r="P84" s="487">
        <v>0</v>
      </c>
      <c r="Q84" s="487">
        <v>0</v>
      </c>
      <c r="R84" s="487">
        <v>0</v>
      </c>
      <c r="S84" s="487">
        <v>0</v>
      </c>
      <c r="T84" s="488">
        <v>0</v>
      </c>
      <c r="U84" s="487">
        <v>0</v>
      </c>
      <c r="V84" s="484" t="s">
        <v>992</v>
      </c>
      <c r="W84" s="487">
        <v>1005.89</v>
      </c>
      <c r="X84" s="487">
        <v>1915329.27</v>
      </c>
      <c r="Y84" s="487">
        <v>0</v>
      </c>
      <c r="Z84" s="487">
        <v>0</v>
      </c>
      <c r="AA84" s="487">
        <v>0</v>
      </c>
      <c r="AB84" s="487">
        <v>0</v>
      </c>
      <c r="AC84" s="487">
        <v>0</v>
      </c>
      <c r="AD84" s="487">
        <v>0</v>
      </c>
      <c r="AE84" s="487">
        <v>0</v>
      </c>
      <c r="AF84" s="487">
        <v>0</v>
      </c>
      <c r="AG84" s="487">
        <v>0</v>
      </c>
      <c r="AH84" s="487">
        <v>0</v>
      </c>
      <c r="AI84" s="487">
        <v>0</v>
      </c>
      <c r="AJ84" s="489">
        <v>77719.02</v>
      </c>
      <c r="AK84" s="489">
        <v>51899.63</v>
      </c>
      <c r="AL84" s="489">
        <v>0</v>
      </c>
      <c r="AN84" s="372">
        <f>I84/'Приложение 1.1'!J82</f>
        <v>0</v>
      </c>
      <c r="AO84" s="372" t="e">
        <f t="shared" si="49"/>
        <v>#DIV/0!</v>
      </c>
      <c r="AP84" s="372" t="e">
        <f t="shared" si="50"/>
        <v>#DIV/0!</v>
      </c>
      <c r="AQ84" s="372" t="e">
        <f t="shared" si="51"/>
        <v>#DIV/0!</v>
      </c>
      <c r="AR84" s="372" t="e">
        <f t="shared" si="52"/>
        <v>#DIV/0!</v>
      </c>
      <c r="AS84" s="372" t="e">
        <f t="shared" si="53"/>
        <v>#DIV/0!</v>
      </c>
      <c r="AT84" s="372" t="e">
        <f t="shared" si="54"/>
        <v>#DIV/0!</v>
      </c>
      <c r="AU84" s="372">
        <f t="shared" si="55"/>
        <v>1904.1140383143286</v>
      </c>
      <c r="AV84" s="372" t="e">
        <f t="shared" si="56"/>
        <v>#DIV/0!</v>
      </c>
      <c r="AW84" s="372" t="e">
        <f t="shared" si="57"/>
        <v>#DIV/0!</v>
      </c>
      <c r="AX84" s="372" t="e">
        <f t="shared" si="58"/>
        <v>#DIV/0!</v>
      </c>
      <c r="AY84" s="372">
        <f>AI84/'Приложение 1.1'!J82</f>
        <v>0</v>
      </c>
      <c r="AZ84" s="372">
        <v>730.08</v>
      </c>
      <c r="BA84" s="372">
        <v>2070.12</v>
      </c>
      <c r="BB84" s="372">
        <v>848.92</v>
      </c>
      <c r="BC84" s="372">
        <v>819.73</v>
      </c>
      <c r="BD84" s="372">
        <v>611.5</v>
      </c>
      <c r="BE84" s="372">
        <v>1080.04</v>
      </c>
      <c r="BF84" s="372">
        <v>2671800.0099999998</v>
      </c>
      <c r="BG84" s="372">
        <f t="shared" si="59"/>
        <v>4607.6000000000004</v>
      </c>
      <c r="BH84" s="372">
        <v>8748.57</v>
      </c>
      <c r="BI84" s="372">
        <v>3389.61</v>
      </c>
      <c r="BJ84" s="372">
        <v>5995.76</v>
      </c>
      <c r="BK84" s="372">
        <v>548.62</v>
      </c>
      <c r="BL84" s="373" t="str">
        <f t="shared" si="60"/>
        <v xml:space="preserve"> </v>
      </c>
      <c r="BM84" s="373" t="e">
        <f t="shared" si="61"/>
        <v>#DIV/0!</v>
      </c>
      <c r="BN84" s="373" t="e">
        <f t="shared" si="62"/>
        <v>#DIV/0!</v>
      </c>
      <c r="BO84" s="373" t="e">
        <f t="shared" si="63"/>
        <v>#DIV/0!</v>
      </c>
      <c r="BP84" s="373" t="e">
        <f t="shared" si="64"/>
        <v>#DIV/0!</v>
      </c>
      <c r="BQ84" s="373" t="e">
        <f t="shared" si="65"/>
        <v>#DIV/0!</v>
      </c>
      <c r="BR84" s="373" t="e">
        <f t="shared" si="66"/>
        <v>#DIV/0!</v>
      </c>
      <c r="BS84" s="373" t="str">
        <f t="shared" si="67"/>
        <v xml:space="preserve"> </v>
      </c>
      <c r="BT84" s="373" t="e">
        <f t="shared" si="68"/>
        <v>#DIV/0!</v>
      </c>
      <c r="BU84" s="373" t="e">
        <f t="shared" si="69"/>
        <v>#DIV/0!</v>
      </c>
      <c r="BV84" s="373" t="e">
        <f t="shared" si="70"/>
        <v>#DIV/0!</v>
      </c>
      <c r="BW84" s="373" t="str">
        <f t="shared" si="71"/>
        <v xml:space="preserve"> </v>
      </c>
      <c r="BY84" s="492">
        <f t="shared" si="44"/>
        <v>3.8005378640645286</v>
      </c>
      <c r="BZ84" s="493">
        <f t="shared" si="45"/>
        <v>2.5379438514013599</v>
      </c>
      <c r="CA84" s="494">
        <f t="shared" si="46"/>
        <v>2032.973704878267</v>
      </c>
      <c r="CB84" s="491">
        <f t="shared" si="72"/>
        <v>4814.95</v>
      </c>
      <c r="CC84" s="495" t="str">
        <f t="shared" si="73"/>
        <v xml:space="preserve"> </v>
      </c>
    </row>
    <row r="85" spans="1:81" s="490" customFormat="1" ht="9" customHeight="1">
      <c r="A85" s="641">
        <v>69</v>
      </c>
      <c r="B85" s="482" t="s">
        <v>542</v>
      </c>
      <c r="C85" s="483">
        <v>2779</v>
      </c>
      <c r="D85" s="484"/>
      <c r="E85" s="485">
        <f t="shared" si="43"/>
        <v>-1082966.68</v>
      </c>
      <c r="F85" s="486">
        <v>2688871</v>
      </c>
      <c r="G85" s="483">
        <f t="shared" si="47"/>
        <v>1605904.32</v>
      </c>
      <c r="H85" s="487">
        <f t="shared" si="48"/>
        <v>0</v>
      </c>
      <c r="I85" s="483">
        <v>0</v>
      </c>
      <c r="J85" s="483">
        <v>0</v>
      </c>
      <c r="K85" s="483">
        <v>0</v>
      </c>
      <c r="L85" s="483">
        <v>0</v>
      </c>
      <c r="M85" s="483">
        <v>0</v>
      </c>
      <c r="N85" s="487">
        <v>0</v>
      </c>
      <c r="O85" s="487">
        <v>0</v>
      </c>
      <c r="P85" s="487">
        <v>0</v>
      </c>
      <c r="Q85" s="487">
        <v>0</v>
      </c>
      <c r="R85" s="487">
        <v>0</v>
      </c>
      <c r="S85" s="487">
        <v>0</v>
      </c>
      <c r="T85" s="488">
        <v>0</v>
      </c>
      <c r="U85" s="487">
        <v>0</v>
      </c>
      <c r="V85" s="484" t="s">
        <v>992</v>
      </c>
      <c r="W85" s="487">
        <v>769.74</v>
      </c>
      <c r="X85" s="487">
        <v>1505676.66</v>
      </c>
      <c r="Y85" s="487">
        <v>0</v>
      </c>
      <c r="Z85" s="487">
        <v>0</v>
      </c>
      <c r="AA85" s="487">
        <v>0</v>
      </c>
      <c r="AB85" s="487">
        <v>0</v>
      </c>
      <c r="AC85" s="487">
        <v>0</v>
      </c>
      <c r="AD85" s="487">
        <v>0</v>
      </c>
      <c r="AE85" s="487">
        <v>0</v>
      </c>
      <c r="AF85" s="487">
        <v>0</v>
      </c>
      <c r="AG85" s="487">
        <v>0</v>
      </c>
      <c r="AH85" s="487">
        <v>0</v>
      </c>
      <c r="AI85" s="487">
        <v>0</v>
      </c>
      <c r="AJ85" s="489">
        <v>60096.26</v>
      </c>
      <c r="AK85" s="489">
        <v>40131.4</v>
      </c>
      <c r="AL85" s="489">
        <v>0</v>
      </c>
      <c r="AN85" s="372">
        <f>I85/'Приложение 1.1'!J83</f>
        <v>0</v>
      </c>
      <c r="AO85" s="372" t="e">
        <f t="shared" si="49"/>
        <v>#DIV/0!</v>
      </c>
      <c r="AP85" s="372" t="e">
        <f t="shared" si="50"/>
        <v>#DIV/0!</v>
      </c>
      <c r="AQ85" s="372" t="e">
        <f t="shared" si="51"/>
        <v>#DIV/0!</v>
      </c>
      <c r="AR85" s="372" t="e">
        <f t="shared" si="52"/>
        <v>#DIV/0!</v>
      </c>
      <c r="AS85" s="372" t="e">
        <f t="shared" si="53"/>
        <v>#DIV/0!</v>
      </c>
      <c r="AT85" s="372" t="e">
        <f t="shared" si="54"/>
        <v>#DIV/0!</v>
      </c>
      <c r="AU85" s="372">
        <f t="shared" si="55"/>
        <v>1956.0847299088002</v>
      </c>
      <c r="AV85" s="372" t="e">
        <f t="shared" si="56"/>
        <v>#DIV/0!</v>
      </c>
      <c r="AW85" s="372" t="e">
        <f t="shared" si="57"/>
        <v>#DIV/0!</v>
      </c>
      <c r="AX85" s="372" t="e">
        <f t="shared" si="58"/>
        <v>#DIV/0!</v>
      </c>
      <c r="AY85" s="372">
        <f>AI85/'Приложение 1.1'!J83</f>
        <v>0</v>
      </c>
      <c r="AZ85" s="372">
        <v>730.08</v>
      </c>
      <c r="BA85" s="372">
        <v>2070.12</v>
      </c>
      <c r="BB85" s="372">
        <v>848.92</v>
      </c>
      <c r="BC85" s="372">
        <v>819.73</v>
      </c>
      <c r="BD85" s="372">
        <v>611.5</v>
      </c>
      <c r="BE85" s="372">
        <v>1080.04</v>
      </c>
      <c r="BF85" s="372">
        <v>2671800.0099999998</v>
      </c>
      <c r="BG85" s="372">
        <f t="shared" si="59"/>
        <v>4607.6000000000004</v>
      </c>
      <c r="BH85" s="372">
        <v>8748.57</v>
      </c>
      <c r="BI85" s="372">
        <v>3389.61</v>
      </c>
      <c r="BJ85" s="372">
        <v>5995.76</v>
      </c>
      <c r="BK85" s="372">
        <v>548.62</v>
      </c>
      <c r="BL85" s="373" t="str">
        <f t="shared" si="60"/>
        <v xml:space="preserve"> </v>
      </c>
      <c r="BM85" s="373" t="e">
        <f t="shared" si="61"/>
        <v>#DIV/0!</v>
      </c>
      <c r="BN85" s="373" t="e">
        <f t="shared" si="62"/>
        <v>#DIV/0!</v>
      </c>
      <c r="BO85" s="373" t="e">
        <f t="shared" si="63"/>
        <v>#DIV/0!</v>
      </c>
      <c r="BP85" s="373" t="e">
        <f t="shared" si="64"/>
        <v>#DIV/0!</v>
      </c>
      <c r="BQ85" s="373" t="e">
        <f t="shared" si="65"/>
        <v>#DIV/0!</v>
      </c>
      <c r="BR85" s="373" t="e">
        <f t="shared" si="66"/>
        <v>#DIV/0!</v>
      </c>
      <c r="BS85" s="373" t="str">
        <f t="shared" si="67"/>
        <v xml:space="preserve"> </v>
      </c>
      <c r="BT85" s="373" t="e">
        <f t="shared" si="68"/>
        <v>#DIV/0!</v>
      </c>
      <c r="BU85" s="373" t="e">
        <f t="shared" si="69"/>
        <v>#DIV/0!</v>
      </c>
      <c r="BV85" s="373" t="e">
        <f t="shared" si="70"/>
        <v>#DIV/0!</v>
      </c>
      <c r="BW85" s="373" t="str">
        <f t="shared" si="71"/>
        <v xml:space="preserve"> </v>
      </c>
      <c r="BY85" s="492">
        <f t="shared" si="44"/>
        <v>3.7422067586193428</v>
      </c>
      <c r="BZ85" s="493">
        <f t="shared" si="45"/>
        <v>2.4989907244287131</v>
      </c>
      <c r="CA85" s="494">
        <f t="shared" si="46"/>
        <v>2086.2944890482499</v>
      </c>
      <c r="CB85" s="491">
        <f t="shared" si="72"/>
        <v>4814.95</v>
      </c>
      <c r="CC85" s="495" t="str">
        <f t="shared" si="73"/>
        <v xml:space="preserve"> </v>
      </c>
    </row>
    <row r="86" spans="1:81" s="490" customFormat="1" ht="9" customHeight="1">
      <c r="A86" s="641">
        <v>70</v>
      </c>
      <c r="B86" s="482" t="s">
        <v>543</v>
      </c>
      <c r="C86" s="483">
        <v>3248</v>
      </c>
      <c r="D86" s="484"/>
      <c r="E86" s="485">
        <f t="shared" si="43"/>
        <v>-1026649.54</v>
      </c>
      <c r="F86" s="486">
        <v>3060612</v>
      </c>
      <c r="G86" s="483">
        <f t="shared" si="47"/>
        <v>2033962.46</v>
      </c>
      <c r="H86" s="487">
        <f t="shared" si="48"/>
        <v>0</v>
      </c>
      <c r="I86" s="483">
        <v>0</v>
      </c>
      <c r="J86" s="483">
        <v>0</v>
      </c>
      <c r="K86" s="483">
        <v>0</v>
      </c>
      <c r="L86" s="483">
        <v>0</v>
      </c>
      <c r="M86" s="483">
        <v>0</v>
      </c>
      <c r="N86" s="487">
        <v>0</v>
      </c>
      <c r="O86" s="487">
        <v>0</v>
      </c>
      <c r="P86" s="487">
        <v>0</v>
      </c>
      <c r="Q86" s="487">
        <v>0</v>
      </c>
      <c r="R86" s="487">
        <v>0</v>
      </c>
      <c r="S86" s="487">
        <v>0</v>
      </c>
      <c r="T86" s="488">
        <v>0</v>
      </c>
      <c r="U86" s="487">
        <v>0</v>
      </c>
      <c r="V86" s="484" t="s">
        <v>992</v>
      </c>
      <c r="W86" s="487">
        <v>882.12</v>
      </c>
      <c r="X86" s="487">
        <v>1919878.16</v>
      </c>
      <c r="Y86" s="487">
        <v>0</v>
      </c>
      <c r="Z86" s="487">
        <v>0</v>
      </c>
      <c r="AA86" s="487">
        <v>0</v>
      </c>
      <c r="AB86" s="487">
        <v>0</v>
      </c>
      <c r="AC86" s="487">
        <v>0</v>
      </c>
      <c r="AD86" s="487">
        <v>0</v>
      </c>
      <c r="AE86" s="487">
        <v>0</v>
      </c>
      <c r="AF86" s="487">
        <v>0</v>
      </c>
      <c r="AG86" s="487">
        <v>0</v>
      </c>
      <c r="AH86" s="487">
        <v>0</v>
      </c>
      <c r="AI86" s="487">
        <v>0</v>
      </c>
      <c r="AJ86" s="489">
        <v>68404.66</v>
      </c>
      <c r="AK86" s="489">
        <v>45679.64</v>
      </c>
      <c r="AL86" s="489">
        <v>0</v>
      </c>
      <c r="AN86" s="372">
        <f>I86/'Приложение 1.1'!J84</f>
        <v>0</v>
      </c>
      <c r="AO86" s="372" t="e">
        <f t="shared" si="49"/>
        <v>#DIV/0!</v>
      </c>
      <c r="AP86" s="372" t="e">
        <f t="shared" si="50"/>
        <v>#DIV/0!</v>
      </c>
      <c r="AQ86" s="372" t="e">
        <f t="shared" si="51"/>
        <v>#DIV/0!</v>
      </c>
      <c r="AR86" s="372" t="e">
        <f t="shared" si="52"/>
        <v>#DIV/0!</v>
      </c>
      <c r="AS86" s="372" t="e">
        <f t="shared" si="53"/>
        <v>#DIV/0!</v>
      </c>
      <c r="AT86" s="372" t="e">
        <f t="shared" si="54"/>
        <v>#DIV/0!</v>
      </c>
      <c r="AU86" s="372">
        <f t="shared" si="55"/>
        <v>2176.4364939010566</v>
      </c>
      <c r="AV86" s="372" t="e">
        <f t="shared" si="56"/>
        <v>#DIV/0!</v>
      </c>
      <c r="AW86" s="372" t="e">
        <f t="shared" si="57"/>
        <v>#DIV/0!</v>
      </c>
      <c r="AX86" s="372" t="e">
        <f t="shared" si="58"/>
        <v>#DIV/0!</v>
      </c>
      <c r="AY86" s="372">
        <f>AI86/'Приложение 1.1'!J84</f>
        <v>0</v>
      </c>
      <c r="AZ86" s="372">
        <v>730.08</v>
      </c>
      <c r="BA86" s="372">
        <v>2070.12</v>
      </c>
      <c r="BB86" s="372">
        <v>848.92</v>
      </c>
      <c r="BC86" s="372">
        <v>819.73</v>
      </c>
      <c r="BD86" s="372">
        <v>611.5</v>
      </c>
      <c r="BE86" s="372">
        <v>1080.04</v>
      </c>
      <c r="BF86" s="372">
        <v>2671800.0099999998</v>
      </c>
      <c r="BG86" s="372">
        <f t="shared" si="59"/>
        <v>4607.6000000000004</v>
      </c>
      <c r="BH86" s="372">
        <v>8748.57</v>
      </c>
      <c r="BI86" s="372">
        <v>3389.61</v>
      </c>
      <c r="BJ86" s="372">
        <v>5995.76</v>
      </c>
      <c r="BK86" s="372">
        <v>548.62</v>
      </c>
      <c r="BL86" s="373" t="str">
        <f t="shared" si="60"/>
        <v xml:space="preserve"> </v>
      </c>
      <c r="BM86" s="373" t="e">
        <f t="shared" si="61"/>
        <v>#DIV/0!</v>
      </c>
      <c r="BN86" s="373" t="e">
        <f t="shared" si="62"/>
        <v>#DIV/0!</v>
      </c>
      <c r="BO86" s="373" t="e">
        <f t="shared" si="63"/>
        <v>#DIV/0!</v>
      </c>
      <c r="BP86" s="373" t="e">
        <f t="shared" si="64"/>
        <v>#DIV/0!</v>
      </c>
      <c r="BQ86" s="373" t="e">
        <f t="shared" si="65"/>
        <v>#DIV/0!</v>
      </c>
      <c r="BR86" s="373" t="e">
        <f t="shared" si="66"/>
        <v>#DIV/0!</v>
      </c>
      <c r="BS86" s="373" t="str">
        <f t="shared" si="67"/>
        <v xml:space="preserve"> </v>
      </c>
      <c r="BT86" s="373" t="e">
        <f t="shared" si="68"/>
        <v>#DIV/0!</v>
      </c>
      <c r="BU86" s="373" t="e">
        <f t="shared" si="69"/>
        <v>#DIV/0!</v>
      </c>
      <c r="BV86" s="373" t="e">
        <f t="shared" si="70"/>
        <v>#DIV/0!</v>
      </c>
      <c r="BW86" s="373" t="str">
        <f t="shared" si="71"/>
        <v xml:space="preserve"> </v>
      </c>
      <c r="BY86" s="492">
        <f t="shared" si="44"/>
        <v>3.3631230342373182</v>
      </c>
      <c r="BZ86" s="493">
        <f t="shared" si="45"/>
        <v>2.2458447930253342</v>
      </c>
      <c r="CA86" s="494">
        <f t="shared" si="46"/>
        <v>2305.7661769373781</v>
      </c>
      <c r="CB86" s="491">
        <f t="shared" si="72"/>
        <v>4814.95</v>
      </c>
      <c r="CC86" s="495" t="str">
        <f t="shared" si="73"/>
        <v xml:space="preserve"> </v>
      </c>
    </row>
    <row r="87" spans="1:81" s="490" customFormat="1" ht="9" customHeight="1">
      <c r="A87" s="641">
        <v>71</v>
      </c>
      <c r="B87" s="482" t="s">
        <v>544</v>
      </c>
      <c r="C87" s="483">
        <v>2005.6</v>
      </c>
      <c r="D87" s="484"/>
      <c r="E87" s="485">
        <f t="shared" si="43"/>
        <v>-554889.34999999986</v>
      </c>
      <c r="F87" s="486">
        <v>1348936.4</v>
      </c>
      <c r="G87" s="483">
        <f t="shared" si="47"/>
        <v>794047.05</v>
      </c>
      <c r="H87" s="487">
        <f t="shared" si="48"/>
        <v>0</v>
      </c>
      <c r="I87" s="483">
        <v>0</v>
      </c>
      <c r="J87" s="483">
        <v>0</v>
      </c>
      <c r="K87" s="483">
        <v>0</v>
      </c>
      <c r="L87" s="483">
        <v>0</v>
      </c>
      <c r="M87" s="483">
        <v>0</v>
      </c>
      <c r="N87" s="487">
        <v>0</v>
      </c>
      <c r="O87" s="487">
        <v>0</v>
      </c>
      <c r="P87" s="487">
        <v>0</v>
      </c>
      <c r="Q87" s="487">
        <v>0</v>
      </c>
      <c r="R87" s="487">
        <v>0</v>
      </c>
      <c r="S87" s="487">
        <v>0</v>
      </c>
      <c r="T87" s="488">
        <v>0</v>
      </c>
      <c r="U87" s="487">
        <v>0</v>
      </c>
      <c r="V87" s="484" t="s">
        <v>992</v>
      </c>
      <c r="W87" s="487">
        <v>305.14999999999998</v>
      </c>
      <c r="X87" s="487">
        <v>743765.46</v>
      </c>
      <c r="Y87" s="487">
        <v>0</v>
      </c>
      <c r="Z87" s="487">
        <v>0</v>
      </c>
      <c r="AA87" s="487">
        <v>0</v>
      </c>
      <c r="AB87" s="487">
        <v>0</v>
      </c>
      <c r="AC87" s="487">
        <v>0</v>
      </c>
      <c r="AD87" s="487">
        <v>0</v>
      </c>
      <c r="AE87" s="487">
        <v>0</v>
      </c>
      <c r="AF87" s="487">
        <v>0</v>
      </c>
      <c r="AG87" s="487">
        <v>0</v>
      </c>
      <c r="AH87" s="487">
        <v>0</v>
      </c>
      <c r="AI87" s="487">
        <v>0</v>
      </c>
      <c r="AJ87" s="489">
        <v>30148.720000000001</v>
      </c>
      <c r="AK87" s="489">
        <v>20132.87</v>
      </c>
      <c r="AL87" s="489">
        <v>0</v>
      </c>
      <c r="AN87" s="372">
        <f>I87/'Приложение 1.1'!J85</f>
        <v>0</v>
      </c>
      <c r="AO87" s="372" t="e">
        <f t="shared" si="49"/>
        <v>#DIV/0!</v>
      </c>
      <c r="AP87" s="372" t="e">
        <f t="shared" si="50"/>
        <v>#DIV/0!</v>
      </c>
      <c r="AQ87" s="372" t="e">
        <f t="shared" si="51"/>
        <v>#DIV/0!</v>
      </c>
      <c r="AR87" s="372" t="e">
        <f t="shared" si="52"/>
        <v>#DIV/0!</v>
      </c>
      <c r="AS87" s="372" t="e">
        <f t="shared" si="53"/>
        <v>#DIV/0!</v>
      </c>
      <c r="AT87" s="372" t="e">
        <f t="shared" si="54"/>
        <v>#DIV/0!</v>
      </c>
      <c r="AU87" s="372">
        <f t="shared" si="55"/>
        <v>2437.3765689005409</v>
      </c>
      <c r="AV87" s="372" t="e">
        <f t="shared" si="56"/>
        <v>#DIV/0!</v>
      </c>
      <c r="AW87" s="372" t="e">
        <f t="shared" si="57"/>
        <v>#DIV/0!</v>
      </c>
      <c r="AX87" s="372" t="e">
        <f t="shared" si="58"/>
        <v>#DIV/0!</v>
      </c>
      <c r="AY87" s="372">
        <f>AI87/'Приложение 1.1'!J85</f>
        <v>0</v>
      </c>
      <c r="AZ87" s="372">
        <v>730.08</v>
      </c>
      <c r="BA87" s="372">
        <v>2070.12</v>
      </c>
      <c r="BB87" s="372">
        <v>848.92</v>
      </c>
      <c r="BC87" s="372">
        <v>819.73</v>
      </c>
      <c r="BD87" s="372">
        <v>611.5</v>
      </c>
      <c r="BE87" s="372">
        <v>1080.04</v>
      </c>
      <c r="BF87" s="372">
        <v>2671800.0099999998</v>
      </c>
      <c r="BG87" s="372">
        <f t="shared" si="59"/>
        <v>4607.6000000000004</v>
      </c>
      <c r="BH87" s="372">
        <v>8748.57</v>
      </c>
      <c r="BI87" s="372">
        <v>3389.61</v>
      </c>
      <c r="BJ87" s="372">
        <v>5995.76</v>
      </c>
      <c r="BK87" s="372">
        <v>548.62</v>
      </c>
      <c r="BL87" s="373" t="str">
        <f t="shared" si="60"/>
        <v xml:space="preserve"> </v>
      </c>
      <c r="BM87" s="373" t="e">
        <f t="shared" si="61"/>
        <v>#DIV/0!</v>
      </c>
      <c r="BN87" s="373" t="e">
        <f t="shared" si="62"/>
        <v>#DIV/0!</v>
      </c>
      <c r="BO87" s="373" t="e">
        <f t="shared" si="63"/>
        <v>#DIV/0!</v>
      </c>
      <c r="BP87" s="373" t="e">
        <f t="shared" si="64"/>
        <v>#DIV/0!</v>
      </c>
      <c r="BQ87" s="373" t="e">
        <f t="shared" si="65"/>
        <v>#DIV/0!</v>
      </c>
      <c r="BR87" s="373" t="e">
        <f t="shared" si="66"/>
        <v>#DIV/0!</v>
      </c>
      <c r="BS87" s="373" t="str">
        <f t="shared" si="67"/>
        <v xml:space="preserve"> </v>
      </c>
      <c r="BT87" s="373" t="e">
        <f t="shared" si="68"/>
        <v>#DIV/0!</v>
      </c>
      <c r="BU87" s="373" t="e">
        <f t="shared" si="69"/>
        <v>#DIV/0!</v>
      </c>
      <c r="BV87" s="373" t="e">
        <f t="shared" si="70"/>
        <v>#DIV/0!</v>
      </c>
      <c r="BW87" s="373" t="str">
        <f t="shared" si="71"/>
        <v xml:space="preserve"> </v>
      </c>
      <c r="BY87" s="492">
        <f t="shared" si="44"/>
        <v>3.7968430208260329</v>
      </c>
      <c r="BZ87" s="493">
        <f t="shared" si="45"/>
        <v>2.535475700086034</v>
      </c>
      <c r="CA87" s="494">
        <f t="shared" si="46"/>
        <v>2602.1532033426188</v>
      </c>
      <c r="CB87" s="491">
        <f t="shared" si="72"/>
        <v>4814.95</v>
      </c>
      <c r="CC87" s="495" t="str">
        <f t="shared" si="73"/>
        <v xml:space="preserve"> </v>
      </c>
    </row>
    <row r="88" spans="1:81" s="651" customFormat="1" ht="9" customHeight="1">
      <c r="A88" s="642">
        <v>72</v>
      </c>
      <c r="B88" s="643" t="s">
        <v>545</v>
      </c>
      <c r="C88" s="644">
        <v>1995.1</v>
      </c>
      <c r="D88" s="658"/>
      <c r="E88" s="646">
        <f t="shared" si="43"/>
        <v>141572.1399999999</v>
      </c>
      <c r="F88" s="646">
        <v>1963596.8</v>
      </c>
      <c r="G88" s="644">
        <f t="shared" si="47"/>
        <v>2105168.94</v>
      </c>
      <c r="H88" s="648">
        <f t="shared" si="48"/>
        <v>0</v>
      </c>
      <c r="I88" s="644">
        <v>0</v>
      </c>
      <c r="J88" s="644">
        <v>0</v>
      </c>
      <c r="K88" s="644">
        <v>0</v>
      </c>
      <c r="L88" s="644">
        <v>0</v>
      </c>
      <c r="M88" s="644">
        <v>0</v>
      </c>
      <c r="N88" s="648">
        <v>0</v>
      </c>
      <c r="O88" s="648">
        <v>0</v>
      </c>
      <c r="P88" s="648">
        <v>0</v>
      </c>
      <c r="Q88" s="648">
        <v>0</v>
      </c>
      <c r="R88" s="648">
        <v>0</v>
      </c>
      <c r="S88" s="648">
        <v>0</v>
      </c>
      <c r="T88" s="649">
        <v>1</v>
      </c>
      <c r="U88" s="648">
        <v>2016954.36</v>
      </c>
      <c r="V88" s="658"/>
      <c r="W88" s="648">
        <v>0</v>
      </c>
      <c r="X88" s="648">
        <v>0</v>
      </c>
      <c r="Y88" s="648">
        <v>0</v>
      </c>
      <c r="Z88" s="648">
        <v>0</v>
      </c>
      <c r="AA88" s="648">
        <v>0</v>
      </c>
      <c r="AB88" s="648">
        <v>0</v>
      </c>
      <c r="AC88" s="648">
        <v>0</v>
      </c>
      <c r="AD88" s="648">
        <v>0</v>
      </c>
      <c r="AE88" s="648">
        <v>0</v>
      </c>
      <c r="AF88" s="648">
        <v>0</v>
      </c>
      <c r="AG88" s="648">
        <v>0</v>
      </c>
      <c r="AH88" s="648">
        <v>0</v>
      </c>
      <c r="AI88" s="648">
        <v>0</v>
      </c>
      <c r="AJ88" s="650">
        <v>58907.9</v>
      </c>
      <c r="AK88" s="650">
        <v>29306.68</v>
      </c>
      <c r="AL88" s="650">
        <v>0</v>
      </c>
      <c r="AN88" s="652">
        <f>I88/'Приложение 1.1'!J86</f>
        <v>0</v>
      </c>
      <c r="AO88" s="652" t="e">
        <f t="shared" si="49"/>
        <v>#DIV/0!</v>
      </c>
      <c r="AP88" s="652" t="e">
        <f t="shared" si="50"/>
        <v>#DIV/0!</v>
      </c>
      <c r="AQ88" s="652" t="e">
        <f t="shared" si="51"/>
        <v>#DIV/0!</v>
      </c>
      <c r="AR88" s="652" t="e">
        <f t="shared" si="52"/>
        <v>#DIV/0!</v>
      </c>
      <c r="AS88" s="652" t="e">
        <f t="shared" si="53"/>
        <v>#DIV/0!</v>
      </c>
      <c r="AT88" s="652">
        <f t="shared" si="54"/>
        <v>2016954.36</v>
      </c>
      <c r="AU88" s="652" t="e">
        <f t="shared" si="55"/>
        <v>#DIV/0!</v>
      </c>
      <c r="AV88" s="652" t="e">
        <f t="shared" si="56"/>
        <v>#DIV/0!</v>
      </c>
      <c r="AW88" s="652" t="e">
        <f t="shared" si="57"/>
        <v>#DIV/0!</v>
      </c>
      <c r="AX88" s="652" t="e">
        <f t="shared" si="58"/>
        <v>#DIV/0!</v>
      </c>
      <c r="AY88" s="652">
        <f>AI88/'Приложение 1.1'!J86</f>
        <v>0</v>
      </c>
      <c r="AZ88" s="652">
        <v>730.08</v>
      </c>
      <c r="BA88" s="652">
        <v>2070.12</v>
      </c>
      <c r="BB88" s="652">
        <v>848.92</v>
      </c>
      <c r="BC88" s="652">
        <v>819.73</v>
      </c>
      <c r="BD88" s="652">
        <v>611.5</v>
      </c>
      <c r="BE88" s="652">
        <v>1080.04</v>
      </c>
      <c r="BF88" s="652">
        <v>2671800.0099999998</v>
      </c>
      <c r="BG88" s="652">
        <f t="shared" si="59"/>
        <v>4422.8500000000004</v>
      </c>
      <c r="BH88" s="652">
        <v>8748.57</v>
      </c>
      <c r="BI88" s="652">
        <v>3389.61</v>
      </c>
      <c r="BJ88" s="652">
        <v>5995.76</v>
      </c>
      <c r="BK88" s="652">
        <v>548.62</v>
      </c>
      <c r="BL88" s="653" t="str">
        <f t="shared" si="60"/>
        <v xml:space="preserve"> </v>
      </c>
      <c r="BM88" s="653" t="e">
        <f t="shared" si="61"/>
        <v>#DIV/0!</v>
      </c>
      <c r="BN88" s="653" t="e">
        <f t="shared" si="62"/>
        <v>#DIV/0!</v>
      </c>
      <c r="BO88" s="653" t="e">
        <f t="shared" si="63"/>
        <v>#DIV/0!</v>
      </c>
      <c r="BP88" s="653" t="e">
        <f t="shared" si="64"/>
        <v>#DIV/0!</v>
      </c>
      <c r="BQ88" s="653" t="e">
        <f t="shared" si="65"/>
        <v>#DIV/0!</v>
      </c>
      <c r="BR88" s="653" t="str">
        <f t="shared" si="66"/>
        <v xml:space="preserve"> </v>
      </c>
      <c r="BS88" s="653" t="e">
        <f t="shared" si="67"/>
        <v>#DIV/0!</v>
      </c>
      <c r="BT88" s="653" t="e">
        <f t="shared" si="68"/>
        <v>#DIV/0!</v>
      </c>
      <c r="BU88" s="653" t="e">
        <f t="shared" si="69"/>
        <v>#DIV/0!</v>
      </c>
      <c r="BV88" s="653" t="e">
        <f t="shared" si="70"/>
        <v>#DIV/0!</v>
      </c>
      <c r="BW88" s="653" t="str">
        <f t="shared" si="71"/>
        <v xml:space="preserve"> </v>
      </c>
      <c r="BY88" s="654">
        <f t="shared" si="44"/>
        <v>2.7982504815029241</v>
      </c>
      <c r="BZ88" s="655">
        <f t="shared" si="45"/>
        <v>1.3921296026721732</v>
      </c>
      <c r="CA88" s="656" t="e">
        <f t="shared" si="46"/>
        <v>#DIV/0!</v>
      </c>
      <c r="CB88" s="652">
        <f t="shared" si="72"/>
        <v>4621.88</v>
      </c>
      <c r="CC88" s="657" t="e">
        <f t="shared" si="73"/>
        <v>#DIV/0!</v>
      </c>
    </row>
    <row r="89" spans="1:81" s="490" customFormat="1" ht="9" customHeight="1">
      <c r="A89" s="641">
        <v>73</v>
      </c>
      <c r="B89" s="482" t="s">
        <v>546</v>
      </c>
      <c r="C89" s="483">
        <v>2012.6</v>
      </c>
      <c r="D89" s="484"/>
      <c r="E89" s="485">
        <f t="shared" si="43"/>
        <v>-421565.16000000003</v>
      </c>
      <c r="F89" s="486">
        <v>1332599.8</v>
      </c>
      <c r="G89" s="483">
        <f t="shared" si="47"/>
        <v>911034.64</v>
      </c>
      <c r="H89" s="487">
        <f t="shared" si="48"/>
        <v>0</v>
      </c>
      <c r="I89" s="483">
        <v>0</v>
      </c>
      <c r="J89" s="483">
        <v>0</v>
      </c>
      <c r="K89" s="483">
        <v>0</v>
      </c>
      <c r="L89" s="483">
        <v>0</v>
      </c>
      <c r="M89" s="483">
        <v>0</v>
      </c>
      <c r="N89" s="487">
        <v>0</v>
      </c>
      <c r="O89" s="487">
        <v>0</v>
      </c>
      <c r="P89" s="487">
        <v>0</v>
      </c>
      <c r="Q89" s="487">
        <v>0</v>
      </c>
      <c r="R89" s="487">
        <v>0</v>
      </c>
      <c r="S89" s="487">
        <v>0</v>
      </c>
      <c r="T89" s="488">
        <v>0</v>
      </c>
      <c r="U89" s="487">
        <v>0</v>
      </c>
      <c r="V89" s="484" t="s">
        <v>992</v>
      </c>
      <c r="W89" s="487">
        <v>360</v>
      </c>
      <c r="X89" s="487">
        <v>861362</v>
      </c>
      <c r="Y89" s="487">
        <v>0</v>
      </c>
      <c r="Z89" s="487">
        <v>0</v>
      </c>
      <c r="AA89" s="487">
        <v>0</v>
      </c>
      <c r="AB89" s="487">
        <v>0</v>
      </c>
      <c r="AC89" s="487">
        <v>0</v>
      </c>
      <c r="AD89" s="487">
        <v>0</v>
      </c>
      <c r="AE89" s="487">
        <v>0</v>
      </c>
      <c r="AF89" s="487">
        <v>0</v>
      </c>
      <c r="AG89" s="487">
        <v>0</v>
      </c>
      <c r="AH89" s="487">
        <v>0</v>
      </c>
      <c r="AI89" s="487">
        <v>0</v>
      </c>
      <c r="AJ89" s="489">
        <v>29783.59</v>
      </c>
      <c r="AK89" s="489">
        <v>19889.05</v>
      </c>
      <c r="AL89" s="489">
        <v>0</v>
      </c>
      <c r="AN89" s="372">
        <f>I89/'Приложение 1.1'!J87</f>
        <v>0</v>
      </c>
      <c r="AO89" s="372" t="e">
        <f t="shared" si="49"/>
        <v>#DIV/0!</v>
      </c>
      <c r="AP89" s="372" t="e">
        <f t="shared" si="50"/>
        <v>#DIV/0!</v>
      </c>
      <c r="AQ89" s="372" t="e">
        <f t="shared" si="51"/>
        <v>#DIV/0!</v>
      </c>
      <c r="AR89" s="372" t="e">
        <f t="shared" si="52"/>
        <v>#DIV/0!</v>
      </c>
      <c r="AS89" s="372" t="e">
        <f t="shared" si="53"/>
        <v>#DIV/0!</v>
      </c>
      <c r="AT89" s="372" t="e">
        <f t="shared" si="54"/>
        <v>#DIV/0!</v>
      </c>
      <c r="AU89" s="372">
        <f t="shared" si="55"/>
        <v>2392.6722222222224</v>
      </c>
      <c r="AV89" s="372" t="e">
        <f t="shared" si="56"/>
        <v>#DIV/0!</v>
      </c>
      <c r="AW89" s="372" t="e">
        <f t="shared" si="57"/>
        <v>#DIV/0!</v>
      </c>
      <c r="AX89" s="372" t="e">
        <f t="shared" si="58"/>
        <v>#DIV/0!</v>
      </c>
      <c r="AY89" s="372">
        <f>AI89/'Приложение 1.1'!J87</f>
        <v>0</v>
      </c>
      <c r="AZ89" s="372">
        <v>730.08</v>
      </c>
      <c r="BA89" s="372">
        <v>2070.12</v>
      </c>
      <c r="BB89" s="372">
        <v>848.92</v>
      </c>
      <c r="BC89" s="372">
        <v>819.73</v>
      </c>
      <c r="BD89" s="372">
        <v>611.5</v>
      </c>
      <c r="BE89" s="372">
        <v>1080.04</v>
      </c>
      <c r="BF89" s="372">
        <v>2671800.0099999998</v>
      </c>
      <c r="BG89" s="372">
        <f t="shared" si="59"/>
        <v>4607.6000000000004</v>
      </c>
      <c r="BH89" s="372">
        <v>8748.57</v>
      </c>
      <c r="BI89" s="372">
        <v>3389.61</v>
      </c>
      <c r="BJ89" s="372">
        <v>5995.76</v>
      </c>
      <c r="BK89" s="372">
        <v>548.62</v>
      </c>
      <c r="BL89" s="373" t="str">
        <f t="shared" si="60"/>
        <v xml:space="preserve"> </v>
      </c>
      <c r="BM89" s="373" t="e">
        <f t="shared" si="61"/>
        <v>#DIV/0!</v>
      </c>
      <c r="BN89" s="373" t="e">
        <f t="shared" si="62"/>
        <v>#DIV/0!</v>
      </c>
      <c r="BO89" s="373" t="e">
        <f t="shared" si="63"/>
        <v>#DIV/0!</v>
      </c>
      <c r="BP89" s="373" t="e">
        <f t="shared" si="64"/>
        <v>#DIV/0!</v>
      </c>
      <c r="BQ89" s="373" t="e">
        <f t="shared" si="65"/>
        <v>#DIV/0!</v>
      </c>
      <c r="BR89" s="373" t="e">
        <f t="shared" si="66"/>
        <v>#DIV/0!</v>
      </c>
      <c r="BS89" s="373" t="str">
        <f t="shared" si="67"/>
        <v xml:space="preserve"> </v>
      </c>
      <c r="BT89" s="373" t="e">
        <f t="shared" si="68"/>
        <v>#DIV/0!</v>
      </c>
      <c r="BU89" s="373" t="e">
        <f t="shared" si="69"/>
        <v>#DIV/0!</v>
      </c>
      <c r="BV89" s="373" t="e">
        <f t="shared" si="70"/>
        <v>#DIV/0!</v>
      </c>
      <c r="BW89" s="373" t="str">
        <f t="shared" si="71"/>
        <v xml:space="preserve"> </v>
      </c>
      <c r="BY89" s="492">
        <f t="shared" si="44"/>
        <v>3.2692049997132933</v>
      </c>
      <c r="BZ89" s="493">
        <f t="shared" si="45"/>
        <v>2.1831277458341209</v>
      </c>
      <c r="CA89" s="494">
        <f t="shared" si="46"/>
        <v>2530.6517777777776</v>
      </c>
      <c r="CB89" s="491">
        <f t="shared" si="72"/>
        <v>4814.95</v>
      </c>
      <c r="CC89" s="495" t="str">
        <f t="shared" si="73"/>
        <v xml:space="preserve"> </v>
      </c>
    </row>
    <row r="90" spans="1:81" s="490" customFormat="1" ht="9" customHeight="1">
      <c r="A90" s="641">
        <v>74</v>
      </c>
      <c r="B90" s="482" t="s">
        <v>547</v>
      </c>
      <c r="C90" s="483">
        <v>2576.9</v>
      </c>
      <c r="D90" s="484"/>
      <c r="E90" s="485">
        <f t="shared" si="43"/>
        <v>-171268.41000000015</v>
      </c>
      <c r="F90" s="486">
        <v>2800560</v>
      </c>
      <c r="G90" s="483">
        <f t="shared" si="47"/>
        <v>2629291.59</v>
      </c>
      <c r="H90" s="487">
        <f t="shared" si="48"/>
        <v>0</v>
      </c>
      <c r="I90" s="483">
        <v>0</v>
      </c>
      <c r="J90" s="483">
        <v>0</v>
      </c>
      <c r="K90" s="483">
        <v>0</v>
      </c>
      <c r="L90" s="483">
        <v>0</v>
      </c>
      <c r="M90" s="483">
        <v>0</v>
      </c>
      <c r="N90" s="487">
        <v>0</v>
      </c>
      <c r="O90" s="487">
        <v>0</v>
      </c>
      <c r="P90" s="487">
        <v>0</v>
      </c>
      <c r="Q90" s="487">
        <v>0</v>
      </c>
      <c r="R90" s="487">
        <v>0</v>
      </c>
      <c r="S90" s="487">
        <v>0</v>
      </c>
      <c r="T90" s="488">
        <v>0</v>
      </c>
      <c r="U90" s="487">
        <v>0</v>
      </c>
      <c r="V90" s="484" t="s">
        <v>992</v>
      </c>
      <c r="W90" s="487">
        <v>797.8</v>
      </c>
      <c r="X90" s="487">
        <v>2503476.4300000002</v>
      </c>
      <c r="Y90" s="487">
        <v>0</v>
      </c>
      <c r="Z90" s="487">
        <v>0</v>
      </c>
      <c r="AA90" s="487">
        <v>0</v>
      </c>
      <c r="AB90" s="487">
        <v>0</v>
      </c>
      <c r="AC90" s="487">
        <v>0</v>
      </c>
      <c r="AD90" s="487">
        <v>0</v>
      </c>
      <c r="AE90" s="487">
        <v>0</v>
      </c>
      <c r="AF90" s="487">
        <v>0</v>
      </c>
      <c r="AG90" s="487">
        <v>0</v>
      </c>
      <c r="AH90" s="487">
        <v>0</v>
      </c>
      <c r="AI90" s="487">
        <v>0</v>
      </c>
      <c r="AJ90" s="489">
        <v>84016.8</v>
      </c>
      <c r="AK90" s="489">
        <v>41798.36</v>
      </c>
      <c r="AL90" s="489">
        <v>0</v>
      </c>
      <c r="AN90" s="372">
        <f>I90/'Приложение 1.1'!J88</f>
        <v>0</v>
      </c>
      <c r="AO90" s="372" t="e">
        <f t="shared" si="49"/>
        <v>#DIV/0!</v>
      </c>
      <c r="AP90" s="372" t="e">
        <f t="shared" si="50"/>
        <v>#DIV/0!</v>
      </c>
      <c r="AQ90" s="372" t="e">
        <f t="shared" si="51"/>
        <v>#DIV/0!</v>
      </c>
      <c r="AR90" s="372" t="e">
        <f t="shared" si="52"/>
        <v>#DIV/0!</v>
      </c>
      <c r="AS90" s="372" t="e">
        <f t="shared" si="53"/>
        <v>#DIV/0!</v>
      </c>
      <c r="AT90" s="372" t="e">
        <f t="shared" si="54"/>
        <v>#DIV/0!</v>
      </c>
      <c r="AU90" s="372">
        <f t="shared" si="55"/>
        <v>3137.9749686638261</v>
      </c>
      <c r="AV90" s="372" t="e">
        <f t="shared" si="56"/>
        <v>#DIV/0!</v>
      </c>
      <c r="AW90" s="372" t="e">
        <f t="shared" si="57"/>
        <v>#DIV/0!</v>
      </c>
      <c r="AX90" s="372" t="e">
        <f t="shared" si="58"/>
        <v>#DIV/0!</v>
      </c>
      <c r="AY90" s="372">
        <f>AI90/'Приложение 1.1'!J88</f>
        <v>0</v>
      </c>
      <c r="AZ90" s="372">
        <v>730.08</v>
      </c>
      <c r="BA90" s="372">
        <v>2070.12</v>
      </c>
      <c r="BB90" s="372">
        <v>848.92</v>
      </c>
      <c r="BC90" s="372">
        <v>819.73</v>
      </c>
      <c r="BD90" s="372">
        <v>611.5</v>
      </c>
      <c r="BE90" s="372">
        <v>1080.04</v>
      </c>
      <c r="BF90" s="372">
        <v>2671800.0099999998</v>
      </c>
      <c r="BG90" s="372">
        <f t="shared" si="59"/>
        <v>4607.6000000000004</v>
      </c>
      <c r="BH90" s="372">
        <v>8748.57</v>
      </c>
      <c r="BI90" s="372">
        <v>3389.61</v>
      </c>
      <c r="BJ90" s="372">
        <v>5995.76</v>
      </c>
      <c r="BK90" s="372">
        <v>548.62</v>
      </c>
      <c r="BL90" s="373" t="str">
        <f t="shared" si="60"/>
        <v xml:space="preserve"> </v>
      </c>
      <c r="BM90" s="373" t="e">
        <f t="shared" si="61"/>
        <v>#DIV/0!</v>
      </c>
      <c r="BN90" s="373" t="e">
        <f t="shared" si="62"/>
        <v>#DIV/0!</v>
      </c>
      <c r="BO90" s="373" t="e">
        <f t="shared" si="63"/>
        <v>#DIV/0!</v>
      </c>
      <c r="BP90" s="373" t="e">
        <f t="shared" si="64"/>
        <v>#DIV/0!</v>
      </c>
      <c r="BQ90" s="373" t="e">
        <f t="shared" si="65"/>
        <v>#DIV/0!</v>
      </c>
      <c r="BR90" s="373" t="e">
        <f t="shared" si="66"/>
        <v>#DIV/0!</v>
      </c>
      <c r="BS90" s="373" t="str">
        <f t="shared" si="67"/>
        <v xml:space="preserve"> </v>
      </c>
      <c r="BT90" s="373" t="e">
        <f t="shared" si="68"/>
        <v>#DIV/0!</v>
      </c>
      <c r="BU90" s="373" t="e">
        <f t="shared" si="69"/>
        <v>#DIV/0!</v>
      </c>
      <c r="BV90" s="373" t="e">
        <f t="shared" si="70"/>
        <v>#DIV/0!</v>
      </c>
      <c r="BW90" s="373" t="str">
        <f t="shared" si="71"/>
        <v xml:space="preserve"> </v>
      </c>
      <c r="BY90" s="492">
        <f t="shared" si="44"/>
        <v>3.1954158420291456</v>
      </c>
      <c r="BZ90" s="493">
        <f t="shared" si="45"/>
        <v>1.5897194574756162</v>
      </c>
      <c r="CA90" s="494">
        <f t="shared" si="46"/>
        <v>3295.677600902482</v>
      </c>
      <c r="CB90" s="491">
        <f t="shared" si="72"/>
        <v>4814.95</v>
      </c>
      <c r="CC90" s="495" t="str">
        <f t="shared" si="73"/>
        <v xml:space="preserve"> </v>
      </c>
    </row>
    <row r="91" spans="1:81" s="26" customFormat="1" ht="9" customHeight="1">
      <c r="A91" s="641">
        <v>75</v>
      </c>
      <c r="B91" s="173" t="s">
        <v>548</v>
      </c>
      <c r="C91" s="178">
        <v>3568.3</v>
      </c>
      <c r="D91" s="114"/>
      <c r="E91" s="293">
        <f t="shared" si="43"/>
        <v>550545.18000000017</v>
      </c>
      <c r="F91" s="275">
        <v>3253984</v>
      </c>
      <c r="G91" s="178">
        <f t="shared" si="47"/>
        <v>3804529.18</v>
      </c>
      <c r="H91" s="388">
        <f t="shared" si="48"/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388">
        <v>0</v>
      </c>
      <c r="O91" s="388">
        <v>0</v>
      </c>
      <c r="P91" s="388">
        <v>0</v>
      </c>
      <c r="Q91" s="388">
        <v>0</v>
      </c>
      <c r="R91" s="388">
        <v>0</v>
      </c>
      <c r="S91" s="388">
        <v>0</v>
      </c>
      <c r="T91" s="103">
        <v>0</v>
      </c>
      <c r="U91" s="388">
        <v>0</v>
      </c>
      <c r="V91" s="114" t="s">
        <v>992</v>
      </c>
      <c r="W91" s="388">
        <v>990.6</v>
      </c>
      <c r="X91" s="388">
        <v>3658588</v>
      </c>
      <c r="Y91" s="388">
        <v>0</v>
      </c>
      <c r="Z91" s="388">
        <v>0</v>
      </c>
      <c r="AA91" s="388">
        <v>0</v>
      </c>
      <c r="AB91" s="388">
        <v>0</v>
      </c>
      <c r="AC91" s="388">
        <v>0</v>
      </c>
      <c r="AD91" s="388">
        <v>0</v>
      </c>
      <c r="AE91" s="388">
        <v>0</v>
      </c>
      <c r="AF91" s="388">
        <v>0</v>
      </c>
      <c r="AG91" s="388">
        <v>0</v>
      </c>
      <c r="AH91" s="388">
        <v>0</v>
      </c>
      <c r="AI91" s="388">
        <v>0</v>
      </c>
      <c r="AJ91" s="396">
        <v>97131.42</v>
      </c>
      <c r="AK91" s="396">
        <v>48809.760000000002</v>
      </c>
      <c r="AL91" s="396">
        <v>0</v>
      </c>
      <c r="AN91" s="372">
        <f>I91/'Приложение 1.1'!J89</f>
        <v>0</v>
      </c>
      <c r="AO91" s="372" t="e">
        <f t="shared" si="49"/>
        <v>#DIV/0!</v>
      </c>
      <c r="AP91" s="372" t="e">
        <f t="shared" si="50"/>
        <v>#DIV/0!</v>
      </c>
      <c r="AQ91" s="372" t="e">
        <f t="shared" si="51"/>
        <v>#DIV/0!</v>
      </c>
      <c r="AR91" s="372" t="e">
        <f t="shared" si="52"/>
        <v>#DIV/0!</v>
      </c>
      <c r="AS91" s="372" t="e">
        <f t="shared" si="53"/>
        <v>#DIV/0!</v>
      </c>
      <c r="AT91" s="372" t="e">
        <f t="shared" si="54"/>
        <v>#DIV/0!</v>
      </c>
      <c r="AU91" s="372">
        <f t="shared" si="55"/>
        <v>3693.3050676357761</v>
      </c>
      <c r="AV91" s="372" t="e">
        <f t="shared" si="56"/>
        <v>#DIV/0!</v>
      </c>
      <c r="AW91" s="372" t="e">
        <f t="shared" si="57"/>
        <v>#DIV/0!</v>
      </c>
      <c r="AX91" s="372" t="e">
        <f t="shared" si="58"/>
        <v>#DIV/0!</v>
      </c>
      <c r="AY91" s="372">
        <f>AI91/'Приложение 1.1'!J89</f>
        <v>0</v>
      </c>
      <c r="AZ91" s="372">
        <v>730.08</v>
      </c>
      <c r="BA91" s="372">
        <v>2070.12</v>
      </c>
      <c r="BB91" s="372">
        <v>848.92</v>
      </c>
      <c r="BC91" s="372">
        <v>819.73</v>
      </c>
      <c r="BD91" s="372">
        <v>611.5</v>
      </c>
      <c r="BE91" s="372">
        <v>1080.04</v>
      </c>
      <c r="BF91" s="372">
        <v>2671800.0099999998</v>
      </c>
      <c r="BG91" s="372">
        <f t="shared" si="59"/>
        <v>4607.6000000000004</v>
      </c>
      <c r="BH91" s="372">
        <v>8748.57</v>
      </c>
      <c r="BI91" s="372">
        <v>3389.61</v>
      </c>
      <c r="BJ91" s="372">
        <v>5995.76</v>
      </c>
      <c r="BK91" s="372">
        <v>548.62</v>
      </c>
      <c r="BL91" s="373" t="str">
        <f t="shared" si="60"/>
        <v xml:space="preserve"> </v>
      </c>
      <c r="BM91" s="373" t="e">
        <f t="shared" si="61"/>
        <v>#DIV/0!</v>
      </c>
      <c r="BN91" s="373" t="e">
        <f t="shared" si="62"/>
        <v>#DIV/0!</v>
      </c>
      <c r="BO91" s="373" t="e">
        <f t="shared" si="63"/>
        <v>#DIV/0!</v>
      </c>
      <c r="BP91" s="373" t="e">
        <f t="shared" si="64"/>
        <v>#DIV/0!</v>
      </c>
      <c r="BQ91" s="373" t="e">
        <f t="shared" si="65"/>
        <v>#DIV/0!</v>
      </c>
      <c r="BR91" s="373" t="e">
        <f t="shared" si="66"/>
        <v>#DIV/0!</v>
      </c>
      <c r="BS91" s="373" t="str">
        <f t="shared" si="67"/>
        <v xml:space="preserve"> </v>
      </c>
      <c r="BT91" s="373" t="e">
        <f t="shared" si="68"/>
        <v>#DIV/0!</v>
      </c>
      <c r="BU91" s="373" t="e">
        <f t="shared" si="69"/>
        <v>#DIV/0!</v>
      </c>
      <c r="BV91" s="373" t="e">
        <f t="shared" si="70"/>
        <v>#DIV/0!</v>
      </c>
      <c r="BW91" s="373" t="str">
        <f t="shared" si="71"/>
        <v xml:space="preserve"> </v>
      </c>
      <c r="BY91" s="273">
        <f t="shared" si="44"/>
        <v>2.553047050095171</v>
      </c>
      <c r="BZ91" s="374">
        <f t="shared" si="45"/>
        <v>1.2829382478280795</v>
      </c>
      <c r="CA91" s="375">
        <f t="shared" si="46"/>
        <v>3840.6311124570966</v>
      </c>
      <c r="CB91" s="372">
        <f t="shared" si="72"/>
        <v>4814.95</v>
      </c>
      <c r="CC91" s="18" t="str">
        <f t="shared" si="73"/>
        <v xml:space="preserve"> </v>
      </c>
    </row>
    <row r="92" spans="1:81" s="26" customFormat="1" ht="9" customHeight="1">
      <c r="A92" s="641">
        <v>76</v>
      </c>
      <c r="B92" s="173" t="s">
        <v>549</v>
      </c>
      <c r="C92" s="178">
        <v>3946.7</v>
      </c>
      <c r="D92" s="174"/>
      <c r="E92" s="293">
        <f t="shared" si="43"/>
        <v>-276225.33999999985</v>
      </c>
      <c r="F92" s="293">
        <v>4598748</v>
      </c>
      <c r="G92" s="178">
        <f t="shared" si="47"/>
        <v>4322522.66</v>
      </c>
      <c r="H92" s="388">
        <f t="shared" si="48"/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388">
        <v>0</v>
      </c>
      <c r="O92" s="388">
        <v>0</v>
      </c>
      <c r="P92" s="388">
        <v>0</v>
      </c>
      <c r="Q92" s="388">
        <v>0</v>
      </c>
      <c r="R92" s="388">
        <v>0</v>
      </c>
      <c r="S92" s="388">
        <v>0</v>
      </c>
      <c r="T92" s="103">
        <v>0</v>
      </c>
      <c r="U92" s="388">
        <v>0</v>
      </c>
      <c r="V92" s="174" t="s">
        <v>993</v>
      </c>
      <c r="W92" s="388">
        <v>1750</v>
      </c>
      <c r="X92" s="388">
        <v>4115579</v>
      </c>
      <c r="Y92" s="388">
        <v>0</v>
      </c>
      <c r="Z92" s="388">
        <v>0</v>
      </c>
      <c r="AA92" s="388">
        <v>0</v>
      </c>
      <c r="AB92" s="388">
        <v>0</v>
      </c>
      <c r="AC92" s="388">
        <v>0</v>
      </c>
      <c r="AD92" s="388">
        <v>0</v>
      </c>
      <c r="AE92" s="388">
        <v>0</v>
      </c>
      <c r="AF92" s="388">
        <v>0</v>
      </c>
      <c r="AG92" s="388">
        <v>0</v>
      </c>
      <c r="AH92" s="388">
        <v>0</v>
      </c>
      <c r="AI92" s="388">
        <v>0</v>
      </c>
      <c r="AJ92" s="396">
        <v>137962.44</v>
      </c>
      <c r="AK92" s="396">
        <v>68981.22</v>
      </c>
      <c r="AL92" s="396">
        <v>0</v>
      </c>
      <c r="AN92" s="372">
        <f>I92/'Приложение 1.1'!J90</f>
        <v>0</v>
      </c>
      <c r="AO92" s="372" t="e">
        <f t="shared" si="49"/>
        <v>#DIV/0!</v>
      </c>
      <c r="AP92" s="372" t="e">
        <f t="shared" si="50"/>
        <v>#DIV/0!</v>
      </c>
      <c r="AQ92" s="372" t="e">
        <f t="shared" si="51"/>
        <v>#DIV/0!</v>
      </c>
      <c r="AR92" s="372" t="e">
        <f t="shared" si="52"/>
        <v>#DIV/0!</v>
      </c>
      <c r="AS92" s="372" t="e">
        <f t="shared" si="53"/>
        <v>#DIV/0!</v>
      </c>
      <c r="AT92" s="372" t="e">
        <f t="shared" si="54"/>
        <v>#DIV/0!</v>
      </c>
      <c r="AU92" s="372">
        <f t="shared" si="55"/>
        <v>2351.7594285714285</v>
      </c>
      <c r="AV92" s="372" t="e">
        <f t="shared" si="56"/>
        <v>#DIV/0!</v>
      </c>
      <c r="AW92" s="372" t="e">
        <f t="shared" si="57"/>
        <v>#DIV/0!</v>
      </c>
      <c r="AX92" s="372" t="e">
        <f t="shared" si="58"/>
        <v>#DIV/0!</v>
      </c>
      <c r="AY92" s="372">
        <f>AI92/'Приложение 1.1'!J90</f>
        <v>0</v>
      </c>
      <c r="AZ92" s="372">
        <v>730.08</v>
      </c>
      <c r="BA92" s="372">
        <v>2070.12</v>
      </c>
      <c r="BB92" s="372">
        <v>848.92</v>
      </c>
      <c r="BC92" s="372">
        <v>819.73</v>
      </c>
      <c r="BD92" s="372">
        <v>611.5</v>
      </c>
      <c r="BE92" s="372">
        <v>1080.04</v>
      </c>
      <c r="BF92" s="372">
        <v>2671800.0099999998</v>
      </c>
      <c r="BG92" s="372">
        <f t="shared" si="59"/>
        <v>4422.8500000000004</v>
      </c>
      <c r="BH92" s="372">
        <v>8748.57</v>
      </c>
      <c r="BI92" s="372">
        <v>3389.61</v>
      </c>
      <c r="BJ92" s="372">
        <v>5995.76</v>
      </c>
      <c r="BK92" s="372">
        <v>548.62</v>
      </c>
      <c r="BL92" s="373" t="str">
        <f t="shared" si="60"/>
        <v xml:space="preserve"> </v>
      </c>
      <c r="BM92" s="373" t="e">
        <f t="shared" si="61"/>
        <v>#DIV/0!</v>
      </c>
      <c r="BN92" s="373" t="e">
        <f t="shared" si="62"/>
        <v>#DIV/0!</v>
      </c>
      <c r="BO92" s="373" t="e">
        <f t="shared" si="63"/>
        <v>#DIV/0!</v>
      </c>
      <c r="BP92" s="373" t="e">
        <f t="shared" si="64"/>
        <v>#DIV/0!</v>
      </c>
      <c r="BQ92" s="373" t="e">
        <f t="shared" si="65"/>
        <v>#DIV/0!</v>
      </c>
      <c r="BR92" s="373" t="e">
        <f t="shared" si="66"/>
        <v>#DIV/0!</v>
      </c>
      <c r="BS92" s="373" t="str">
        <f t="shared" si="67"/>
        <v xml:space="preserve"> </v>
      </c>
      <c r="BT92" s="373" t="e">
        <f t="shared" si="68"/>
        <v>#DIV/0!</v>
      </c>
      <c r="BU92" s="373" t="e">
        <f t="shared" si="69"/>
        <v>#DIV/0!</v>
      </c>
      <c r="BV92" s="373" t="e">
        <f t="shared" si="70"/>
        <v>#DIV/0!</v>
      </c>
      <c r="BW92" s="373" t="str">
        <f t="shared" si="71"/>
        <v xml:space="preserve"> </v>
      </c>
      <c r="BY92" s="273">
        <f t="shared" si="44"/>
        <v>3.1917112031981802</v>
      </c>
      <c r="BZ92" s="374">
        <f t="shared" si="45"/>
        <v>1.5958556015990901</v>
      </c>
      <c r="CA92" s="375">
        <f t="shared" si="46"/>
        <v>2470.0129485714288</v>
      </c>
      <c r="CB92" s="372">
        <f t="shared" si="72"/>
        <v>4621.88</v>
      </c>
      <c r="CC92" s="18" t="str">
        <f t="shared" si="73"/>
        <v xml:space="preserve"> </v>
      </c>
    </row>
    <row r="93" spans="1:81" s="490" customFormat="1" ht="9" customHeight="1">
      <c r="A93" s="641">
        <v>77</v>
      </c>
      <c r="B93" s="482" t="s">
        <v>550</v>
      </c>
      <c r="C93" s="483">
        <v>2555</v>
      </c>
      <c r="D93" s="484"/>
      <c r="E93" s="485">
        <f t="shared" si="43"/>
        <v>-1537094.5699999998</v>
      </c>
      <c r="F93" s="486">
        <v>3690738</v>
      </c>
      <c r="G93" s="483">
        <f t="shared" si="47"/>
        <v>2153643.4300000002</v>
      </c>
      <c r="H93" s="487">
        <f t="shared" si="48"/>
        <v>0</v>
      </c>
      <c r="I93" s="483">
        <v>0</v>
      </c>
      <c r="J93" s="483">
        <v>0</v>
      </c>
      <c r="K93" s="483">
        <v>0</v>
      </c>
      <c r="L93" s="483">
        <v>0</v>
      </c>
      <c r="M93" s="483">
        <v>0</v>
      </c>
      <c r="N93" s="487">
        <v>0</v>
      </c>
      <c r="O93" s="487">
        <v>0</v>
      </c>
      <c r="P93" s="487">
        <v>0</v>
      </c>
      <c r="Q93" s="487">
        <v>0</v>
      </c>
      <c r="R93" s="487">
        <v>0</v>
      </c>
      <c r="S93" s="487">
        <v>0</v>
      </c>
      <c r="T93" s="488">
        <v>0</v>
      </c>
      <c r="U93" s="487">
        <v>0</v>
      </c>
      <c r="V93" s="484" t="s">
        <v>992</v>
      </c>
      <c r="W93" s="487">
        <v>989.39</v>
      </c>
      <c r="X93" s="487">
        <v>2016071.19</v>
      </c>
      <c r="Y93" s="487">
        <v>0</v>
      </c>
      <c r="Z93" s="487">
        <v>0</v>
      </c>
      <c r="AA93" s="487">
        <v>0</v>
      </c>
      <c r="AB93" s="487">
        <v>0</v>
      </c>
      <c r="AC93" s="487">
        <v>0</v>
      </c>
      <c r="AD93" s="487">
        <v>0</v>
      </c>
      <c r="AE93" s="487">
        <v>0</v>
      </c>
      <c r="AF93" s="487">
        <v>0</v>
      </c>
      <c r="AG93" s="487">
        <v>0</v>
      </c>
      <c r="AH93" s="487">
        <v>0</v>
      </c>
      <c r="AI93" s="487">
        <v>0</v>
      </c>
      <c r="AJ93" s="489">
        <v>82487.97</v>
      </c>
      <c r="AK93" s="489">
        <v>55084.27</v>
      </c>
      <c r="AL93" s="489">
        <v>0</v>
      </c>
      <c r="AN93" s="372">
        <f>I93/'Приложение 1.1'!J91</f>
        <v>0</v>
      </c>
      <c r="AO93" s="372" t="e">
        <f t="shared" si="49"/>
        <v>#DIV/0!</v>
      </c>
      <c r="AP93" s="372" t="e">
        <f t="shared" si="50"/>
        <v>#DIV/0!</v>
      </c>
      <c r="AQ93" s="372" t="e">
        <f t="shared" si="51"/>
        <v>#DIV/0!</v>
      </c>
      <c r="AR93" s="372" t="e">
        <f t="shared" si="52"/>
        <v>#DIV/0!</v>
      </c>
      <c r="AS93" s="372" t="e">
        <f t="shared" si="53"/>
        <v>#DIV/0!</v>
      </c>
      <c r="AT93" s="372" t="e">
        <f t="shared" si="54"/>
        <v>#DIV/0!</v>
      </c>
      <c r="AU93" s="372">
        <f t="shared" si="55"/>
        <v>2037.6910924913329</v>
      </c>
      <c r="AV93" s="372" t="e">
        <f t="shared" si="56"/>
        <v>#DIV/0!</v>
      </c>
      <c r="AW93" s="372" t="e">
        <f t="shared" si="57"/>
        <v>#DIV/0!</v>
      </c>
      <c r="AX93" s="372" t="e">
        <f t="shared" si="58"/>
        <v>#DIV/0!</v>
      </c>
      <c r="AY93" s="372">
        <f>AI93/'Приложение 1.1'!J91</f>
        <v>0</v>
      </c>
      <c r="AZ93" s="372">
        <v>730.08</v>
      </c>
      <c r="BA93" s="372">
        <v>2070.12</v>
      </c>
      <c r="BB93" s="372">
        <v>848.92</v>
      </c>
      <c r="BC93" s="372">
        <v>819.73</v>
      </c>
      <c r="BD93" s="372">
        <v>611.5</v>
      </c>
      <c r="BE93" s="372">
        <v>1080.04</v>
      </c>
      <c r="BF93" s="372">
        <v>2671800.0099999998</v>
      </c>
      <c r="BG93" s="372">
        <f t="shared" si="59"/>
        <v>4607.6000000000004</v>
      </c>
      <c r="BH93" s="372">
        <v>8748.57</v>
      </c>
      <c r="BI93" s="372">
        <v>3389.61</v>
      </c>
      <c r="BJ93" s="372">
        <v>5995.76</v>
      </c>
      <c r="BK93" s="372">
        <v>548.62</v>
      </c>
      <c r="BL93" s="373" t="str">
        <f t="shared" si="60"/>
        <v xml:space="preserve"> </v>
      </c>
      <c r="BM93" s="373" t="e">
        <f t="shared" si="61"/>
        <v>#DIV/0!</v>
      </c>
      <c r="BN93" s="373" t="e">
        <f t="shared" si="62"/>
        <v>#DIV/0!</v>
      </c>
      <c r="BO93" s="373" t="e">
        <f t="shared" si="63"/>
        <v>#DIV/0!</v>
      </c>
      <c r="BP93" s="373" t="e">
        <f t="shared" si="64"/>
        <v>#DIV/0!</v>
      </c>
      <c r="BQ93" s="373" t="e">
        <f t="shared" si="65"/>
        <v>#DIV/0!</v>
      </c>
      <c r="BR93" s="373" t="e">
        <f t="shared" si="66"/>
        <v>#DIV/0!</v>
      </c>
      <c r="BS93" s="373" t="str">
        <f t="shared" si="67"/>
        <v xml:space="preserve"> </v>
      </c>
      <c r="BT93" s="373" t="e">
        <f t="shared" si="68"/>
        <v>#DIV/0!</v>
      </c>
      <c r="BU93" s="373" t="e">
        <f t="shared" si="69"/>
        <v>#DIV/0!</v>
      </c>
      <c r="BV93" s="373" t="e">
        <f t="shared" si="70"/>
        <v>#DIV/0!</v>
      </c>
      <c r="BW93" s="373" t="str">
        <f t="shared" si="71"/>
        <v xml:space="preserve"> </v>
      </c>
      <c r="BY93" s="492">
        <f t="shared" si="44"/>
        <v>3.8301591085577242</v>
      </c>
      <c r="BZ93" s="493">
        <f t="shared" si="45"/>
        <v>2.5577247019020222</v>
      </c>
      <c r="CA93" s="494">
        <f t="shared" si="46"/>
        <v>2176.7386268306736</v>
      </c>
      <c r="CB93" s="491">
        <f t="shared" si="72"/>
        <v>4814.95</v>
      </c>
      <c r="CC93" s="495" t="str">
        <f t="shared" si="73"/>
        <v xml:space="preserve"> </v>
      </c>
    </row>
    <row r="94" spans="1:81" s="26" customFormat="1" ht="9" customHeight="1">
      <c r="A94" s="641">
        <v>78</v>
      </c>
      <c r="B94" s="173" t="s">
        <v>551</v>
      </c>
      <c r="C94" s="178">
        <v>3905.7</v>
      </c>
      <c r="D94" s="114"/>
      <c r="E94" s="293">
        <f t="shared" si="43"/>
        <v>-244509.10000000009</v>
      </c>
      <c r="F94" s="275">
        <v>2890578</v>
      </c>
      <c r="G94" s="178">
        <f t="shared" si="47"/>
        <v>2646068.9</v>
      </c>
      <c r="H94" s="388">
        <f t="shared" si="48"/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388">
        <v>0</v>
      </c>
      <c r="O94" s="388">
        <v>0</v>
      </c>
      <c r="P94" s="388">
        <v>0</v>
      </c>
      <c r="Q94" s="388">
        <v>0</v>
      </c>
      <c r="R94" s="388">
        <v>0</v>
      </c>
      <c r="S94" s="388">
        <v>0</v>
      </c>
      <c r="T94" s="103">
        <v>0</v>
      </c>
      <c r="U94" s="388">
        <v>0</v>
      </c>
      <c r="V94" s="114" t="s">
        <v>992</v>
      </c>
      <c r="W94" s="388">
        <v>864.47</v>
      </c>
      <c r="X94" s="388">
        <v>2564121</v>
      </c>
      <c r="Y94" s="388">
        <v>0</v>
      </c>
      <c r="Z94" s="388">
        <v>0</v>
      </c>
      <c r="AA94" s="388">
        <v>0</v>
      </c>
      <c r="AB94" s="388">
        <v>0</v>
      </c>
      <c r="AC94" s="388">
        <v>0</v>
      </c>
      <c r="AD94" s="388">
        <v>0</v>
      </c>
      <c r="AE94" s="388">
        <v>0</v>
      </c>
      <c r="AF94" s="388">
        <v>0</v>
      </c>
      <c r="AG94" s="388">
        <v>0</v>
      </c>
      <c r="AH94" s="388">
        <v>0</v>
      </c>
      <c r="AI94" s="388">
        <v>0</v>
      </c>
      <c r="AJ94" s="396">
        <v>38589.230000000003</v>
      </c>
      <c r="AK94" s="396">
        <v>43358.67</v>
      </c>
      <c r="AL94" s="396">
        <v>0</v>
      </c>
      <c r="AN94" s="372">
        <f>I94/'Приложение 1.1'!J92</f>
        <v>0</v>
      </c>
      <c r="AO94" s="372" t="e">
        <f t="shared" si="49"/>
        <v>#DIV/0!</v>
      </c>
      <c r="AP94" s="372" t="e">
        <f t="shared" si="50"/>
        <v>#DIV/0!</v>
      </c>
      <c r="AQ94" s="372" t="e">
        <f t="shared" si="51"/>
        <v>#DIV/0!</v>
      </c>
      <c r="AR94" s="372" t="e">
        <f t="shared" si="52"/>
        <v>#DIV/0!</v>
      </c>
      <c r="AS94" s="372" t="e">
        <f t="shared" si="53"/>
        <v>#DIV/0!</v>
      </c>
      <c r="AT94" s="372" t="e">
        <f t="shared" si="54"/>
        <v>#DIV/0!</v>
      </c>
      <c r="AU94" s="372">
        <f t="shared" si="55"/>
        <v>2966.1191250130137</v>
      </c>
      <c r="AV94" s="372" t="e">
        <f t="shared" si="56"/>
        <v>#DIV/0!</v>
      </c>
      <c r="AW94" s="372" t="e">
        <f t="shared" si="57"/>
        <v>#DIV/0!</v>
      </c>
      <c r="AX94" s="372" t="e">
        <f t="shared" si="58"/>
        <v>#DIV/0!</v>
      </c>
      <c r="AY94" s="372">
        <f>AI94/'Приложение 1.1'!J92</f>
        <v>0</v>
      </c>
      <c r="AZ94" s="372">
        <v>730.08</v>
      </c>
      <c r="BA94" s="372">
        <v>2070.12</v>
      </c>
      <c r="BB94" s="372">
        <v>848.92</v>
      </c>
      <c r="BC94" s="372">
        <v>819.73</v>
      </c>
      <c r="BD94" s="372">
        <v>611.5</v>
      </c>
      <c r="BE94" s="372">
        <v>1080.04</v>
      </c>
      <c r="BF94" s="372">
        <v>2671800.0099999998</v>
      </c>
      <c r="BG94" s="372">
        <f t="shared" si="59"/>
        <v>4607.6000000000004</v>
      </c>
      <c r="BH94" s="372">
        <v>8748.57</v>
      </c>
      <c r="BI94" s="372">
        <v>3389.61</v>
      </c>
      <c r="BJ94" s="372">
        <v>5995.76</v>
      </c>
      <c r="BK94" s="372">
        <v>548.62</v>
      </c>
      <c r="BL94" s="373" t="str">
        <f t="shared" si="60"/>
        <v xml:space="preserve"> </v>
      </c>
      <c r="BM94" s="373" t="e">
        <f t="shared" si="61"/>
        <v>#DIV/0!</v>
      </c>
      <c r="BN94" s="373" t="e">
        <f t="shared" si="62"/>
        <v>#DIV/0!</v>
      </c>
      <c r="BO94" s="373" t="e">
        <f t="shared" si="63"/>
        <v>#DIV/0!</v>
      </c>
      <c r="BP94" s="373" t="e">
        <f t="shared" si="64"/>
        <v>#DIV/0!</v>
      </c>
      <c r="BQ94" s="373" t="e">
        <f t="shared" si="65"/>
        <v>#DIV/0!</v>
      </c>
      <c r="BR94" s="373" t="e">
        <f t="shared" si="66"/>
        <v>#DIV/0!</v>
      </c>
      <c r="BS94" s="373" t="str">
        <f t="shared" si="67"/>
        <v xml:space="preserve"> </v>
      </c>
      <c r="BT94" s="373" t="e">
        <f t="shared" si="68"/>
        <v>#DIV/0!</v>
      </c>
      <c r="BU94" s="373" t="e">
        <f t="shared" si="69"/>
        <v>#DIV/0!</v>
      </c>
      <c r="BV94" s="373" t="e">
        <f t="shared" si="70"/>
        <v>#DIV/0!</v>
      </c>
      <c r="BW94" s="373" t="str">
        <f t="shared" si="71"/>
        <v xml:space="preserve"> </v>
      </c>
      <c r="BY94" s="273">
        <f t="shared" si="44"/>
        <v>1.4583607403420222</v>
      </c>
      <c r="BZ94" s="374">
        <f t="shared" si="45"/>
        <v>1.638606991677352</v>
      </c>
      <c r="CA94" s="375">
        <f t="shared" si="46"/>
        <v>3060.9146644764996</v>
      </c>
      <c r="CB94" s="372">
        <f t="shared" si="72"/>
        <v>4814.95</v>
      </c>
      <c r="CC94" s="18" t="str">
        <f t="shared" si="73"/>
        <v xml:space="preserve"> </v>
      </c>
    </row>
    <row r="95" spans="1:81" s="651" customFormat="1" ht="9" customHeight="1">
      <c r="A95" s="642">
        <v>79</v>
      </c>
      <c r="B95" s="643" t="s">
        <v>552</v>
      </c>
      <c r="C95" s="644">
        <v>1413.7</v>
      </c>
      <c r="D95" s="645"/>
      <c r="E95" s="646">
        <f t="shared" si="43"/>
        <v>-469801.66999999993</v>
      </c>
      <c r="F95" s="647">
        <v>2077082</v>
      </c>
      <c r="G95" s="644">
        <f t="shared" ref="G95:G106" si="74">ROUND(H95+U95+X95+Z95+AB95+AD95+AF95+AH95+AI95+AJ95+AK95+AL95,2)</f>
        <v>1607280.33</v>
      </c>
      <c r="H95" s="648">
        <f t="shared" si="48"/>
        <v>0</v>
      </c>
      <c r="I95" s="644">
        <v>0</v>
      </c>
      <c r="J95" s="644">
        <v>0</v>
      </c>
      <c r="K95" s="644">
        <v>0</v>
      </c>
      <c r="L95" s="644">
        <v>0</v>
      </c>
      <c r="M95" s="644">
        <v>0</v>
      </c>
      <c r="N95" s="648">
        <v>0</v>
      </c>
      <c r="O95" s="648">
        <v>0</v>
      </c>
      <c r="P95" s="648">
        <v>0</v>
      </c>
      <c r="Q95" s="648">
        <v>0</v>
      </c>
      <c r="R95" s="648">
        <v>0</v>
      </c>
      <c r="S95" s="648">
        <v>0</v>
      </c>
      <c r="T95" s="649">
        <v>0</v>
      </c>
      <c r="U95" s="648">
        <v>0</v>
      </c>
      <c r="V95" s="645" t="s">
        <v>992</v>
      </c>
      <c r="W95" s="648">
        <v>591.34</v>
      </c>
      <c r="X95" s="648">
        <v>1537957.72</v>
      </c>
      <c r="Y95" s="648">
        <v>0</v>
      </c>
      <c r="Z95" s="648">
        <v>0</v>
      </c>
      <c r="AA95" s="648">
        <v>0</v>
      </c>
      <c r="AB95" s="648">
        <v>0</v>
      </c>
      <c r="AC95" s="648">
        <v>0</v>
      </c>
      <c r="AD95" s="648">
        <v>0</v>
      </c>
      <c r="AE95" s="648">
        <v>0</v>
      </c>
      <c r="AF95" s="648">
        <v>0</v>
      </c>
      <c r="AG95" s="648">
        <v>0</v>
      </c>
      <c r="AH95" s="648">
        <v>0</v>
      </c>
      <c r="AI95" s="648">
        <v>0</v>
      </c>
      <c r="AJ95" s="650">
        <v>38322.160000000003</v>
      </c>
      <c r="AK95" s="650">
        <v>31000.45</v>
      </c>
      <c r="AL95" s="650">
        <v>0</v>
      </c>
      <c r="AN95" s="652">
        <f>I95/'Приложение 1.1'!J93</f>
        <v>0</v>
      </c>
      <c r="AO95" s="652" t="e">
        <f t="shared" si="49"/>
        <v>#DIV/0!</v>
      </c>
      <c r="AP95" s="652" t="e">
        <f t="shared" si="50"/>
        <v>#DIV/0!</v>
      </c>
      <c r="AQ95" s="652" t="e">
        <f t="shared" si="51"/>
        <v>#DIV/0!</v>
      </c>
      <c r="AR95" s="652" t="e">
        <f t="shared" si="52"/>
        <v>#DIV/0!</v>
      </c>
      <c r="AS95" s="652" t="e">
        <f t="shared" si="53"/>
        <v>#DIV/0!</v>
      </c>
      <c r="AT95" s="652" t="e">
        <f t="shared" si="54"/>
        <v>#DIV/0!</v>
      </c>
      <c r="AU95" s="652">
        <f t="shared" si="55"/>
        <v>2600.8010958162813</v>
      </c>
      <c r="AV95" s="652" t="e">
        <f t="shared" si="56"/>
        <v>#DIV/0!</v>
      </c>
      <c r="AW95" s="652" t="e">
        <f t="shared" si="57"/>
        <v>#DIV/0!</v>
      </c>
      <c r="AX95" s="652" t="e">
        <f t="shared" si="58"/>
        <v>#DIV/0!</v>
      </c>
      <c r="AY95" s="652">
        <f>AI95/'Приложение 1.1'!J93</f>
        <v>0</v>
      </c>
      <c r="AZ95" s="652">
        <v>730.08</v>
      </c>
      <c r="BA95" s="652">
        <v>2070.12</v>
      </c>
      <c r="BB95" s="652">
        <v>848.92</v>
      </c>
      <c r="BC95" s="652">
        <v>819.73</v>
      </c>
      <c r="BD95" s="652">
        <v>611.5</v>
      </c>
      <c r="BE95" s="652">
        <v>1080.04</v>
      </c>
      <c r="BF95" s="652">
        <v>2671800.0099999998</v>
      </c>
      <c r="BG95" s="652">
        <f t="shared" si="59"/>
        <v>4607.6000000000004</v>
      </c>
      <c r="BH95" s="652">
        <v>8748.57</v>
      </c>
      <c r="BI95" s="652">
        <v>3389.61</v>
      </c>
      <c r="BJ95" s="652">
        <v>5995.76</v>
      </c>
      <c r="BK95" s="652">
        <v>548.62</v>
      </c>
      <c r="BL95" s="653" t="str">
        <f t="shared" si="60"/>
        <v xml:space="preserve"> </v>
      </c>
      <c r="BM95" s="653" t="e">
        <f t="shared" si="61"/>
        <v>#DIV/0!</v>
      </c>
      <c r="BN95" s="653" t="e">
        <f t="shared" si="62"/>
        <v>#DIV/0!</v>
      </c>
      <c r="BO95" s="653" t="e">
        <f t="shared" si="63"/>
        <v>#DIV/0!</v>
      </c>
      <c r="BP95" s="653" t="e">
        <f t="shared" si="64"/>
        <v>#DIV/0!</v>
      </c>
      <c r="BQ95" s="653" t="e">
        <f t="shared" si="65"/>
        <v>#DIV/0!</v>
      </c>
      <c r="BR95" s="653" t="e">
        <f t="shared" si="66"/>
        <v>#DIV/0!</v>
      </c>
      <c r="BS95" s="653" t="str">
        <f t="shared" si="67"/>
        <v xml:space="preserve"> </v>
      </c>
      <c r="BT95" s="653" t="e">
        <f t="shared" si="68"/>
        <v>#DIV/0!</v>
      </c>
      <c r="BU95" s="653" t="e">
        <f t="shared" si="69"/>
        <v>#DIV/0!</v>
      </c>
      <c r="BV95" s="653" t="e">
        <f t="shared" si="70"/>
        <v>#DIV/0!</v>
      </c>
      <c r="BW95" s="653" t="str">
        <f t="shared" si="71"/>
        <v xml:space="preserve"> </v>
      </c>
      <c r="BY95" s="654">
        <f t="shared" si="44"/>
        <v>2.3842860069095728</v>
      </c>
      <c r="BZ95" s="655">
        <f t="shared" si="45"/>
        <v>1.9287519060225169</v>
      </c>
      <c r="CA95" s="656">
        <f t="shared" si="46"/>
        <v>2718.0307944668043</v>
      </c>
      <c r="CB95" s="652">
        <f t="shared" si="72"/>
        <v>4814.95</v>
      </c>
      <c r="CC95" s="657" t="str">
        <f t="shared" si="73"/>
        <v xml:space="preserve"> </v>
      </c>
    </row>
    <row r="96" spans="1:81" s="651" customFormat="1" ht="9" customHeight="1">
      <c r="A96" s="642">
        <v>80</v>
      </c>
      <c r="B96" s="643" t="s">
        <v>553</v>
      </c>
      <c r="C96" s="644">
        <v>5665.74</v>
      </c>
      <c r="D96" s="645"/>
      <c r="E96" s="646">
        <f t="shared" si="43"/>
        <v>-935740.08000000007</v>
      </c>
      <c r="F96" s="647">
        <v>6001200</v>
      </c>
      <c r="G96" s="644">
        <f t="shared" si="74"/>
        <v>5065459.92</v>
      </c>
      <c r="H96" s="648">
        <f t="shared" si="48"/>
        <v>0</v>
      </c>
      <c r="I96" s="644">
        <v>0</v>
      </c>
      <c r="J96" s="644">
        <v>0</v>
      </c>
      <c r="K96" s="644">
        <v>0</v>
      </c>
      <c r="L96" s="644">
        <v>0</v>
      </c>
      <c r="M96" s="644">
        <v>0</v>
      </c>
      <c r="N96" s="648">
        <v>0</v>
      </c>
      <c r="O96" s="648">
        <v>0</v>
      </c>
      <c r="P96" s="648">
        <v>0</v>
      </c>
      <c r="Q96" s="648">
        <v>0</v>
      </c>
      <c r="R96" s="648">
        <v>0</v>
      </c>
      <c r="S96" s="648">
        <v>0</v>
      </c>
      <c r="T96" s="649">
        <v>0</v>
      </c>
      <c r="U96" s="648">
        <v>0</v>
      </c>
      <c r="V96" s="645" t="s">
        <v>992</v>
      </c>
      <c r="W96" s="648">
        <v>1867</v>
      </c>
      <c r="X96" s="648">
        <v>4825562</v>
      </c>
      <c r="Y96" s="648">
        <v>0</v>
      </c>
      <c r="Z96" s="648">
        <v>0</v>
      </c>
      <c r="AA96" s="648">
        <v>0</v>
      </c>
      <c r="AB96" s="648">
        <v>0</v>
      </c>
      <c r="AC96" s="648">
        <v>0</v>
      </c>
      <c r="AD96" s="648">
        <v>0</v>
      </c>
      <c r="AE96" s="648">
        <v>0</v>
      </c>
      <c r="AF96" s="648">
        <v>0</v>
      </c>
      <c r="AG96" s="648">
        <v>0</v>
      </c>
      <c r="AH96" s="648">
        <v>0</v>
      </c>
      <c r="AI96" s="648">
        <v>0</v>
      </c>
      <c r="AJ96" s="650">
        <v>150330.01999999999</v>
      </c>
      <c r="AK96" s="650">
        <v>89567.9</v>
      </c>
      <c r="AL96" s="650">
        <v>0</v>
      </c>
      <c r="AN96" s="652">
        <f>I96/'Приложение 1.1'!J94</f>
        <v>0</v>
      </c>
      <c r="AO96" s="652" t="e">
        <f t="shared" si="49"/>
        <v>#DIV/0!</v>
      </c>
      <c r="AP96" s="652" t="e">
        <f t="shared" si="50"/>
        <v>#DIV/0!</v>
      </c>
      <c r="AQ96" s="652" t="e">
        <f t="shared" si="51"/>
        <v>#DIV/0!</v>
      </c>
      <c r="AR96" s="652" t="e">
        <f t="shared" si="52"/>
        <v>#DIV/0!</v>
      </c>
      <c r="AS96" s="652" t="e">
        <f t="shared" si="53"/>
        <v>#DIV/0!</v>
      </c>
      <c r="AT96" s="652" t="e">
        <f t="shared" si="54"/>
        <v>#DIV/0!</v>
      </c>
      <c r="AU96" s="652">
        <f t="shared" si="55"/>
        <v>2584.6609534011782</v>
      </c>
      <c r="AV96" s="652" t="e">
        <f t="shared" si="56"/>
        <v>#DIV/0!</v>
      </c>
      <c r="AW96" s="652" t="e">
        <f t="shared" si="57"/>
        <v>#DIV/0!</v>
      </c>
      <c r="AX96" s="652" t="e">
        <f t="shared" si="58"/>
        <v>#DIV/0!</v>
      </c>
      <c r="AY96" s="652">
        <f>AI96/'Приложение 1.1'!J94</f>
        <v>0</v>
      </c>
      <c r="AZ96" s="652">
        <v>730.08</v>
      </c>
      <c r="BA96" s="652">
        <v>2070.12</v>
      </c>
      <c r="BB96" s="652">
        <v>848.92</v>
      </c>
      <c r="BC96" s="652">
        <v>819.73</v>
      </c>
      <c r="BD96" s="652">
        <v>611.5</v>
      </c>
      <c r="BE96" s="652">
        <v>1080.04</v>
      </c>
      <c r="BF96" s="652">
        <v>2671800.0099999998</v>
      </c>
      <c r="BG96" s="652">
        <f t="shared" si="59"/>
        <v>4607.6000000000004</v>
      </c>
      <c r="BH96" s="652">
        <v>8748.57</v>
      </c>
      <c r="BI96" s="652">
        <v>3389.61</v>
      </c>
      <c r="BJ96" s="652">
        <v>5995.76</v>
      </c>
      <c r="BK96" s="652">
        <v>548.62</v>
      </c>
      <c r="BL96" s="653" t="str">
        <f t="shared" si="60"/>
        <v xml:space="preserve"> </v>
      </c>
      <c r="BM96" s="653" t="e">
        <f t="shared" si="61"/>
        <v>#DIV/0!</v>
      </c>
      <c r="BN96" s="653" t="e">
        <f t="shared" si="62"/>
        <v>#DIV/0!</v>
      </c>
      <c r="BO96" s="653" t="e">
        <f t="shared" si="63"/>
        <v>#DIV/0!</v>
      </c>
      <c r="BP96" s="653" t="e">
        <f t="shared" si="64"/>
        <v>#DIV/0!</v>
      </c>
      <c r="BQ96" s="653" t="e">
        <f t="shared" si="65"/>
        <v>#DIV/0!</v>
      </c>
      <c r="BR96" s="653" t="e">
        <f t="shared" si="66"/>
        <v>#DIV/0!</v>
      </c>
      <c r="BS96" s="653" t="str">
        <f t="shared" si="67"/>
        <v xml:space="preserve"> </v>
      </c>
      <c r="BT96" s="653" t="e">
        <f t="shared" si="68"/>
        <v>#DIV/0!</v>
      </c>
      <c r="BU96" s="653" t="e">
        <f t="shared" si="69"/>
        <v>#DIV/0!</v>
      </c>
      <c r="BV96" s="653" t="e">
        <f t="shared" si="70"/>
        <v>#DIV/0!</v>
      </c>
      <c r="BW96" s="653" t="str">
        <f t="shared" si="71"/>
        <v xml:space="preserve"> </v>
      </c>
      <c r="BY96" s="654">
        <f t="shared" si="44"/>
        <v>2.9677467075882027</v>
      </c>
      <c r="BZ96" s="655">
        <f t="shared" si="45"/>
        <v>1.7682086407664241</v>
      </c>
      <c r="CA96" s="656">
        <f t="shared" si="46"/>
        <v>2713.1547509373327</v>
      </c>
      <c r="CB96" s="652">
        <f t="shared" si="72"/>
        <v>4814.95</v>
      </c>
      <c r="CC96" s="657" t="str">
        <f t="shared" si="73"/>
        <v xml:space="preserve"> </v>
      </c>
    </row>
    <row r="97" spans="1:81" s="490" customFormat="1" ht="9" customHeight="1">
      <c r="A97" s="641">
        <v>81</v>
      </c>
      <c r="B97" s="482" t="s">
        <v>554</v>
      </c>
      <c r="C97" s="483">
        <v>1494.3</v>
      </c>
      <c r="D97" s="484"/>
      <c r="E97" s="485">
        <f t="shared" si="43"/>
        <v>-48709.479999999981</v>
      </c>
      <c r="F97" s="486">
        <v>1500300</v>
      </c>
      <c r="G97" s="483">
        <f t="shared" si="74"/>
        <v>1451590.52</v>
      </c>
      <c r="H97" s="487">
        <f t="shared" si="48"/>
        <v>0</v>
      </c>
      <c r="I97" s="483">
        <v>0</v>
      </c>
      <c r="J97" s="483">
        <v>0</v>
      </c>
      <c r="K97" s="483">
        <v>0</v>
      </c>
      <c r="L97" s="483">
        <v>0</v>
      </c>
      <c r="M97" s="483">
        <v>0</v>
      </c>
      <c r="N97" s="487">
        <v>0</v>
      </c>
      <c r="O97" s="487">
        <v>0</v>
      </c>
      <c r="P97" s="487">
        <v>0</v>
      </c>
      <c r="Q97" s="487">
        <v>0</v>
      </c>
      <c r="R97" s="487">
        <v>0</v>
      </c>
      <c r="S97" s="487">
        <v>0</v>
      </c>
      <c r="T97" s="488">
        <v>0</v>
      </c>
      <c r="U97" s="487">
        <v>0</v>
      </c>
      <c r="V97" s="484" t="s">
        <v>992</v>
      </c>
      <c r="W97" s="487">
        <v>441</v>
      </c>
      <c r="X97" s="487">
        <v>1391616.04</v>
      </c>
      <c r="Y97" s="487">
        <v>0</v>
      </c>
      <c r="Z97" s="487">
        <v>0</v>
      </c>
      <c r="AA97" s="487">
        <v>0</v>
      </c>
      <c r="AB97" s="487">
        <v>0</v>
      </c>
      <c r="AC97" s="487">
        <v>0</v>
      </c>
      <c r="AD97" s="487">
        <v>0</v>
      </c>
      <c r="AE97" s="487">
        <v>0</v>
      </c>
      <c r="AF97" s="487">
        <v>0</v>
      </c>
      <c r="AG97" s="487">
        <v>0</v>
      </c>
      <c r="AH97" s="487">
        <v>0</v>
      </c>
      <c r="AI97" s="487">
        <v>0</v>
      </c>
      <c r="AJ97" s="489">
        <v>37582.5</v>
      </c>
      <c r="AK97" s="489">
        <v>22391.98</v>
      </c>
      <c r="AL97" s="489">
        <v>0</v>
      </c>
      <c r="AN97" s="372">
        <f>I97/'Приложение 1.1'!J95</f>
        <v>0</v>
      </c>
      <c r="AO97" s="372" t="e">
        <f t="shared" si="49"/>
        <v>#DIV/0!</v>
      </c>
      <c r="AP97" s="372" t="e">
        <f t="shared" si="50"/>
        <v>#DIV/0!</v>
      </c>
      <c r="AQ97" s="372" t="e">
        <f t="shared" si="51"/>
        <v>#DIV/0!</v>
      </c>
      <c r="AR97" s="372" t="e">
        <f t="shared" si="52"/>
        <v>#DIV/0!</v>
      </c>
      <c r="AS97" s="372" t="e">
        <f t="shared" si="53"/>
        <v>#DIV/0!</v>
      </c>
      <c r="AT97" s="372" t="e">
        <f t="shared" si="54"/>
        <v>#DIV/0!</v>
      </c>
      <c r="AU97" s="372">
        <f t="shared" si="55"/>
        <v>3155.591927437642</v>
      </c>
      <c r="AV97" s="372" t="e">
        <f t="shared" si="56"/>
        <v>#DIV/0!</v>
      </c>
      <c r="AW97" s="372" t="e">
        <f t="shared" si="57"/>
        <v>#DIV/0!</v>
      </c>
      <c r="AX97" s="372" t="e">
        <f t="shared" si="58"/>
        <v>#DIV/0!</v>
      </c>
      <c r="AY97" s="372">
        <f>AI97/'Приложение 1.1'!J95</f>
        <v>0</v>
      </c>
      <c r="AZ97" s="372">
        <v>730.08</v>
      </c>
      <c r="BA97" s="372">
        <v>2070.12</v>
      </c>
      <c r="BB97" s="372">
        <v>848.92</v>
      </c>
      <c r="BC97" s="372">
        <v>819.73</v>
      </c>
      <c r="BD97" s="372">
        <v>611.5</v>
      </c>
      <c r="BE97" s="372">
        <v>1080.04</v>
      </c>
      <c r="BF97" s="372">
        <v>2671800.0099999998</v>
      </c>
      <c r="BG97" s="372">
        <f t="shared" si="59"/>
        <v>4607.6000000000004</v>
      </c>
      <c r="BH97" s="372">
        <v>8748.57</v>
      </c>
      <c r="BI97" s="372">
        <v>3389.61</v>
      </c>
      <c r="BJ97" s="372">
        <v>5995.76</v>
      </c>
      <c r="BK97" s="372">
        <v>548.62</v>
      </c>
      <c r="BL97" s="373" t="str">
        <f t="shared" si="60"/>
        <v xml:space="preserve"> </v>
      </c>
      <c r="BM97" s="373" t="e">
        <f t="shared" si="61"/>
        <v>#DIV/0!</v>
      </c>
      <c r="BN97" s="373" t="e">
        <f t="shared" si="62"/>
        <v>#DIV/0!</v>
      </c>
      <c r="BO97" s="373" t="e">
        <f t="shared" si="63"/>
        <v>#DIV/0!</v>
      </c>
      <c r="BP97" s="373" t="e">
        <f t="shared" si="64"/>
        <v>#DIV/0!</v>
      </c>
      <c r="BQ97" s="373" t="e">
        <f t="shared" si="65"/>
        <v>#DIV/0!</v>
      </c>
      <c r="BR97" s="373" t="e">
        <f t="shared" si="66"/>
        <v>#DIV/0!</v>
      </c>
      <c r="BS97" s="373" t="str">
        <f t="shared" si="67"/>
        <v xml:space="preserve"> </v>
      </c>
      <c r="BT97" s="373" t="e">
        <f t="shared" si="68"/>
        <v>#DIV/0!</v>
      </c>
      <c r="BU97" s="373" t="e">
        <f t="shared" si="69"/>
        <v>#DIV/0!</v>
      </c>
      <c r="BV97" s="373" t="e">
        <f t="shared" si="70"/>
        <v>#DIV/0!</v>
      </c>
      <c r="BW97" s="373" t="str">
        <f t="shared" si="71"/>
        <v xml:space="preserve"> </v>
      </c>
      <c r="BY97" s="492">
        <f t="shared" si="44"/>
        <v>2.5890565887685737</v>
      </c>
      <c r="BZ97" s="493">
        <f t="shared" si="45"/>
        <v>1.5425824081573638</v>
      </c>
      <c r="CA97" s="494">
        <f t="shared" si="46"/>
        <v>3291.5884807256234</v>
      </c>
      <c r="CB97" s="491">
        <f t="shared" si="72"/>
        <v>4814.95</v>
      </c>
      <c r="CC97" s="495" t="str">
        <f t="shared" si="73"/>
        <v xml:space="preserve"> </v>
      </c>
    </row>
    <row r="98" spans="1:81" s="26" customFormat="1" ht="9" customHeight="1">
      <c r="A98" s="641">
        <v>82</v>
      </c>
      <c r="B98" s="173" t="s">
        <v>555</v>
      </c>
      <c r="C98" s="178">
        <v>5585.9</v>
      </c>
      <c r="D98" s="114"/>
      <c r="E98" s="293">
        <f t="shared" si="43"/>
        <v>399005.45000000019</v>
      </c>
      <c r="F98" s="275">
        <v>5084350</v>
      </c>
      <c r="G98" s="178">
        <f t="shared" si="74"/>
        <v>5483355.4500000002</v>
      </c>
      <c r="H98" s="388">
        <f t="shared" si="48"/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388">
        <v>0</v>
      </c>
      <c r="O98" s="388">
        <v>0</v>
      </c>
      <c r="P98" s="388">
        <v>0</v>
      </c>
      <c r="Q98" s="388">
        <v>0</v>
      </c>
      <c r="R98" s="388">
        <v>0</v>
      </c>
      <c r="S98" s="388">
        <v>0</v>
      </c>
      <c r="T98" s="103">
        <v>0</v>
      </c>
      <c r="U98" s="388">
        <v>0</v>
      </c>
      <c r="V98" s="114" t="s">
        <v>992</v>
      </c>
      <c r="W98" s="388">
        <v>1482</v>
      </c>
      <c r="X98" s="388">
        <v>5313283.9400000004</v>
      </c>
      <c r="Y98" s="388">
        <v>0</v>
      </c>
      <c r="Z98" s="388">
        <v>0</v>
      </c>
      <c r="AA98" s="388">
        <v>0</v>
      </c>
      <c r="AB98" s="388">
        <v>0</v>
      </c>
      <c r="AC98" s="388">
        <v>0</v>
      </c>
      <c r="AD98" s="388">
        <v>0</v>
      </c>
      <c r="AE98" s="388">
        <v>0</v>
      </c>
      <c r="AF98" s="388">
        <v>0</v>
      </c>
      <c r="AG98" s="388">
        <v>0</v>
      </c>
      <c r="AH98" s="388">
        <v>0</v>
      </c>
      <c r="AI98" s="388">
        <v>0</v>
      </c>
      <c r="AJ98" s="396">
        <v>93806.26</v>
      </c>
      <c r="AK98" s="396">
        <v>76265.25</v>
      </c>
      <c r="AL98" s="396">
        <v>0</v>
      </c>
      <c r="AN98" s="372">
        <f>I98/'Приложение 1.1'!J96</f>
        <v>0</v>
      </c>
      <c r="AO98" s="372" t="e">
        <f t="shared" si="49"/>
        <v>#DIV/0!</v>
      </c>
      <c r="AP98" s="372" t="e">
        <f t="shared" si="50"/>
        <v>#DIV/0!</v>
      </c>
      <c r="AQ98" s="372" t="e">
        <f t="shared" si="51"/>
        <v>#DIV/0!</v>
      </c>
      <c r="AR98" s="372" t="e">
        <f t="shared" si="52"/>
        <v>#DIV/0!</v>
      </c>
      <c r="AS98" s="372" t="e">
        <f t="shared" si="53"/>
        <v>#DIV/0!</v>
      </c>
      <c r="AT98" s="372" t="e">
        <f t="shared" si="54"/>
        <v>#DIV/0!</v>
      </c>
      <c r="AU98" s="372">
        <f t="shared" si="55"/>
        <v>3585.2118353576252</v>
      </c>
      <c r="AV98" s="372" t="e">
        <f t="shared" si="56"/>
        <v>#DIV/0!</v>
      </c>
      <c r="AW98" s="372" t="e">
        <f t="shared" si="57"/>
        <v>#DIV/0!</v>
      </c>
      <c r="AX98" s="372" t="e">
        <f t="shared" si="58"/>
        <v>#DIV/0!</v>
      </c>
      <c r="AY98" s="372">
        <f>AI98/'Приложение 1.1'!J96</f>
        <v>0</v>
      </c>
      <c r="AZ98" s="372">
        <v>730.08</v>
      </c>
      <c r="BA98" s="372">
        <v>2070.12</v>
      </c>
      <c r="BB98" s="372">
        <v>848.92</v>
      </c>
      <c r="BC98" s="372">
        <v>819.73</v>
      </c>
      <c r="BD98" s="372">
        <v>611.5</v>
      </c>
      <c r="BE98" s="372">
        <v>1080.04</v>
      </c>
      <c r="BF98" s="372">
        <v>2671800.0099999998</v>
      </c>
      <c r="BG98" s="372">
        <f t="shared" si="59"/>
        <v>4607.6000000000004</v>
      </c>
      <c r="BH98" s="372">
        <v>8748.57</v>
      </c>
      <c r="BI98" s="372">
        <v>3389.61</v>
      </c>
      <c r="BJ98" s="372">
        <v>5995.76</v>
      </c>
      <c r="BK98" s="372">
        <v>548.62</v>
      </c>
      <c r="BL98" s="373" t="str">
        <f t="shared" si="60"/>
        <v xml:space="preserve"> </v>
      </c>
      <c r="BM98" s="373" t="e">
        <f t="shared" si="61"/>
        <v>#DIV/0!</v>
      </c>
      <c r="BN98" s="373" t="e">
        <f t="shared" si="62"/>
        <v>#DIV/0!</v>
      </c>
      <c r="BO98" s="373" t="e">
        <f t="shared" si="63"/>
        <v>#DIV/0!</v>
      </c>
      <c r="BP98" s="373" t="e">
        <f t="shared" si="64"/>
        <v>#DIV/0!</v>
      </c>
      <c r="BQ98" s="373" t="e">
        <f t="shared" si="65"/>
        <v>#DIV/0!</v>
      </c>
      <c r="BR98" s="373" t="e">
        <f t="shared" si="66"/>
        <v>#DIV/0!</v>
      </c>
      <c r="BS98" s="373" t="str">
        <f t="shared" si="67"/>
        <v xml:space="preserve"> </v>
      </c>
      <c r="BT98" s="373" t="e">
        <f t="shared" si="68"/>
        <v>#DIV/0!</v>
      </c>
      <c r="BU98" s="373" t="e">
        <f t="shared" si="69"/>
        <v>#DIV/0!</v>
      </c>
      <c r="BV98" s="373" t="e">
        <f t="shared" si="70"/>
        <v>#DIV/0!</v>
      </c>
      <c r="BW98" s="373" t="str">
        <f t="shared" si="71"/>
        <v xml:space="preserve"> </v>
      </c>
      <c r="BY98" s="273">
        <f t="shared" si="44"/>
        <v>1.7107455618256515</v>
      </c>
      <c r="BZ98" s="374">
        <f t="shared" si="45"/>
        <v>1.3908500131976671</v>
      </c>
      <c r="CA98" s="375">
        <f t="shared" si="46"/>
        <v>3699.969939271255</v>
      </c>
      <c r="CB98" s="372">
        <f t="shared" si="72"/>
        <v>4814.95</v>
      </c>
      <c r="CC98" s="18" t="str">
        <f t="shared" si="73"/>
        <v xml:space="preserve"> </v>
      </c>
    </row>
    <row r="99" spans="1:81" s="651" customFormat="1" ht="9" customHeight="1">
      <c r="A99" s="642">
        <v>83</v>
      </c>
      <c r="B99" s="643" t="s">
        <v>556</v>
      </c>
      <c r="C99" s="644">
        <v>5312.7</v>
      </c>
      <c r="D99" s="645"/>
      <c r="E99" s="646">
        <f t="shared" si="43"/>
        <v>-909700.29999999981</v>
      </c>
      <c r="F99" s="647">
        <v>5961192</v>
      </c>
      <c r="G99" s="644">
        <f t="shared" si="74"/>
        <v>5051491.7</v>
      </c>
      <c r="H99" s="648">
        <f t="shared" si="48"/>
        <v>0</v>
      </c>
      <c r="I99" s="644">
        <v>0</v>
      </c>
      <c r="J99" s="644">
        <v>0</v>
      </c>
      <c r="K99" s="644">
        <v>0</v>
      </c>
      <c r="L99" s="644">
        <v>0</v>
      </c>
      <c r="M99" s="644">
        <v>0</v>
      </c>
      <c r="N99" s="648">
        <v>0</v>
      </c>
      <c r="O99" s="648">
        <v>0</v>
      </c>
      <c r="P99" s="648">
        <v>0</v>
      </c>
      <c r="Q99" s="648">
        <v>0</v>
      </c>
      <c r="R99" s="648">
        <v>0</v>
      </c>
      <c r="S99" s="648">
        <v>0</v>
      </c>
      <c r="T99" s="649">
        <v>0</v>
      </c>
      <c r="U99" s="648">
        <v>0</v>
      </c>
      <c r="V99" s="645" t="s">
        <v>992</v>
      </c>
      <c r="W99" s="648">
        <v>1539</v>
      </c>
      <c r="X99" s="648">
        <v>4852536.92</v>
      </c>
      <c r="Y99" s="648">
        <v>0</v>
      </c>
      <c r="Z99" s="648">
        <v>0</v>
      </c>
      <c r="AA99" s="648">
        <v>0</v>
      </c>
      <c r="AB99" s="648">
        <v>0</v>
      </c>
      <c r="AC99" s="648">
        <v>0</v>
      </c>
      <c r="AD99" s="648">
        <v>0</v>
      </c>
      <c r="AE99" s="648">
        <v>0</v>
      </c>
      <c r="AF99" s="648">
        <v>0</v>
      </c>
      <c r="AG99" s="648">
        <v>0</v>
      </c>
      <c r="AH99" s="648">
        <v>0</v>
      </c>
      <c r="AI99" s="648">
        <v>0</v>
      </c>
      <c r="AJ99" s="650">
        <v>109983.99</v>
      </c>
      <c r="AK99" s="650">
        <v>88970.79</v>
      </c>
      <c r="AL99" s="650">
        <v>0</v>
      </c>
      <c r="AN99" s="652">
        <f>I99/'Приложение 1.1'!J97</f>
        <v>0</v>
      </c>
      <c r="AO99" s="652" t="e">
        <f t="shared" si="49"/>
        <v>#DIV/0!</v>
      </c>
      <c r="AP99" s="652" t="e">
        <f t="shared" si="50"/>
        <v>#DIV/0!</v>
      </c>
      <c r="AQ99" s="652" t="e">
        <f t="shared" si="51"/>
        <v>#DIV/0!</v>
      </c>
      <c r="AR99" s="652" t="e">
        <f t="shared" si="52"/>
        <v>#DIV/0!</v>
      </c>
      <c r="AS99" s="652" t="e">
        <f t="shared" si="53"/>
        <v>#DIV/0!</v>
      </c>
      <c r="AT99" s="652" t="e">
        <f t="shared" si="54"/>
        <v>#DIV/0!</v>
      </c>
      <c r="AU99" s="652">
        <f t="shared" si="55"/>
        <v>3153.0454320987656</v>
      </c>
      <c r="AV99" s="652" t="e">
        <f t="shared" si="56"/>
        <v>#DIV/0!</v>
      </c>
      <c r="AW99" s="652" t="e">
        <f t="shared" si="57"/>
        <v>#DIV/0!</v>
      </c>
      <c r="AX99" s="652" t="e">
        <f t="shared" si="58"/>
        <v>#DIV/0!</v>
      </c>
      <c r="AY99" s="652">
        <f>AI99/'Приложение 1.1'!J97</f>
        <v>0</v>
      </c>
      <c r="AZ99" s="652">
        <v>730.08</v>
      </c>
      <c r="BA99" s="652">
        <v>2070.12</v>
      </c>
      <c r="BB99" s="652">
        <v>848.92</v>
      </c>
      <c r="BC99" s="652">
        <v>819.73</v>
      </c>
      <c r="BD99" s="652">
        <v>611.5</v>
      </c>
      <c r="BE99" s="652">
        <v>1080.04</v>
      </c>
      <c r="BF99" s="652">
        <v>2671800.0099999998</v>
      </c>
      <c r="BG99" s="652">
        <f t="shared" si="59"/>
        <v>4607.6000000000004</v>
      </c>
      <c r="BH99" s="652">
        <v>8748.57</v>
      </c>
      <c r="BI99" s="652">
        <v>3389.61</v>
      </c>
      <c r="BJ99" s="652">
        <v>5995.76</v>
      </c>
      <c r="BK99" s="652">
        <v>548.62</v>
      </c>
      <c r="BL99" s="653" t="str">
        <f t="shared" si="60"/>
        <v xml:space="preserve"> </v>
      </c>
      <c r="BM99" s="653" t="e">
        <f t="shared" si="61"/>
        <v>#DIV/0!</v>
      </c>
      <c r="BN99" s="653" t="e">
        <f t="shared" si="62"/>
        <v>#DIV/0!</v>
      </c>
      <c r="BO99" s="653" t="e">
        <f t="shared" si="63"/>
        <v>#DIV/0!</v>
      </c>
      <c r="BP99" s="653" t="e">
        <f t="shared" si="64"/>
        <v>#DIV/0!</v>
      </c>
      <c r="BQ99" s="653" t="e">
        <f t="shared" si="65"/>
        <v>#DIV/0!</v>
      </c>
      <c r="BR99" s="653" t="e">
        <f t="shared" si="66"/>
        <v>#DIV/0!</v>
      </c>
      <c r="BS99" s="653" t="str">
        <f t="shared" si="67"/>
        <v xml:space="preserve"> </v>
      </c>
      <c r="BT99" s="653" t="e">
        <f t="shared" si="68"/>
        <v>#DIV/0!</v>
      </c>
      <c r="BU99" s="653" t="e">
        <f t="shared" si="69"/>
        <v>#DIV/0!</v>
      </c>
      <c r="BV99" s="653" t="e">
        <f t="shared" si="70"/>
        <v>#DIV/0!</v>
      </c>
      <c r="BW99" s="653" t="str">
        <f t="shared" si="71"/>
        <v xml:space="preserve"> </v>
      </c>
      <c r="BY99" s="654">
        <f t="shared" si="44"/>
        <v>2.1772576603461506</v>
      </c>
      <c r="BZ99" s="655">
        <f t="shared" si="45"/>
        <v>1.7612775648032837</v>
      </c>
      <c r="CA99" s="656">
        <f t="shared" si="46"/>
        <v>3282.3207927225471</v>
      </c>
      <c r="CB99" s="652">
        <f t="shared" si="72"/>
        <v>4814.95</v>
      </c>
      <c r="CC99" s="657" t="str">
        <f t="shared" si="73"/>
        <v xml:space="preserve"> </v>
      </c>
    </row>
    <row r="100" spans="1:81" s="490" customFormat="1" ht="9" customHeight="1">
      <c r="A100" s="641">
        <v>84</v>
      </c>
      <c r="B100" s="482" t="s">
        <v>557</v>
      </c>
      <c r="C100" s="483">
        <v>1983.3</v>
      </c>
      <c r="D100" s="496"/>
      <c r="E100" s="485">
        <f t="shared" si="43"/>
        <v>141079.83000000007</v>
      </c>
      <c r="F100" s="485">
        <v>2891196</v>
      </c>
      <c r="G100" s="483">
        <f t="shared" si="74"/>
        <v>3032275.83</v>
      </c>
      <c r="H100" s="487">
        <f t="shared" si="48"/>
        <v>0</v>
      </c>
      <c r="I100" s="483">
        <v>0</v>
      </c>
      <c r="J100" s="483">
        <v>0</v>
      </c>
      <c r="K100" s="483">
        <v>0</v>
      </c>
      <c r="L100" s="483">
        <v>0</v>
      </c>
      <c r="M100" s="483">
        <v>0</v>
      </c>
      <c r="N100" s="487">
        <v>0</v>
      </c>
      <c r="O100" s="487">
        <v>0</v>
      </c>
      <c r="P100" s="487">
        <v>0</v>
      </c>
      <c r="Q100" s="487">
        <v>0</v>
      </c>
      <c r="R100" s="487">
        <v>0</v>
      </c>
      <c r="S100" s="487">
        <v>0</v>
      </c>
      <c r="T100" s="488">
        <v>0</v>
      </c>
      <c r="U100" s="487">
        <v>0</v>
      </c>
      <c r="V100" s="496" t="s">
        <v>993</v>
      </c>
      <c r="W100" s="487">
        <v>895</v>
      </c>
      <c r="X100" s="487">
        <v>2907593</v>
      </c>
      <c r="Y100" s="487">
        <v>0</v>
      </c>
      <c r="Z100" s="487">
        <v>0</v>
      </c>
      <c r="AA100" s="487">
        <v>0</v>
      </c>
      <c r="AB100" s="487">
        <v>0</v>
      </c>
      <c r="AC100" s="487">
        <v>0</v>
      </c>
      <c r="AD100" s="487">
        <v>0</v>
      </c>
      <c r="AE100" s="487">
        <v>0</v>
      </c>
      <c r="AF100" s="487">
        <v>0</v>
      </c>
      <c r="AG100" s="487">
        <v>0</v>
      </c>
      <c r="AH100" s="487">
        <v>0</v>
      </c>
      <c r="AI100" s="487">
        <v>0</v>
      </c>
      <c r="AJ100" s="489">
        <v>81531.73</v>
      </c>
      <c r="AK100" s="489">
        <v>43151.1</v>
      </c>
      <c r="AL100" s="489">
        <v>0</v>
      </c>
      <c r="AN100" s="372">
        <f>I100/'Приложение 1.1'!J98</f>
        <v>0</v>
      </c>
      <c r="AO100" s="372" t="e">
        <f t="shared" si="49"/>
        <v>#DIV/0!</v>
      </c>
      <c r="AP100" s="372" t="e">
        <f t="shared" si="50"/>
        <v>#DIV/0!</v>
      </c>
      <c r="AQ100" s="372" t="e">
        <f t="shared" si="51"/>
        <v>#DIV/0!</v>
      </c>
      <c r="AR100" s="372" t="e">
        <f t="shared" si="52"/>
        <v>#DIV/0!</v>
      </c>
      <c r="AS100" s="372" t="e">
        <f t="shared" si="53"/>
        <v>#DIV/0!</v>
      </c>
      <c r="AT100" s="372" t="e">
        <f t="shared" si="54"/>
        <v>#DIV/0!</v>
      </c>
      <c r="AU100" s="372">
        <f t="shared" si="55"/>
        <v>3248.7072625698324</v>
      </c>
      <c r="AV100" s="372" t="e">
        <f t="shared" si="56"/>
        <v>#DIV/0!</v>
      </c>
      <c r="AW100" s="372" t="e">
        <f t="shared" si="57"/>
        <v>#DIV/0!</v>
      </c>
      <c r="AX100" s="372" t="e">
        <f t="shared" si="58"/>
        <v>#DIV/0!</v>
      </c>
      <c r="AY100" s="372">
        <f>AI100/'Приложение 1.1'!J98</f>
        <v>0</v>
      </c>
      <c r="AZ100" s="372">
        <v>730.08</v>
      </c>
      <c r="BA100" s="372">
        <v>2070.12</v>
      </c>
      <c r="BB100" s="372">
        <v>848.92</v>
      </c>
      <c r="BC100" s="372">
        <v>819.73</v>
      </c>
      <c r="BD100" s="372">
        <v>611.5</v>
      </c>
      <c r="BE100" s="372">
        <v>1080.04</v>
      </c>
      <c r="BF100" s="372">
        <v>2671800.0099999998</v>
      </c>
      <c r="BG100" s="372">
        <f t="shared" si="59"/>
        <v>4422.8500000000004</v>
      </c>
      <c r="BH100" s="372">
        <v>8748.57</v>
      </c>
      <c r="BI100" s="372">
        <v>3389.61</v>
      </c>
      <c r="BJ100" s="372">
        <v>5995.76</v>
      </c>
      <c r="BK100" s="372">
        <v>548.62</v>
      </c>
      <c r="BL100" s="373" t="str">
        <f t="shared" si="60"/>
        <v xml:space="preserve"> </v>
      </c>
      <c r="BM100" s="373" t="e">
        <f t="shared" si="61"/>
        <v>#DIV/0!</v>
      </c>
      <c r="BN100" s="373" t="e">
        <f t="shared" si="62"/>
        <v>#DIV/0!</v>
      </c>
      <c r="BO100" s="373" t="e">
        <f t="shared" si="63"/>
        <v>#DIV/0!</v>
      </c>
      <c r="BP100" s="373" t="e">
        <f t="shared" si="64"/>
        <v>#DIV/0!</v>
      </c>
      <c r="BQ100" s="373" t="e">
        <f t="shared" si="65"/>
        <v>#DIV/0!</v>
      </c>
      <c r="BR100" s="373" t="e">
        <f t="shared" si="66"/>
        <v>#DIV/0!</v>
      </c>
      <c r="BS100" s="373" t="str">
        <f t="shared" si="67"/>
        <v xml:space="preserve"> </v>
      </c>
      <c r="BT100" s="373" t="e">
        <f t="shared" si="68"/>
        <v>#DIV/0!</v>
      </c>
      <c r="BU100" s="373" t="e">
        <f t="shared" si="69"/>
        <v>#DIV/0!</v>
      </c>
      <c r="BV100" s="373" t="e">
        <f t="shared" si="70"/>
        <v>#DIV/0!</v>
      </c>
      <c r="BW100" s="373" t="str">
        <f t="shared" si="71"/>
        <v xml:space="preserve"> </v>
      </c>
      <c r="BY100" s="492">
        <f t="shared" si="44"/>
        <v>2.6887966191387012</v>
      </c>
      <c r="BZ100" s="493">
        <f t="shared" si="45"/>
        <v>1.4230598540238999</v>
      </c>
      <c r="CA100" s="494">
        <f t="shared" si="46"/>
        <v>3388.0176871508379</v>
      </c>
      <c r="CB100" s="491">
        <f t="shared" si="72"/>
        <v>4621.88</v>
      </c>
      <c r="CC100" s="495" t="str">
        <f t="shared" si="73"/>
        <v xml:space="preserve"> </v>
      </c>
    </row>
    <row r="101" spans="1:81" s="26" customFormat="1" ht="9" customHeight="1">
      <c r="A101" s="641">
        <v>85</v>
      </c>
      <c r="B101" s="173" t="s">
        <v>558</v>
      </c>
      <c r="C101" s="178">
        <v>6737.3</v>
      </c>
      <c r="D101" s="174"/>
      <c r="E101" s="293">
        <f t="shared" si="43"/>
        <v>-10537175.25</v>
      </c>
      <c r="F101" s="293">
        <v>21150360</v>
      </c>
      <c r="G101" s="178">
        <f t="shared" si="74"/>
        <v>10613184.75</v>
      </c>
      <c r="H101" s="388">
        <f t="shared" si="48"/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388">
        <v>0</v>
      </c>
      <c r="O101" s="388">
        <v>0</v>
      </c>
      <c r="P101" s="388">
        <v>0</v>
      </c>
      <c r="Q101" s="388">
        <v>0</v>
      </c>
      <c r="R101" s="388">
        <v>0</v>
      </c>
      <c r="S101" s="388">
        <v>0</v>
      </c>
      <c r="T101" s="103">
        <v>0</v>
      </c>
      <c r="U101" s="388">
        <v>0</v>
      </c>
      <c r="V101" s="174" t="s">
        <v>993</v>
      </c>
      <c r="W101" s="388">
        <v>2459.0700000000002</v>
      </c>
      <c r="X101" s="388">
        <v>9825447</v>
      </c>
      <c r="Y101" s="388">
        <v>0</v>
      </c>
      <c r="Z101" s="388">
        <v>0</v>
      </c>
      <c r="AA101" s="388">
        <v>0</v>
      </c>
      <c r="AB101" s="388">
        <v>0</v>
      </c>
      <c r="AC101" s="388">
        <v>0</v>
      </c>
      <c r="AD101" s="388">
        <v>0</v>
      </c>
      <c r="AE101" s="388">
        <v>0</v>
      </c>
      <c r="AF101" s="388">
        <v>0</v>
      </c>
      <c r="AG101" s="388">
        <v>0</v>
      </c>
      <c r="AH101" s="388">
        <v>0</v>
      </c>
      <c r="AI101" s="388">
        <v>0</v>
      </c>
      <c r="AJ101" s="396">
        <v>470482.35</v>
      </c>
      <c r="AK101" s="396">
        <v>317255.40000000002</v>
      </c>
      <c r="AL101" s="396">
        <v>0</v>
      </c>
      <c r="AN101" s="372">
        <f>I101/'Приложение 1.1'!J99</f>
        <v>0</v>
      </c>
      <c r="AO101" s="372" t="e">
        <f t="shared" si="49"/>
        <v>#DIV/0!</v>
      </c>
      <c r="AP101" s="372" t="e">
        <f t="shared" si="50"/>
        <v>#DIV/0!</v>
      </c>
      <c r="AQ101" s="372" t="e">
        <f t="shared" si="51"/>
        <v>#DIV/0!</v>
      </c>
      <c r="AR101" s="372" t="e">
        <f t="shared" si="52"/>
        <v>#DIV/0!</v>
      </c>
      <c r="AS101" s="372" t="e">
        <f t="shared" si="53"/>
        <v>#DIV/0!</v>
      </c>
      <c r="AT101" s="372" t="e">
        <f t="shared" si="54"/>
        <v>#DIV/0!</v>
      </c>
      <c r="AU101" s="372">
        <f t="shared" si="55"/>
        <v>3995.5946760360621</v>
      </c>
      <c r="AV101" s="372" t="e">
        <f t="shared" si="56"/>
        <v>#DIV/0!</v>
      </c>
      <c r="AW101" s="372" t="e">
        <f t="shared" si="57"/>
        <v>#DIV/0!</v>
      </c>
      <c r="AX101" s="372" t="e">
        <f t="shared" si="58"/>
        <v>#DIV/0!</v>
      </c>
      <c r="AY101" s="372">
        <f>AI101/'Приложение 1.1'!J99</f>
        <v>0</v>
      </c>
      <c r="AZ101" s="372">
        <v>730.08</v>
      </c>
      <c r="BA101" s="372">
        <v>2070.12</v>
      </c>
      <c r="BB101" s="372">
        <v>848.92</v>
      </c>
      <c r="BC101" s="372">
        <v>819.73</v>
      </c>
      <c r="BD101" s="372">
        <v>611.5</v>
      </c>
      <c r="BE101" s="372">
        <v>1080.04</v>
      </c>
      <c r="BF101" s="372">
        <v>2671800.0099999998</v>
      </c>
      <c r="BG101" s="372">
        <f t="shared" si="59"/>
        <v>4422.8500000000004</v>
      </c>
      <c r="BH101" s="372">
        <v>8748.57</v>
      </c>
      <c r="BI101" s="372">
        <v>3389.61</v>
      </c>
      <c r="BJ101" s="372">
        <v>5995.76</v>
      </c>
      <c r="BK101" s="372">
        <v>548.62</v>
      </c>
      <c r="BL101" s="373" t="str">
        <f t="shared" si="60"/>
        <v xml:space="preserve"> </v>
      </c>
      <c r="BM101" s="373" t="e">
        <f t="shared" si="61"/>
        <v>#DIV/0!</v>
      </c>
      <c r="BN101" s="373" t="e">
        <f t="shared" si="62"/>
        <v>#DIV/0!</v>
      </c>
      <c r="BO101" s="373" t="e">
        <f t="shared" si="63"/>
        <v>#DIV/0!</v>
      </c>
      <c r="BP101" s="373" t="e">
        <f t="shared" si="64"/>
        <v>#DIV/0!</v>
      </c>
      <c r="BQ101" s="373" t="e">
        <f t="shared" si="65"/>
        <v>#DIV/0!</v>
      </c>
      <c r="BR101" s="373" t="e">
        <f t="shared" si="66"/>
        <v>#DIV/0!</v>
      </c>
      <c r="BS101" s="373" t="str">
        <f t="shared" si="67"/>
        <v xml:space="preserve"> </v>
      </c>
      <c r="BT101" s="373" t="e">
        <f t="shared" si="68"/>
        <v>#DIV/0!</v>
      </c>
      <c r="BU101" s="373" t="e">
        <f t="shared" si="69"/>
        <v>#DIV/0!</v>
      </c>
      <c r="BV101" s="373" t="e">
        <f t="shared" si="70"/>
        <v>#DIV/0!</v>
      </c>
      <c r="BW101" s="373" t="str">
        <f t="shared" si="71"/>
        <v xml:space="preserve"> </v>
      </c>
      <c r="BY101" s="273">
        <f t="shared" si="44"/>
        <v>4.4329987754147027</v>
      </c>
      <c r="BZ101" s="374">
        <f t="shared" si="45"/>
        <v>2.9892573009246828</v>
      </c>
      <c r="CA101" s="375">
        <f t="shared" si="46"/>
        <v>4315.9343776305677</v>
      </c>
      <c r="CB101" s="372">
        <f t="shared" si="72"/>
        <v>4621.88</v>
      </c>
      <c r="CC101" s="18" t="str">
        <f t="shared" si="73"/>
        <v xml:space="preserve"> </v>
      </c>
    </row>
    <row r="102" spans="1:81" s="651" customFormat="1" ht="9" customHeight="1">
      <c r="A102" s="642">
        <v>86</v>
      </c>
      <c r="B102" s="643" t="s">
        <v>559</v>
      </c>
      <c r="C102" s="644">
        <v>3090.2</v>
      </c>
      <c r="D102" s="645"/>
      <c r="E102" s="646">
        <f t="shared" si="43"/>
        <v>41690.990000000224</v>
      </c>
      <c r="F102" s="647">
        <v>3000600</v>
      </c>
      <c r="G102" s="644">
        <f t="shared" si="74"/>
        <v>3042290.99</v>
      </c>
      <c r="H102" s="648">
        <f t="shared" si="48"/>
        <v>0</v>
      </c>
      <c r="I102" s="644">
        <v>0</v>
      </c>
      <c r="J102" s="644">
        <v>0</v>
      </c>
      <c r="K102" s="644">
        <v>0</v>
      </c>
      <c r="L102" s="644">
        <v>0</v>
      </c>
      <c r="M102" s="644">
        <v>0</v>
      </c>
      <c r="N102" s="648">
        <v>0</v>
      </c>
      <c r="O102" s="648">
        <v>0</v>
      </c>
      <c r="P102" s="648">
        <v>0</v>
      </c>
      <c r="Q102" s="648">
        <v>0</v>
      </c>
      <c r="R102" s="648">
        <v>0</v>
      </c>
      <c r="S102" s="648">
        <v>0</v>
      </c>
      <c r="T102" s="649">
        <v>0</v>
      </c>
      <c r="U102" s="648">
        <v>0</v>
      </c>
      <c r="V102" s="645" t="s">
        <v>992</v>
      </c>
      <c r="W102" s="648">
        <v>943</v>
      </c>
      <c r="X102" s="648">
        <v>2907939.13</v>
      </c>
      <c r="Y102" s="648">
        <v>0</v>
      </c>
      <c r="Z102" s="648">
        <v>0</v>
      </c>
      <c r="AA102" s="648">
        <v>0</v>
      </c>
      <c r="AB102" s="648">
        <v>0</v>
      </c>
      <c r="AC102" s="648">
        <v>0</v>
      </c>
      <c r="AD102" s="648">
        <v>0</v>
      </c>
      <c r="AE102" s="648">
        <v>0</v>
      </c>
      <c r="AF102" s="648">
        <v>0</v>
      </c>
      <c r="AG102" s="648">
        <v>0</v>
      </c>
      <c r="AH102" s="648">
        <v>0</v>
      </c>
      <c r="AI102" s="648">
        <v>0</v>
      </c>
      <c r="AJ102" s="650">
        <v>89567.91</v>
      </c>
      <c r="AK102" s="650">
        <v>44783.95</v>
      </c>
      <c r="AL102" s="650">
        <v>0</v>
      </c>
      <c r="AN102" s="652">
        <f>I102/'Приложение 1.1'!J100</f>
        <v>0</v>
      </c>
      <c r="AO102" s="652" t="e">
        <f t="shared" si="49"/>
        <v>#DIV/0!</v>
      </c>
      <c r="AP102" s="652" t="e">
        <f t="shared" si="50"/>
        <v>#DIV/0!</v>
      </c>
      <c r="AQ102" s="652" t="e">
        <f t="shared" si="51"/>
        <v>#DIV/0!</v>
      </c>
      <c r="AR102" s="652" t="e">
        <f t="shared" si="52"/>
        <v>#DIV/0!</v>
      </c>
      <c r="AS102" s="652" t="e">
        <f t="shared" si="53"/>
        <v>#DIV/0!</v>
      </c>
      <c r="AT102" s="652" t="e">
        <f t="shared" si="54"/>
        <v>#DIV/0!</v>
      </c>
      <c r="AU102" s="652">
        <f t="shared" si="55"/>
        <v>3083.7106362672321</v>
      </c>
      <c r="AV102" s="652" t="e">
        <f t="shared" si="56"/>
        <v>#DIV/0!</v>
      </c>
      <c r="AW102" s="652" t="e">
        <f t="shared" si="57"/>
        <v>#DIV/0!</v>
      </c>
      <c r="AX102" s="652" t="e">
        <f t="shared" si="58"/>
        <v>#DIV/0!</v>
      </c>
      <c r="AY102" s="652">
        <f>AI102/'Приложение 1.1'!J100</f>
        <v>0</v>
      </c>
      <c r="AZ102" s="652">
        <v>730.08</v>
      </c>
      <c r="BA102" s="652">
        <v>2070.12</v>
      </c>
      <c r="BB102" s="652">
        <v>848.92</v>
      </c>
      <c r="BC102" s="652">
        <v>819.73</v>
      </c>
      <c r="BD102" s="652">
        <v>611.5</v>
      </c>
      <c r="BE102" s="652">
        <v>1080.04</v>
      </c>
      <c r="BF102" s="652">
        <v>2671800.0099999998</v>
      </c>
      <c r="BG102" s="652">
        <f t="shared" si="59"/>
        <v>4607.6000000000004</v>
      </c>
      <c r="BH102" s="652">
        <v>8748.57</v>
      </c>
      <c r="BI102" s="652">
        <v>3389.61</v>
      </c>
      <c r="BJ102" s="652">
        <v>5995.76</v>
      </c>
      <c r="BK102" s="652">
        <v>548.62</v>
      </c>
      <c r="BL102" s="653" t="str">
        <f t="shared" si="60"/>
        <v xml:space="preserve"> </v>
      </c>
      <c r="BM102" s="653" t="e">
        <f t="shared" si="61"/>
        <v>#DIV/0!</v>
      </c>
      <c r="BN102" s="653" t="e">
        <f t="shared" si="62"/>
        <v>#DIV/0!</v>
      </c>
      <c r="BO102" s="653" t="e">
        <f t="shared" si="63"/>
        <v>#DIV/0!</v>
      </c>
      <c r="BP102" s="653" t="e">
        <f t="shared" si="64"/>
        <v>#DIV/0!</v>
      </c>
      <c r="BQ102" s="653" t="e">
        <f t="shared" si="65"/>
        <v>#DIV/0!</v>
      </c>
      <c r="BR102" s="653" t="e">
        <f t="shared" si="66"/>
        <v>#DIV/0!</v>
      </c>
      <c r="BS102" s="653" t="str">
        <f t="shared" si="67"/>
        <v xml:space="preserve"> </v>
      </c>
      <c r="BT102" s="653" t="e">
        <f t="shared" si="68"/>
        <v>#DIV/0!</v>
      </c>
      <c r="BU102" s="653" t="e">
        <f t="shared" si="69"/>
        <v>#DIV/0!</v>
      </c>
      <c r="BV102" s="653" t="e">
        <f t="shared" si="70"/>
        <v>#DIV/0!</v>
      </c>
      <c r="BW102" s="653" t="str">
        <f t="shared" si="71"/>
        <v xml:space="preserve"> </v>
      </c>
      <c r="BY102" s="654">
        <f t="shared" si="44"/>
        <v>2.9440941150734568</v>
      </c>
      <c r="BZ102" s="655">
        <f t="shared" si="45"/>
        <v>1.4720468931869004</v>
      </c>
      <c r="CA102" s="656">
        <f t="shared" si="46"/>
        <v>3226.1834464475082</v>
      </c>
      <c r="CB102" s="652">
        <f t="shared" si="72"/>
        <v>4814.95</v>
      </c>
      <c r="CC102" s="657" t="str">
        <f t="shared" si="73"/>
        <v xml:space="preserve"> </v>
      </c>
    </row>
    <row r="103" spans="1:81" s="490" customFormat="1" ht="9" customHeight="1">
      <c r="A103" s="641">
        <v>87</v>
      </c>
      <c r="B103" s="482" t="s">
        <v>560</v>
      </c>
      <c r="C103" s="483">
        <v>5550.1</v>
      </c>
      <c r="D103" s="484"/>
      <c r="E103" s="485">
        <f t="shared" si="43"/>
        <v>2059139.0499999998</v>
      </c>
      <c r="F103" s="486">
        <v>2080416</v>
      </c>
      <c r="G103" s="483">
        <f t="shared" si="74"/>
        <v>4139555.05</v>
      </c>
      <c r="H103" s="487">
        <f t="shared" si="48"/>
        <v>0</v>
      </c>
      <c r="I103" s="483">
        <v>0</v>
      </c>
      <c r="J103" s="483">
        <v>0</v>
      </c>
      <c r="K103" s="483">
        <v>0</v>
      </c>
      <c r="L103" s="483">
        <v>0</v>
      </c>
      <c r="M103" s="483">
        <v>0</v>
      </c>
      <c r="N103" s="487">
        <v>0</v>
      </c>
      <c r="O103" s="487">
        <v>0</v>
      </c>
      <c r="P103" s="487">
        <v>0</v>
      </c>
      <c r="Q103" s="487">
        <v>0</v>
      </c>
      <c r="R103" s="487">
        <v>0</v>
      </c>
      <c r="S103" s="487">
        <v>0</v>
      </c>
      <c r="T103" s="488">
        <v>0</v>
      </c>
      <c r="U103" s="487">
        <v>0</v>
      </c>
      <c r="V103" s="484" t="s">
        <v>992</v>
      </c>
      <c r="W103" s="487">
        <v>1651</v>
      </c>
      <c r="X103" s="487">
        <v>4046404.42</v>
      </c>
      <c r="Y103" s="487">
        <v>0</v>
      </c>
      <c r="Z103" s="487">
        <v>0</v>
      </c>
      <c r="AA103" s="487">
        <v>0</v>
      </c>
      <c r="AB103" s="487">
        <v>0</v>
      </c>
      <c r="AC103" s="487">
        <v>0</v>
      </c>
      <c r="AD103" s="487">
        <v>0</v>
      </c>
      <c r="AE103" s="487">
        <v>0</v>
      </c>
      <c r="AF103" s="487">
        <v>0</v>
      </c>
      <c r="AG103" s="487">
        <v>0</v>
      </c>
      <c r="AH103" s="487">
        <v>0</v>
      </c>
      <c r="AI103" s="487">
        <v>0</v>
      </c>
      <c r="AJ103" s="489">
        <v>62100.42</v>
      </c>
      <c r="AK103" s="489">
        <v>31050.21</v>
      </c>
      <c r="AL103" s="489">
        <v>0</v>
      </c>
      <c r="AN103" s="372">
        <f>I103/'Приложение 1.1'!J101</f>
        <v>0</v>
      </c>
      <c r="AO103" s="372" t="e">
        <f t="shared" si="49"/>
        <v>#DIV/0!</v>
      </c>
      <c r="AP103" s="372" t="e">
        <f t="shared" si="50"/>
        <v>#DIV/0!</v>
      </c>
      <c r="AQ103" s="372" t="e">
        <f t="shared" si="51"/>
        <v>#DIV/0!</v>
      </c>
      <c r="AR103" s="372" t="e">
        <f t="shared" si="52"/>
        <v>#DIV/0!</v>
      </c>
      <c r="AS103" s="372" t="e">
        <f t="shared" si="53"/>
        <v>#DIV/0!</v>
      </c>
      <c r="AT103" s="372" t="e">
        <f t="shared" si="54"/>
        <v>#DIV/0!</v>
      </c>
      <c r="AU103" s="372">
        <f t="shared" si="55"/>
        <v>2450.8809327680192</v>
      </c>
      <c r="AV103" s="372" t="e">
        <f t="shared" si="56"/>
        <v>#DIV/0!</v>
      </c>
      <c r="AW103" s="372" t="e">
        <f t="shared" si="57"/>
        <v>#DIV/0!</v>
      </c>
      <c r="AX103" s="372" t="e">
        <f t="shared" si="58"/>
        <v>#DIV/0!</v>
      </c>
      <c r="AY103" s="372">
        <f>AI103/'Приложение 1.1'!J101</f>
        <v>0</v>
      </c>
      <c r="AZ103" s="372">
        <v>730.08</v>
      </c>
      <c r="BA103" s="372">
        <v>2070.12</v>
      </c>
      <c r="BB103" s="372">
        <v>848.92</v>
      </c>
      <c r="BC103" s="372">
        <v>819.73</v>
      </c>
      <c r="BD103" s="372">
        <v>611.5</v>
      </c>
      <c r="BE103" s="372">
        <v>1080.04</v>
      </c>
      <c r="BF103" s="372">
        <v>2671800.0099999998</v>
      </c>
      <c r="BG103" s="372">
        <f t="shared" si="59"/>
        <v>4607.6000000000004</v>
      </c>
      <c r="BH103" s="372">
        <v>8748.57</v>
      </c>
      <c r="BI103" s="372">
        <v>3389.61</v>
      </c>
      <c r="BJ103" s="372">
        <v>5995.76</v>
      </c>
      <c r="BK103" s="372">
        <v>548.62</v>
      </c>
      <c r="BL103" s="373" t="str">
        <f t="shared" si="60"/>
        <v xml:space="preserve"> </v>
      </c>
      <c r="BM103" s="373" t="e">
        <f t="shared" si="61"/>
        <v>#DIV/0!</v>
      </c>
      <c r="BN103" s="373" t="e">
        <f t="shared" si="62"/>
        <v>#DIV/0!</v>
      </c>
      <c r="BO103" s="373" t="e">
        <f t="shared" si="63"/>
        <v>#DIV/0!</v>
      </c>
      <c r="BP103" s="373" t="e">
        <f t="shared" si="64"/>
        <v>#DIV/0!</v>
      </c>
      <c r="BQ103" s="373" t="e">
        <f t="shared" si="65"/>
        <v>#DIV/0!</v>
      </c>
      <c r="BR103" s="373" t="e">
        <f t="shared" si="66"/>
        <v>#DIV/0!</v>
      </c>
      <c r="BS103" s="373" t="str">
        <f t="shared" si="67"/>
        <v xml:space="preserve"> </v>
      </c>
      <c r="BT103" s="373" t="e">
        <f t="shared" si="68"/>
        <v>#DIV/0!</v>
      </c>
      <c r="BU103" s="373" t="e">
        <f t="shared" si="69"/>
        <v>#DIV/0!</v>
      </c>
      <c r="BV103" s="373" t="e">
        <f t="shared" si="70"/>
        <v>#DIV/0!</v>
      </c>
      <c r="BW103" s="373" t="str">
        <f t="shared" si="71"/>
        <v xml:space="preserve"> </v>
      </c>
      <c r="BY103" s="492">
        <f t="shared" si="44"/>
        <v>1.5001713771145524</v>
      </c>
      <c r="BZ103" s="493">
        <f t="shared" si="45"/>
        <v>0.7500856885572762</v>
      </c>
      <c r="CA103" s="494">
        <f t="shared" si="46"/>
        <v>2507.3016656571772</v>
      </c>
      <c r="CB103" s="491">
        <f t="shared" si="72"/>
        <v>4814.95</v>
      </c>
      <c r="CC103" s="495" t="str">
        <f t="shared" si="73"/>
        <v xml:space="preserve"> </v>
      </c>
    </row>
    <row r="104" spans="1:81" s="490" customFormat="1" ht="9" customHeight="1">
      <c r="A104" s="641">
        <v>88</v>
      </c>
      <c r="B104" s="482" t="s">
        <v>561</v>
      </c>
      <c r="C104" s="483">
        <v>3647.4</v>
      </c>
      <c r="D104" s="484"/>
      <c r="E104" s="485">
        <f t="shared" si="43"/>
        <v>219071.62999999989</v>
      </c>
      <c r="F104" s="486">
        <v>3323998</v>
      </c>
      <c r="G104" s="483">
        <f t="shared" si="74"/>
        <v>3543069.63</v>
      </c>
      <c r="H104" s="487">
        <f t="shared" si="48"/>
        <v>0</v>
      </c>
      <c r="I104" s="483">
        <v>0</v>
      </c>
      <c r="J104" s="483">
        <v>0</v>
      </c>
      <c r="K104" s="483">
        <v>0</v>
      </c>
      <c r="L104" s="483">
        <v>0</v>
      </c>
      <c r="M104" s="483">
        <v>0</v>
      </c>
      <c r="N104" s="487">
        <v>0</v>
      </c>
      <c r="O104" s="487">
        <v>0</v>
      </c>
      <c r="P104" s="487">
        <v>0</v>
      </c>
      <c r="Q104" s="487">
        <v>0</v>
      </c>
      <c r="R104" s="487">
        <v>0</v>
      </c>
      <c r="S104" s="487">
        <v>0</v>
      </c>
      <c r="T104" s="488">
        <v>0</v>
      </c>
      <c r="U104" s="487">
        <v>0</v>
      </c>
      <c r="V104" s="484" t="s">
        <v>992</v>
      </c>
      <c r="W104" s="487">
        <v>1005</v>
      </c>
      <c r="X104" s="487">
        <v>3394237.62</v>
      </c>
      <c r="Y104" s="487">
        <v>0</v>
      </c>
      <c r="Z104" s="487">
        <v>0</v>
      </c>
      <c r="AA104" s="487">
        <v>0</v>
      </c>
      <c r="AB104" s="487">
        <v>0</v>
      </c>
      <c r="AC104" s="487">
        <v>0</v>
      </c>
      <c r="AD104" s="487">
        <v>0</v>
      </c>
      <c r="AE104" s="487">
        <v>0</v>
      </c>
      <c r="AF104" s="487">
        <v>0</v>
      </c>
      <c r="AG104" s="487">
        <v>0</v>
      </c>
      <c r="AH104" s="487">
        <v>0</v>
      </c>
      <c r="AI104" s="487">
        <v>0</v>
      </c>
      <c r="AJ104" s="489">
        <v>99221.34</v>
      </c>
      <c r="AK104" s="489">
        <v>49610.67</v>
      </c>
      <c r="AL104" s="489">
        <v>0</v>
      </c>
      <c r="AN104" s="372">
        <f>I104/'Приложение 1.1'!J102</f>
        <v>0</v>
      </c>
      <c r="AO104" s="372" t="e">
        <f t="shared" si="49"/>
        <v>#DIV/0!</v>
      </c>
      <c r="AP104" s="372" t="e">
        <f t="shared" si="50"/>
        <v>#DIV/0!</v>
      </c>
      <c r="AQ104" s="372" t="e">
        <f t="shared" si="51"/>
        <v>#DIV/0!</v>
      </c>
      <c r="AR104" s="372" t="e">
        <f t="shared" si="52"/>
        <v>#DIV/0!</v>
      </c>
      <c r="AS104" s="372" t="e">
        <f t="shared" si="53"/>
        <v>#DIV/0!</v>
      </c>
      <c r="AT104" s="372" t="e">
        <f t="shared" si="54"/>
        <v>#DIV/0!</v>
      </c>
      <c r="AU104" s="372">
        <f t="shared" si="55"/>
        <v>3377.3508656716417</v>
      </c>
      <c r="AV104" s="372" t="e">
        <f t="shared" si="56"/>
        <v>#DIV/0!</v>
      </c>
      <c r="AW104" s="372" t="e">
        <f t="shared" si="57"/>
        <v>#DIV/0!</v>
      </c>
      <c r="AX104" s="372" t="e">
        <f t="shared" si="58"/>
        <v>#DIV/0!</v>
      </c>
      <c r="AY104" s="372">
        <f>AI104/'Приложение 1.1'!J102</f>
        <v>0</v>
      </c>
      <c r="AZ104" s="372">
        <v>730.08</v>
      </c>
      <c r="BA104" s="372">
        <v>2070.12</v>
      </c>
      <c r="BB104" s="372">
        <v>848.92</v>
      </c>
      <c r="BC104" s="372">
        <v>819.73</v>
      </c>
      <c r="BD104" s="372">
        <v>611.5</v>
      </c>
      <c r="BE104" s="372">
        <v>1080.04</v>
      </c>
      <c r="BF104" s="372">
        <v>2671800.0099999998</v>
      </c>
      <c r="BG104" s="372">
        <f t="shared" si="59"/>
        <v>4607.6000000000004</v>
      </c>
      <c r="BH104" s="372">
        <v>8748.57</v>
      </c>
      <c r="BI104" s="372">
        <v>3389.61</v>
      </c>
      <c r="BJ104" s="372">
        <v>5995.76</v>
      </c>
      <c r="BK104" s="372">
        <v>548.62</v>
      </c>
      <c r="BL104" s="373" t="str">
        <f t="shared" si="60"/>
        <v xml:space="preserve"> </v>
      </c>
      <c r="BM104" s="373" t="e">
        <f t="shared" si="61"/>
        <v>#DIV/0!</v>
      </c>
      <c r="BN104" s="373" t="e">
        <f t="shared" si="62"/>
        <v>#DIV/0!</v>
      </c>
      <c r="BO104" s="373" t="e">
        <f t="shared" si="63"/>
        <v>#DIV/0!</v>
      </c>
      <c r="BP104" s="373" t="e">
        <f t="shared" si="64"/>
        <v>#DIV/0!</v>
      </c>
      <c r="BQ104" s="373" t="e">
        <f t="shared" si="65"/>
        <v>#DIV/0!</v>
      </c>
      <c r="BR104" s="373" t="e">
        <f t="shared" si="66"/>
        <v>#DIV/0!</v>
      </c>
      <c r="BS104" s="373" t="str">
        <f t="shared" si="67"/>
        <v xml:space="preserve"> </v>
      </c>
      <c r="BT104" s="373" t="e">
        <f t="shared" si="68"/>
        <v>#DIV/0!</v>
      </c>
      <c r="BU104" s="373" t="e">
        <f t="shared" si="69"/>
        <v>#DIV/0!</v>
      </c>
      <c r="BV104" s="373" t="e">
        <f t="shared" si="70"/>
        <v>#DIV/0!</v>
      </c>
      <c r="BW104" s="373" t="str">
        <f t="shared" si="71"/>
        <v xml:space="preserve"> </v>
      </c>
      <c r="BY104" s="492">
        <f t="shared" si="44"/>
        <v>2.8004343792701585</v>
      </c>
      <c r="BZ104" s="493">
        <f t="shared" si="45"/>
        <v>1.4002171896350792</v>
      </c>
      <c r="CA104" s="494">
        <f t="shared" si="46"/>
        <v>3525.4424179104476</v>
      </c>
      <c r="CB104" s="491">
        <f t="shared" si="72"/>
        <v>4814.95</v>
      </c>
      <c r="CC104" s="495" t="str">
        <f t="shared" si="73"/>
        <v xml:space="preserve"> </v>
      </c>
    </row>
    <row r="105" spans="1:81" s="490" customFormat="1" ht="9" customHeight="1">
      <c r="A105" s="641">
        <v>89</v>
      </c>
      <c r="B105" s="482" t="s">
        <v>562</v>
      </c>
      <c r="C105" s="483">
        <v>7184.9</v>
      </c>
      <c r="D105" s="484"/>
      <c r="E105" s="485">
        <f t="shared" si="43"/>
        <v>-464069.71999999974</v>
      </c>
      <c r="F105" s="486">
        <v>7068080</v>
      </c>
      <c r="G105" s="483">
        <f t="shared" si="74"/>
        <v>6604010.2800000003</v>
      </c>
      <c r="H105" s="487">
        <f t="shared" si="48"/>
        <v>0</v>
      </c>
      <c r="I105" s="483">
        <v>0</v>
      </c>
      <c r="J105" s="483">
        <v>0</v>
      </c>
      <c r="K105" s="483">
        <v>0</v>
      </c>
      <c r="L105" s="483">
        <v>0</v>
      </c>
      <c r="M105" s="483">
        <v>0</v>
      </c>
      <c r="N105" s="487">
        <v>0</v>
      </c>
      <c r="O105" s="487">
        <v>0</v>
      </c>
      <c r="P105" s="487">
        <v>0</v>
      </c>
      <c r="Q105" s="487">
        <v>0</v>
      </c>
      <c r="R105" s="487">
        <v>0</v>
      </c>
      <c r="S105" s="487">
        <v>0</v>
      </c>
      <c r="T105" s="488">
        <v>0</v>
      </c>
      <c r="U105" s="487">
        <v>0</v>
      </c>
      <c r="V105" s="484" t="s">
        <v>992</v>
      </c>
      <c r="W105" s="487">
        <v>1755</v>
      </c>
      <c r="X105" s="487">
        <v>6344788.4500000002</v>
      </c>
      <c r="Y105" s="487">
        <v>0</v>
      </c>
      <c r="Z105" s="487">
        <v>0</v>
      </c>
      <c r="AA105" s="487">
        <v>0</v>
      </c>
      <c r="AB105" s="487">
        <v>0</v>
      </c>
      <c r="AC105" s="487">
        <v>0</v>
      </c>
      <c r="AD105" s="487">
        <v>0</v>
      </c>
      <c r="AE105" s="487">
        <v>0</v>
      </c>
      <c r="AF105" s="487">
        <v>0</v>
      </c>
      <c r="AG105" s="487">
        <v>0</v>
      </c>
      <c r="AH105" s="487">
        <v>0</v>
      </c>
      <c r="AI105" s="487">
        <v>0</v>
      </c>
      <c r="AJ105" s="489">
        <v>153730.74</v>
      </c>
      <c r="AK105" s="489">
        <v>105491.09</v>
      </c>
      <c r="AL105" s="489">
        <v>0</v>
      </c>
      <c r="AN105" s="372">
        <f>I105/'Приложение 1.1'!J103</f>
        <v>0</v>
      </c>
      <c r="AO105" s="372" t="e">
        <f t="shared" si="49"/>
        <v>#DIV/0!</v>
      </c>
      <c r="AP105" s="372" t="e">
        <f t="shared" si="50"/>
        <v>#DIV/0!</v>
      </c>
      <c r="AQ105" s="372" t="e">
        <f t="shared" si="51"/>
        <v>#DIV/0!</v>
      </c>
      <c r="AR105" s="372" t="e">
        <f t="shared" si="52"/>
        <v>#DIV/0!</v>
      </c>
      <c r="AS105" s="372" t="e">
        <f t="shared" si="53"/>
        <v>#DIV/0!</v>
      </c>
      <c r="AT105" s="372" t="e">
        <f t="shared" si="54"/>
        <v>#DIV/0!</v>
      </c>
      <c r="AU105" s="372">
        <f t="shared" si="55"/>
        <v>3615.264074074074</v>
      </c>
      <c r="AV105" s="372" t="e">
        <f t="shared" si="56"/>
        <v>#DIV/0!</v>
      </c>
      <c r="AW105" s="372" t="e">
        <f t="shared" si="57"/>
        <v>#DIV/0!</v>
      </c>
      <c r="AX105" s="372" t="e">
        <f t="shared" si="58"/>
        <v>#DIV/0!</v>
      </c>
      <c r="AY105" s="372">
        <f>AI105/'Приложение 1.1'!J103</f>
        <v>0</v>
      </c>
      <c r="AZ105" s="372">
        <v>730.08</v>
      </c>
      <c r="BA105" s="372">
        <v>2070.12</v>
      </c>
      <c r="BB105" s="372">
        <v>848.92</v>
      </c>
      <c r="BC105" s="372">
        <v>819.73</v>
      </c>
      <c r="BD105" s="372">
        <v>611.5</v>
      </c>
      <c r="BE105" s="372">
        <v>1080.04</v>
      </c>
      <c r="BF105" s="372">
        <v>2671800.0099999998</v>
      </c>
      <c r="BG105" s="372">
        <f t="shared" si="59"/>
        <v>4607.6000000000004</v>
      </c>
      <c r="BH105" s="372">
        <v>8748.57</v>
      </c>
      <c r="BI105" s="372">
        <v>3389.61</v>
      </c>
      <c r="BJ105" s="372">
        <v>5995.76</v>
      </c>
      <c r="BK105" s="372">
        <v>548.62</v>
      </c>
      <c r="BL105" s="373" t="str">
        <f t="shared" si="60"/>
        <v xml:space="preserve"> </v>
      </c>
      <c r="BM105" s="373" t="e">
        <f t="shared" si="61"/>
        <v>#DIV/0!</v>
      </c>
      <c r="BN105" s="373" t="e">
        <f t="shared" si="62"/>
        <v>#DIV/0!</v>
      </c>
      <c r="BO105" s="373" t="e">
        <f t="shared" si="63"/>
        <v>#DIV/0!</v>
      </c>
      <c r="BP105" s="373" t="e">
        <f t="shared" si="64"/>
        <v>#DIV/0!</v>
      </c>
      <c r="BQ105" s="373" t="e">
        <f t="shared" si="65"/>
        <v>#DIV/0!</v>
      </c>
      <c r="BR105" s="373" t="e">
        <f t="shared" si="66"/>
        <v>#DIV/0!</v>
      </c>
      <c r="BS105" s="373" t="str">
        <f t="shared" si="67"/>
        <v xml:space="preserve"> </v>
      </c>
      <c r="BT105" s="373" t="e">
        <f t="shared" si="68"/>
        <v>#DIV/0!</v>
      </c>
      <c r="BU105" s="373" t="e">
        <f t="shared" si="69"/>
        <v>#DIV/0!</v>
      </c>
      <c r="BV105" s="373" t="e">
        <f t="shared" si="70"/>
        <v>#DIV/0!</v>
      </c>
      <c r="BW105" s="373" t="str">
        <f t="shared" si="71"/>
        <v xml:space="preserve"> </v>
      </c>
      <c r="BY105" s="492">
        <f t="shared" si="44"/>
        <v>2.32783919894201</v>
      </c>
      <c r="BZ105" s="493">
        <f t="shared" si="45"/>
        <v>1.5973792518081904</v>
      </c>
      <c r="CA105" s="494">
        <f t="shared" si="46"/>
        <v>3762.9688205128205</v>
      </c>
      <c r="CB105" s="491">
        <f t="shared" si="72"/>
        <v>4814.95</v>
      </c>
      <c r="CC105" s="495" t="str">
        <f t="shared" si="73"/>
        <v xml:space="preserve"> </v>
      </c>
    </row>
    <row r="106" spans="1:81" s="490" customFormat="1" ht="9" customHeight="1">
      <c r="A106" s="641">
        <v>90</v>
      </c>
      <c r="B106" s="482" t="s">
        <v>563</v>
      </c>
      <c r="C106" s="483">
        <v>3562.4</v>
      </c>
      <c r="D106" s="484"/>
      <c r="E106" s="485">
        <f t="shared" si="43"/>
        <v>-1617003.4100000001</v>
      </c>
      <c r="F106" s="486">
        <v>4247516</v>
      </c>
      <c r="G106" s="483">
        <f t="shared" si="74"/>
        <v>2630512.59</v>
      </c>
      <c r="H106" s="487">
        <f t="shared" si="48"/>
        <v>0</v>
      </c>
      <c r="I106" s="483">
        <v>0</v>
      </c>
      <c r="J106" s="483">
        <v>0</v>
      </c>
      <c r="K106" s="483">
        <v>0</v>
      </c>
      <c r="L106" s="483">
        <v>0</v>
      </c>
      <c r="M106" s="483">
        <v>0</v>
      </c>
      <c r="N106" s="487">
        <v>0</v>
      </c>
      <c r="O106" s="487">
        <v>0</v>
      </c>
      <c r="P106" s="487">
        <v>0</v>
      </c>
      <c r="Q106" s="487">
        <v>0</v>
      </c>
      <c r="R106" s="487">
        <v>0</v>
      </c>
      <c r="S106" s="487">
        <v>0</v>
      </c>
      <c r="T106" s="488">
        <v>0</v>
      </c>
      <c r="U106" s="487">
        <v>0</v>
      </c>
      <c r="V106" s="484" t="s">
        <v>992</v>
      </c>
      <c r="W106" s="487">
        <v>961.36</v>
      </c>
      <c r="X106" s="487">
        <v>2474734.94</v>
      </c>
      <c r="Y106" s="487">
        <v>0</v>
      </c>
      <c r="Z106" s="487">
        <v>0</v>
      </c>
      <c r="AA106" s="487">
        <v>0</v>
      </c>
      <c r="AB106" s="487">
        <v>0</v>
      </c>
      <c r="AC106" s="487">
        <v>0</v>
      </c>
      <c r="AD106" s="487">
        <v>0</v>
      </c>
      <c r="AE106" s="487">
        <v>0</v>
      </c>
      <c r="AF106" s="487">
        <v>0</v>
      </c>
      <c r="AG106" s="487">
        <v>0</v>
      </c>
      <c r="AH106" s="487">
        <v>0</v>
      </c>
      <c r="AI106" s="487">
        <v>0</v>
      </c>
      <c r="AJ106" s="489">
        <v>92383.47</v>
      </c>
      <c r="AK106" s="489">
        <v>63394.18</v>
      </c>
      <c r="AL106" s="489">
        <v>0</v>
      </c>
      <c r="AN106" s="372">
        <f>I106/'Приложение 1.1'!J104</f>
        <v>0</v>
      </c>
      <c r="AO106" s="372" t="e">
        <f t="shared" si="49"/>
        <v>#DIV/0!</v>
      </c>
      <c r="AP106" s="372" t="e">
        <f t="shared" si="50"/>
        <v>#DIV/0!</v>
      </c>
      <c r="AQ106" s="372" t="e">
        <f t="shared" si="51"/>
        <v>#DIV/0!</v>
      </c>
      <c r="AR106" s="372" t="e">
        <f t="shared" si="52"/>
        <v>#DIV/0!</v>
      </c>
      <c r="AS106" s="372" t="e">
        <f t="shared" si="53"/>
        <v>#DIV/0!</v>
      </c>
      <c r="AT106" s="372" t="e">
        <f t="shared" si="54"/>
        <v>#DIV/0!</v>
      </c>
      <c r="AU106" s="372">
        <f t="shared" si="55"/>
        <v>2574.2021095115251</v>
      </c>
      <c r="AV106" s="372" t="e">
        <f t="shared" si="56"/>
        <v>#DIV/0!</v>
      </c>
      <c r="AW106" s="372" t="e">
        <f t="shared" si="57"/>
        <v>#DIV/0!</v>
      </c>
      <c r="AX106" s="372" t="e">
        <f t="shared" si="58"/>
        <v>#DIV/0!</v>
      </c>
      <c r="AY106" s="372">
        <f>AI106/'Приложение 1.1'!J104</f>
        <v>0</v>
      </c>
      <c r="AZ106" s="372">
        <v>730.08</v>
      </c>
      <c r="BA106" s="372">
        <v>2070.12</v>
      </c>
      <c r="BB106" s="372">
        <v>848.92</v>
      </c>
      <c r="BC106" s="372">
        <v>819.73</v>
      </c>
      <c r="BD106" s="372">
        <v>611.5</v>
      </c>
      <c r="BE106" s="372">
        <v>1080.04</v>
      </c>
      <c r="BF106" s="372">
        <v>2671800.0099999998</v>
      </c>
      <c r="BG106" s="372">
        <f t="shared" si="59"/>
        <v>4607.6000000000004</v>
      </c>
      <c r="BH106" s="372">
        <v>8748.57</v>
      </c>
      <c r="BI106" s="372">
        <v>3389.61</v>
      </c>
      <c r="BJ106" s="372">
        <v>5995.76</v>
      </c>
      <c r="BK106" s="372">
        <v>548.62</v>
      </c>
      <c r="BL106" s="373" t="str">
        <f t="shared" si="60"/>
        <v xml:space="preserve"> </v>
      </c>
      <c r="BM106" s="373" t="e">
        <f t="shared" si="61"/>
        <v>#DIV/0!</v>
      </c>
      <c r="BN106" s="373" t="e">
        <f t="shared" si="62"/>
        <v>#DIV/0!</v>
      </c>
      <c r="BO106" s="373" t="e">
        <f t="shared" si="63"/>
        <v>#DIV/0!</v>
      </c>
      <c r="BP106" s="373" t="e">
        <f t="shared" si="64"/>
        <v>#DIV/0!</v>
      </c>
      <c r="BQ106" s="373" t="e">
        <f t="shared" si="65"/>
        <v>#DIV/0!</v>
      </c>
      <c r="BR106" s="373" t="e">
        <f t="shared" si="66"/>
        <v>#DIV/0!</v>
      </c>
      <c r="BS106" s="373" t="str">
        <f t="shared" si="67"/>
        <v xml:space="preserve"> </v>
      </c>
      <c r="BT106" s="373" t="e">
        <f t="shared" si="68"/>
        <v>#DIV/0!</v>
      </c>
      <c r="BU106" s="373" t="e">
        <f t="shared" si="69"/>
        <v>#DIV/0!</v>
      </c>
      <c r="BV106" s="373" t="e">
        <f t="shared" si="70"/>
        <v>#DIV/0!</v>
      </c>
      <c r="BW106" s="373" t="str">
        <f t="shared" si="71"/>
        <v xml:space="preserve"> </v>
      </c>
      <c r="BY106" s="492">
        <f t="shared" si="44"/>
        <v>3.511994975853737</v>
      </c>
      <c r="BZ106" s="493">
        <f t="shared" si="45"/>
        <v>2.4099553920021348</v>
      </c>
      <c r="CA106" s="494">
        <f t="shared" si="46"/>
        <v>2736.2409399184485</v>
      </c>
      <c r="CB106" s="491">
        <f t="shared" si="72"/>
        <v>4814.95</v>
      </c>
      <c r="CC106" s="495" t="str">
        <f t="shared" si="73"/>
        <v xml:space="preserve"> </v>
      </c>
    </row>
    <row r="107" spans="1:81" s="26" customFormat="1" ht="9" customHeight="1">
      <c r="A107" s="641">
        <v>91</v>
      </c>
      <c r="B107" s="173" t="s">
        <v>564</v>
      </c>
      <c r="C107" s="178">
        <v>3043.3</v>
      </c>
      <c r="D107" s="114"/>
      <c r="E107" s="293">
        <f t="shared" si="43"/>
        <v>304647.27</v>
      </c>
      <c r="F107" s="275">
        <v>3040608</v>
      </c>
      <c r="G107" s="178">
        <f t="shared" ref="G107:G113" si="75">ROUND(H107+U107+X107+Z107+AB107+AD107+AF107+AH107+AI107+AJ107+AK107+AL107,2)</f>
        <v>3345255.27</v>
      </c>
      <c r="H107" s="388">
        <f t="shared" si="48"/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388">
        <v>0</v>
      </c>
      <c r="O107" s="388">
        <v>0</v>
      </c>
      <c r="P107" s="388">
        <v>0</v>
      </c>
      <c r="Q107" s="388">
        <v>0</v>
      </c>
      <c r="R107" s="388">
        <v>0</v>
      </c>
      <c r="S107" s="388">
        <v>0</v>
      </c>
      <c r="T107" s="103">
        <v>0</v>
      </c>
      <c r="U107" s="388">
        <v>0</v>
      </c>
      <c r="V107" s="114" t="s">
        <v>992</v>
      </c>
      <c r="W107" s="388">
        <v>906</v>
      </c>
      <c r="X107" s="388">
        <v>3208884</v>
      </c>
      <c r="Y107" s="388">
        <v>0</v>
      </c>
      <c r="Z107" s="388">
        <v>0</v>
      </c>
      <c r="AA107" s="388">
        <v>0</v>
      </c>
      <c r="AB107" s="388">
        <v>0</v>
      </c>
      <c r="AC107" s="388">
        <v>0</v>
      </c>
      <c r="AD107" s="388">
        <v>0</v>
      </c>
      <c r="AE107" s="388">
        <v>0</v>
      </c>
      <c r="AF107" s="388">
        <v>0</v>
      </c>
      <c r="AG107" s="388">
        <v>0</v>
      </c>
      <c r="AH107" s="388">
        <v>0</v>
      </c>
      <c r="AI107" s="388">
        <v>0</v>
      </c>
      <c r="AJ107" s="396">
        <v>90762.15</v>
      </c>
      <c r="AK107" s="396">
        <v>45609.120000000003</v>
      </c>
      <c r="AL107" s="396">
        <v>0</v>
      </c>
      <c r="AN107" s="372">
        <f>I107/'Приложение 1.1'!J105</f>
        <v>0</v>
      </c>
      <c r="AO107" s="372" t="e">
        <f t="shared" si="49"/>
        <v>#DIV/0!</v>
      </c>
      <c r="AP107" s="372" t="e">
        <f t="shared" si="50"/>
        <v>#DIV/0!</v>
      </c>
      <c r="AQ107" s="372" t="e">
        <f t="shared" si="51"/>
        <v>#DIV/0!</v>
      </c>
      <c r="AR107" s="372" t="e">
        <f t="shared" si="52"/>
        <v>#DIV/0!</v>
      </c>
      <c r="AS107" s="372" t="e">
        <f t="shared" si="53"/>
        <v>#DIV/0!</v>
      </c>
      <c r="AT107" s="372" t="e">
        <f t="shared" si="54"/>
        <v>#DIV/0!</v>
      </c>
      <c r="AU107" s="372">
        <f t="shared" si="55"/>
        <v>3541.8145695364237</v>
      </c>
      <c r="AV107" s="372" t="e">
        <f t="shared" si="56"/>
        <v>#DIV/0!</v>
      </c>
      <c r="AW107" s="372" t="e">
        <f t="shared" si="57"/>
        <v>#DIV/0!</v>
      </c>
      <c r="AX107" s="372" t="e">
        <f t="shared" si="58"/>
        <v>#DIV/0!</v>
      </c>
      <c r="AY107" s="372">
        <f>AI107/'Приложение 1.1'!J105</f>
        <v>0</v>
      </c>
      <c r="AZ107" s="372">
        <v>730.08</v>
      </c>
      <c r="BA107" s="372">
        <v>2070.12</v>
      </c>
      <c r="BB107" s="372">
        <v>848.92</v>
      </c>
      <c r="BC107" s="372">
        <v>819.73</v>
      </c>
      <c r="BD107" s="372">
        <v>611.5</v>
      </c>
      <c r="BE107" s="372">
        <v>1080.04</v>
      </c>
      <c r="BF107" s="372">
        <v>2671800.0099999998</v>
      </c>
      <c r="BG107" s="372">
        <f t="shared" si="59"/>
        <v>4607.6000000000004</v>
      </c>
      <c r="BH107" s="372">
        <v>8748.57</v>
      </c>
      <c r="BI107" s="372">
        <v>3389.61</v>
      </c>
      <c r="BJ107" s="372">
        <v>5995.76</v>
      </c>
      <c r="BK107" s="372">
        <v>548.62</v>
      </c>
      <c r="BL107" s="373" t="str">
        <f t="shared" si="60"/>
        <v xml:space="preserve"> </v>
      </c>
      <c r="BM107" s="373" t="e">
        <f t="shared" si="61"/>
        <v>#DIV/0!</v>
      </c>
      <c r="BN107" s="373" t="e">
        <f t="shared" si="62"/>
        <v>#DIV/0!</v>
      </c>
      <c r="BO107" s="373" t="e">
        <f t="shared" si="63"/>
        <v>#DIV/0!</v>
      </c>
      <c r="BP107" s="373" t="e">
        <f t="shared" si="64"/>
        <v>#DIV/0!</v>
      </c>
      <c r="BQ107" s="373" t="e">
        <f t="shared" si="65"/>
        <v>#DIV/0!</v>
      </c>
      <c r="BR107" s="373" t="e">
        <f t="shared" si="66"/>
        <v>#DIV/0!</v>
      </c>
      <c r="BS107" s="373" t="str">
        <f t="shared" si="67"/>
        <v xml:space="preserve"> </v>
      </c>
      <c r="BT107" s="373" t="e">
        <f t="shared" si="68"/>
        <v>#DIV/0!</v>
      </c>
      <c r="BU107" s="373" t="e">
        <f t="shared" si="69"/>
        <v>#DIV/0!</v>
      </c>
      <c r="BV107" s="373" t="e">
        <f t="shared" si="70"/>
        <v>#DIV/0!</v>
      </c>
      <c r="BW107" s="373" t="str">
        <f t="shared" si="71"/>
        <v xml:space="preserve"> </v>
      </c>
      <c r="BY107" s="273">
        <f t="shared" si="44"/>
        <v>2.7131606611294568</v>
      </c>
      <c r="BZ107" s="374">
        <f t="shared" si="45"/>
        <v>1.3633972991245</v>
      </c>
      <c r="CA107" s="375">
        <f t="shared" si="46"/>
        <v>3692.3347350993376</v>
      </c>
      <c r="CB107" s="372">
        <f t="shared" si="72"/>
        <v>4814.95</v>
      </c>
      <c r="CC107" s="18" t="str">
        <f t="shared" si="73"/>
        <v xml:space="preserve"> </v>
      </c>
    </row>
    <row r="108" spans="1:81" s="26" customFormat="1" ht="9" customHeight="1">
      <c r="A108" s="641">
        <v>92</v>
      </c>
      <c r="B108" s="173" t="s">
        <v>565</v>
      </c>
      <c r="C108" s="178">
        <v>3239.8</v>
      </c>
      <c r="D108" s="114"/>
      <c r="E108" s="293">
        <f t="shared" si="43"/>
        <v>332037.56999999983</v>
      </c>
      <c r="F108" s="275">
        <v>3073948</v>
      </c>
      <c r="G108" s="178">
        <f t="shared" si="75"/>
        <v>3405985.57</v>
      </c>
      <c r="H108" s="388">
        <f t="shared" si="48"/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388">
        <v>0</v>
      </c>
      <c r="O108" s="388">
        <v>0</v>
      </c>
      <c r="P108" s="388">
        <v>0</v>
      </c>
      <c r="Q108" s="388">
        <v>0</v>
      </c>
      <c r="R108" s="388">
        <v>0</v>
      </c>
      <c r="S108" s="388">
        <v>0</v>
      </c>
      <c r="T108" s="103">
        <v>0</v>
      </c>
      <c r="U108" s="388">
        <v>0</v>
      </c>
      <c r="V108" s="114" t="s">
        <v>992</v>
      </c>
      <c r="W108" s="388">
        <v>915</v>
      </c>
      <c r="X108" s="388">
        <v>3268119</v>
      </c>
      <c r="Y108" s="388">
        <v>0</v>
      </c>
      <c r="Z108" s="388">
        <v>0</v>
      </c>
      <c r="AA108" s="388">
        <v>0</v>
      </c>
      <c r="AB108" s="388">
        <v>0</v>
      </c>
      <c r="AC108" s="388">
        <v>0</v>
      </c>
      <c r="AD108" s="388">
        <v>0</v>
      </c>
      <c r="AE108" s="388">
        <v>0</v>
      </c>
      <c r="AF108" s="388">
        <v>0</v>
      </c>
      <c r="AG108" s="388">
        <v>0</v>
      </c>
      <c r="AH108" s="388">
        <v>0</v>
      </c>
      <c r="AI108" s="388">
        <v>0</v>
      </c>
      <c r="AJ108" s="396">
        <v>91757.35</v>
      </c>
      <c r="AK108" s="396">
        <v>46109.22</v>
      </c>
      <c r="AL108" s="396">
        <v>0</v>
      </c>
      <c r="AN108" s="372">
        <f>I108/'Приложение 1.1'!J106</f>
        <v>0</v>
      </c>
      <c r="AO108" s="372" t="e">
        <f t="shared" si="49"/>
        <v>#DIV/0!</v>
      </c>
      <c r="AP108" s="372" t="e">
        <f t="shared" si="50"/>
        <v>#DIV/0!</v>
      </c>
      <c r="AQ108" s="372" t="e">
        <f t="shared" si="51"/>
        <v>#DIV/0!</v>
      </c>
      <c r="AR108" s="372" t="e">
        <f t="shared" si="52"/>
        <v>#DIV/0!</v>
      </c>
      <c r="AS108" s="372" t="e">
        <f t="shared" si="53"/>
        <v>#DIV/0!</v>
      </c>
      <c r="AT108" s="372" t="e">
        <f t="shared" si="54"/>
        <v>#DIV/0!</v>
      </c>
      <c r="AU108" s="372">
        <f t="shared" si="55"/>
        <v>3571.7147540983606</v>
      </c>
      <c r="AV108" s="372" t="e">
        <f t="shared" si="56"/>
        <v>#DIV/0!</v>
      </c>
      <c r="AW108" s="372" t="e">
        <f t="shared" si="57"/>
        <v>#DIV/0!</v>
      </c>
      <c r="AX108" s="372" t="e">
        <f t="shared" si="58"/>
        <v>#DIV/0!</v>
      </c>
      <c r="AY108" s="372">
        <f>AI108/'Приложение 1.1'!J106</f>
        <v>0</v>
      </c>
      <c r="AZ108" s="372">
        <v>730.08</v>
      </c>
      <c r="BA108" s="372">
        <v>2070.12</v>
      </c>
      <c r="BB108" s="372">
        <v>848.92</v>
      </c>
      <c r="BC108" s="372">
        <v>819.73</v>
      </c>
      <c r="BD108" s="372">
        <v>611.5</v>
      </c>
      <c r="BE108" s="372">
        <v>1080.04</v>
      </c>
      <c r="BF108" s="372">
        <v>2671800.0099999998</v>
      </c>
      <c r="BG108" s="372">
        <f t="shared" si="59"/>
        <v>4607.6000000000004</v>
      </c>
      <c r="BH108" s="372">
        <v>8748.57</v>
      </c>
      <c r="BI108" s="372">
        <v>3389.61</v>
      </c>
      <c r="BJ108" s="372">
        <v>5995.76</v>
      </c>
      <c r="BK108" s="372">
        <v>548.62</v>
      </c>
      <c r="BL108" s="373" t="str">
        <f t="shared" si="60"/>
        <v xml:space="preserve"> </v>
      </c>
      <c r="BM108" s="373" t="e">
        <f t="shared" si="61"/>
        <v>#DIV/0!</v>
      </c>
      <c r="BN108" s="373" t="e">
        <f t="shared" si="62"/>
        <v>#DIV/0!</v>
      </c>
      <c r="BO108" s="373" t="e">
        <f t="shared" si="63"/>
        <v>#DIV/0!</v>
      </c>
      <c r="BP108" s="373" t="e">
        <f t="shared" si="64"/>
        <v>#DIV/0!</v>
      </c>
      <c r="BQ108" s="373" t="e">
        <f t="shared" si="65"/>
        <v>#DIV/0!</v>
      </c>
      <c r="BR108" s="373" t="e">
        <f t="shared" si="66"/>
        <v>#DIV/0!</v>
      </c>
      <c r="BS108" s="373" t="str">
        <f t="shared" si="67"/>
        <v xml:space="preserve"> </v>
      </c>
      <c r="BT108" s="373" t="e">
        <f t="shared" si="68"/>
        <v>#DIV/0!</v>
      </c>
      <c r="BU108" s="373" t="e">
        <f t="shared" si="69"/>
        <v>#DIV/0!</v>
      </c>
      <c r="BV108" s="373" t="e">
        <f t="shared" si="70"/>
        <v>#DIV/0!</v>
      </c>
      <c r="BW108" s="373" t="str">
        <f t="shared" si="71"/>
        <v xml:space="preserve"> </v>
      </c>
      <c r="BY108" s="273">
        <f t="shared" si="44"/>
        <v>2.6940028991373564</v>
      </c>
      <c r="BZ108" s="374">
        <f t="shared" si="45"/>
        <v>1.3537702686156714</v>
      </c>
      <c r="CA108" s="375">
        <f t="shared" si="46"/>
        <v>3722.3886010928959</v>
      </c>
      <c r="CB108" s="372">
        <f t="shared" si="72"/>
        <v>4814.95</v>
      </c>
      <c r="CC108" s="18" t="str">
        <f t="shared" si="73"/>
        <v xml:space="preserve"> </v>
      </c>
    </row>
    <row r="109" spans="1:81" s="26" customFormat="1" ht="9" customHeight="1">
      <c r="A109" s="641">
        <v>93</v>
      </c>
      <c r="B109" s="173" t="s">
        <v>566</v>
      </c>
      <c r="C109" s="178">
        <v>1307.76</v>
      </c>
      <c r="D109" s="174"/>
      <c r="E109" s="293">
        <f t="shared" si="43"/>
        <v>-1487317.9500000002</v>
      </c>
      <c r="F109" s="293">
        <v>3434125.45</v>
      </c>
      <c r="G109" s="178">
        <f t="shared" si="75"/>
        <v>1946807.5</v>
      </c>
      <c r="H109" s="388">
        <f>ROUND(I109+K109+M109+O109+Q109+S109,2)</f>
        <v>1439490.48</v>
      </c>
      <c r="I109" s="178">
        <v>183453.42</v>
      </c>
      <c r="J109" s="178">
        <v>898</v>
      </c>
      <c r="K109" s="178">
        <v>1058468.26</v>
      </c>
      <c r="L109" s="178">
        <v>240.5</v>
      </c>
      <c r="M109" s="178">
        <v>0</v>
      </c>
      <c r="N109" s="388">
        <v>116</v>
      </c>
      <c r="O109" s="388">
        <v>93334.68</v>
      </c>
      <c r="P109" s="388">
        <v>0</v>
      </c>
      <c r="Q109" s="388">
        <v>0</v>
      </c>
      <c r="R109" s="388">
        <v>124</v>
      </c>
      <c r="S109" s="388">
        <v>104234.12</v>
      </c>
      <c r="T109" s="103">
        <v>0</v>
      </c>
      <c r="U109" s="388">
        <v>0</v>
      </c>
      <c r="V109" s="174"/>
      <c r="W109" s="388">
        <v>0</v>
      </c>
      <c r="X109" s="388">
        <v>0</v>
      </c>
      <c r="Y109" s="388">
        <v>0</v>
      </c>
      <c r="Z109" s="388">
        <v>0</v>
      </c>
      <c r="AA109" s="388">
        <v>0</v>
      </c>
      <c r="AB109" s="388">
        <v>0</v>
      </c>
      <c r="AC109" s="388">
        <v>0</v>
      </c>
      <c r="AD109" s="388">
        <v>0</v>
      </c>
      <c r="AE109" s="388">
        <v>0</v>
      </c>
      <c r="AF109" s="388">
        <v>0</v>
      </c>
      <c r="AG109" s="388">
        <v>0</v>
      </c>
      <c r="AH109" s="388">
        <v>0</v>
      </c>
      <c r="AI109" s="388">
        <f>23158.46+330138.04</f>
        <v>353296.5</v>
      </c>
      <c r="AJ109" s="396">
        <v>102508.64</v>
      </c>
      <c r="AK109" s="396">
        <v>51511.88</v>
      </c>
      <c r="AL109" s="396">
        <v>0</v>
      </c>
      <c r="AM109" s="291"/>
      <c r="AN109" s="372">
        <f>I109/'Приложение 1.1'!J107</f>
        <v>140.28064782528907</v>
      </c>
      <c r="AO109" s="372">
        <f t="shared" si="49"/>
        <v>1178.6951670378619</v>
      </c>
      <c r="AP109" s="372">
        <f t="shared" si="50"/>
        <v>0</v>
      </c>
      <c r="AQ109" s="372">
        <f t="shared" si="51"/>
        <v>804.60931034482758</v>
      </c>
      <c r="AR109" s="372" t="e">
        <f t="shared" si="52"/>
        <v>#DIV/0!</v>
      </c>
      <c r="AS109" s="372">
        <f t="shared" si="53"/>
        <v>840.59774193548378</v>
      </c>
      <c r="AT109" s="372" t="e">
        <f t="shared" si="54"/>
        <v>#DIV/0!</v>
      </c>
      <c r="AU109" s="372" t="e">
        <f t="shared" si="55"/>
        <v>#DIV/0!</v>
      </c>
      <c r="AV109" s="372" t="e">
        <f t="shared" si="56"/>
        <v>#DIV/0!</v>
      </c>
      <c r="AW109" s="372" t="e">
        <f t="shared" si="57"/>
        <v>#DIV/0!</v>
      </c>
      <c r="AX109" s="372" t="e">
        <f t="shared" si="58"/>
        <v>#DIV/0!</v>
      </c>
      <c r="AY109" s="372">
        <f>AI109/'Приложение 1.1'!J107</f>
        <v>270.15392732611491</v>
      </c>
      <c r="AZ109" s="372">
        <v>730.08</v>
      </c>
      <c r="BA109" s="372">
        <v>2070.12</v>
      </c>
      <c r="BB109" s="372">
        <v>848.92</v>
      </c>
      <c r="BC109" s="372">
        <v>819.73</v>
      </c>
      <c r="BD109" s="372">
        <v>611.5</v>
      </c>
      <c r="BE109" s="372">
        <v>1080.04</v>
      </c>
      <c r="BF109" s="372">
        <v>2671800.0099999998</v>
      </c>
      <c r="BG109" s="372">
        <f t="shared" si="59"/>
        <v>4422.8500000000004</v>
      </c>
      <c r="BH109" s="372">
        <v>8748.57</v>
      </c>
      <c r="BI109" s="372">
        <v>3389.61</v>
      </c>
      <c r="BJ109" s="372">
        <v>5995.76</v>
      </c>
      <c r="BK109" s="372">
        <v>548.62</v>
      </c>
      <c r="BL109" s="373" t="str">
        <f t="shared" si="60"/>
        <v xml:space="preserve"> </v>
      </c>
      <c r="BM109" s="373" t="str">
        <f t="shared" si="61"/>
        <v xml:space="preserve"> </v>
      </c>
      <c r="BN109" s="373" t="str">
        <f t="shared" si="62"/>
        <v xml:space="preserve"> </v>
      </c>
      <c r="BO109" s="373" t="str">
        <f t="shared" si="63"/>
        <v xml:space="preserve"> </v>
      </c>
      <c r="BP109" s="373" t="e">
        <f t="shared" si="64"/>
        <v>#DIV/0!</v>
      </c>
      <c r="BQ109" s="373" t="str">
        <f t="shared" si="65"/>
        <v xml:space="preserve"> </v>
      </c>
      <c r="BR109" s="373" t="e">
        <f t="shared" si="66"/>
        <v>#DIV/0!</v>
      </c>
      <c r="BS109" s="373" t="e">
        <f t="shared" si="67"/>
        <v>#DIV/0!</v>
      </c>
      <c r="BT109" s="373" t="e">
        <f t="shared" si="68"/>
        <v>#DIV/0!</v>
      </c>
      <c r="BU109" s="373" t="e">
        <f t="shared" si="69"/>
        <v>#DIV/0!</v>
      </c>
      <c r="BV109" s="373" t="e">
        <f t="shared" si="70"/>
        <v>#DIV/0!</v>
      </c>
      <c r="BW109" s="373" t="str">
        <f t="shared" si="71"/>
        <v xml:space="preserve"> </v>
      </c>
      <c r="BY109" s="273">
        <f t="shared" si="44"/>
        <v>5.2654738591257733</v>
      </c>
      <c r="BZ109" s="374">
        <f t="shared" si="45"/>
        <v>2.6459667943543468</v>
      </c>
      <c r="CA109" s="375" t="e">
        <f t="shared" si="46"/>
        <v>#DIV/0!</v>
      </c>
      <c r="CB109" s="372">
        <f t="shared" si="72"/>
        <v>4621.88</v>
      </c>
      <c r="CC109" s="18" t="e">
        <f t="shared" si="73"/>
        <v>#DIV/0!</v>
      </c>
    </row>
    <row r="110" spans="1:81" s="490" customFormat="1" ht="9" customHeight="1">
      <c r="A110" s="641">
        <v>94</v>
      </c>
      <c r="B110" s="482" t="s">
        <v>567</v>
      </c>
      <c r="C110" s="483">
        <v>2918</v>
      </c>
      <c r="D110" s="484"/>
      <c r="E110" s="485">
        <f t="shared" si="43"/>
        <v>174966.81000000006</v>
      </c>
      <c r="F110" s="486">
        <v>2697206</v>
      </c>
      <c r="G110" s="483">
        <f t="shared" si="75"/>
        <v>2872172.81</v>
      </c>
      <c r="H110" s="487">
        <f t="shared" si="48"/>
        <v>0</v>
      </c>
      <c r="I110" s="483">
        <v>0</v>
      </c>
      <c r="J110" s="483">
        <v>0</v>
      </c>
      <c r="K110" s="483">
        <v>0</v>
      </c>
      <c r="L110" s="483">
        <v>0</v>
      </c>
      <c r="M110" s="483">
        <v>0</v>
      </c>
      <c r="N110" s="487">
        <v>0</v>
      </c>
      <c r="O110" s="487">
        <v>0</v>
      </c>
      <c r="P110" s="487">
        <v>0</v>
      </c>
      <c r="Q110" s="487">
        <v>0</v>
      </c>
      <c r="R110" s="487">
        <v>0</v>
      </c>
      <c r="S110" s="487">
        <v>0</v>
      </c>
      <c r="T110" s="488">
        <v>0</v>
      </c>
      <c r="U110" s="487">
        <v>0</v>
      </c>
      <c r="V110" s="484" t="s">
        <v>992</v>
      </c>
      <c r="W110" s="487">
        <v>804</v>
      </c>
      <c r="X110" s="487">
        <v>2751405.41</v>
      </c>
      <c r="Y110" s="487">
        <v>0</v>
      </c>
      <c r="Z110" s="487">
        <v>0</v>
      </c>
      <c r="AA110" s="487">
        <v>0</v>
      </c>
      <c r="AB110" s="487">
        <v>0</v>
      </c>
      <c r="AC110" s="487">
        <v>0</v>
      </c>
      <c r="AD110" s="487">
        <v>0</v>
      </c>
      <c r="AE110" s="487">
        <v>0</v>
      </c>
      <c r="AF110" s="487">
        <v>0</v>
      </c>
      <c r="AG110" s="487">
        <v>0</v>
      </c>
      <c r="AH110" s="487">
        <v>0</v>
      </c>
      <c r="AI110" s="487">
        <v>0</v>
      </c>
      <c r="AJ110" s="489">
        <v>80511.600000000006</v>
      </c>
      <c r="AK110" s="489">
        <v>40255.800000000003</v>
      </c>
      <c r="AL110" s="489">
        <v>0</v>
      </c>
      <c r="AN110" s="372">
        <f>I110/'Приложение 1.1'!J108</f>
        <v>0</v>
      </c>
      <c r="AO110" s="372" t="e">
        <f t="shared" si="49"/>
        <v>#DIV/0!</v>
      </c>
      <c r="AP110" s="372" t="e">
        <f t="shared" si="50"/>
        <v>#DIV/0!</v>
      </c>
      <c r="AQ110" s="372" t="e">
        <f t="shared" si="51"/>
        <v>#DIV/0!</v>
      </c>
      <c r="AR110" s="372" t="e">
        <f t="shared" si="52"/>
        <v>#DIV/0!</v>
      </c>
      <c r="AS110" s="372" t="e">
        <f t="shared" si="53"/>
        <v>#DIV/0!</v>
      </c>
      <c r="AT110" s="372" t="e">
        <f t="shared" si="54"/>
        <v>#DIV/0!</v>
      </c>
      <c r="AU110" s="372">
        <f t="shared" si="55"/>
        <v>3422.1460323383085</v>
      </c>
      <c r="AV110" s="372" t="e">
        <f t="shared" si="56"/>
        <v>#DIV/0!</v>
      </c>
      <c r="AW110" s="372" t="e">
        <f t="shared" si="57"/>
        <v>#DIV/0!</v>
      </c>
      <c r="AX110" s="372" t="e">
        <f t="shared" si="58"/>
        <v>#DIV/0!</v>
      </c>
      <c r="AY110" s="372">
        <f>AI110/'Приложение 1.1'!J108</f>
        <v>0</v>
      </c>
      <c r="AZ110" s="372">
        <v>730.08</v>
      </c>
      <c r="BA110" s="372">
        <v>2070.12</v>
      </c>
      <c r="BB110" s="372">
        <v>848.92</v>
      </c>
      <c r="BC110" s="372">
        <v>819.73</v>
      </c>
      <c r="BD110" s="372">
        <v>611.5</v>
      </c>
      <c r="BE110" s="372">
        <v>1080.04</v>
      </c>
      <c r="BF110" s="372">
        <v>2671800.0099999998</v>
      </c>
      <c r="BG110" s="372">
        <f t="shared" si="59"/>
        <v>4607.6000000000004</v>
      </c>
      <c r="BH110" s="372">
        <v>8748.57</v>
      </c>
      <c r="BI110" s="372">
        <v>3389.61</v>
      </c>
      <c r="BJ110" s="372">
        <v>5995.76</v>
      </c>
      <c r="BK110" s="372">
        <v>548.62</v>
      </c>
      <c r="BL110" s="373" t="str">
        <f t="shared" si="60"/>
        <v xml:space="preserve"> </v>
      </c>
      <c r="BM110" s="373" t="e">
        <f t="shared" si="61"/>
        <v>#DIV/0!</v>
      </c>
      <c r="BN110" s="373" t="e">
        <f t="shared" si="62"/>
        <v>#DIV/0!</v>
      </c>
      <c r="BO110" s="373" t="e">
        <f t="shared" si="63"/>
        <v>#DIV/0!</v>
      </c>
      <c r="BP110" s="373" t="e">
        <f t="shared" si="64"/>
        <v>#DIV/0!</v>
      </c>
      <c r="BQ110" s="373" t="e">
        <f t="shared" si="65"/>
        <v>#DIV/0!</v>
      </c>
      <c r="BR110" s="373" t="e">
        <f t="shared" si="66"/>
        <v>#DIV/0!</v>
      </c>
      <c r="BS110" s="373" t="str">
        <f t="shared" si="67"/>
        <v xml:space="preserve"> </v>
      </c>
      <c r="BT110" s="373" t="e">
        <f t="shared" si="68"/>
        <v>#DIV/0!</v>
      </c>
      <c r="BU110" s="373" t="e">
        <f t="shared" si="69"/>
        <v>#DIV/0!</v>
      </c>
      <c r="BV110" s="373" t="e">
        <f t="shared" si="70"/>
        <v>#DIV/0!</v>
      </c>
      <c r="BW110" s="373" t="str">
        <f t="shared" si="71"/>
        <v xml:space="preserve"> </v>
      </c>
      <c r="BY110" s="492">
        <f t="shared" si="44"/>
        <v>2.8031600229514049</v>
      </c>
      <c r="BZ110" s="493">
        <f t="shared" si="45"/>
        <v>1.4015800114757024</v>
      </c>
      <c r="CA110" s="494">
        <f t="shared" si="46"/>
        <v>3572.3542412935326</v>
      </c>
      <c r="CB110" s="491">
        <f t="shared" si="72"/>
        <v>4814.95</v>
      </c>
      <c r="CC110" s="495" t="str">
        <f t="shared" si="73"/>
        <v xml:space="preserve"> </v>
      </c>
    </row>
    <row r="111" spans="1:81" s="651" customFormat="1" ht="9" customHeight="1">
      <c r="A111" s="642">
        <v>95</v>
      </c>
      <c r="B111" s="643" t="s">
        <v>568</v>
      </c>
      <c r="C111" s="644">
        <v>2457.8000000000002</v>
      </c>
      <c r="D111" s="658"/>
      <c r="E111" s="646">
        <f t="shared" si="43"/>
        <v>-215800.85999999987</v>
      </c>
      <c r="F111" s="646">
        <v>2813580</v>
      </c>
      <c r="G111" s="644">
        <f t="shared" si="75"/>
        <v>2597779.14</v>
      </c>
      <c r="H111" s="648">
        <f t="shared" si="48"/>
        <v>0</v>
      </c>
      <c r="I111" s="644">
        <v>0</v>
      </c>
      <c r="J111" s="644">
        <v>0</v>
      </c>
      <c r="K111" s="644">
        <v>0</v>
      </c>
      <c r="L111" s="644">
        <v>0</v>
      </c>
      <c r="M111" s="644">
        <v>0</v>
      </c>
      <c r="N111" s="648">
        <v>0</v>
      </c>
      <c r="O111" s="648">
        <v>0</v>
      </c>
      <c r="P111" s="648">
        <v>0</v>
      </c>
      <c r="Q111" s="648">
        <v>0</v>
      </c>
      <c r="R111" s="648">
        <v>0</v>
      </c>
      <c r="S111" s="648">
        <v>0</v>
      </c>
      <c r="T111" s="649">
        <v>0</v>
      </c>
      <c r="U111" s="648">
        <v>0</v>
      </c>
      <c r="V111" s="658" t="s">
        <v>993</v>
      </c>
      <c r="W111" s="648">
        <v>847.08</v>
      </c>
      <c r="X111" s="648">
        <v>2471801.1</v>
      </c>
      <c r="Y111" s="648">
        <v>0</v>
      </c>
      <c r="Z111" s="648">
        <v>0</v>
      </c>
      <c r="AA111" s="648">
        <v>0</v>
      </c>
      <c r="AB111" s="648">
        <v>0</v>
      </c>
      <c r="AC111" s="648">
        <v>0</v>
      </c>
      <c r="AD111" s="648">
        <v>0</v>
      </c>
      <c r="AE111" s="648">
        <v>0</v>
      </c>
      <c r="AF111" s="648">
        <v>0</v>
      </c>
      <c r="AG111" s="648">
        <v>0</v>
      </c>
      <c r="AH111" s="648">
        <v>0</v>
      </c>
      <c r="AI111" s="648">
        <v>0</v>
      </c>
      <c r="AJ111" s="650">
        <v>83985.36</v>
      </c>
      <c r="AK111" s="650">
        <v>41992.68</v>
      </c>
      <c r="AL111" s="650">
        <v>0</v>
      </c>
      <c r="AN111" s="652">
        <f>I111/'Приложение 1.1'!J109</f>
        <v>0</v>
      </c>
      <c r="AO111" s="652" t="e">
        <f t="shared" si="49"/>
        <v>#DIV/0!</v>
      </c>
      <c r="AP111" s="652" t="e">
        <f t="shared" si="50"/>
        <v>#DIV/0!</v>
      </c>
      <c r="AQ111" s="652" t="e">
        <f t="shared" si="51"/>
        <v>#DIV/0!</v>
      </c>
      <c r="AR111" s="652" t="e">
        <f t="shared" si="52"/>
        <v>#DIV/0!</v>
      </c>
      <c r="AS111" s="652" t="e">
        <f t="shared" si="53"/>
        <v>#DIV/0!</v>
      </c>
      <c r="AT111" s="652" t="e">
        <f t="shared" si="54"/>
        <v>#DIV/0!</v>
      </c>
      <c r="AU111" s="652">
        <f t="shared" si="55"/>
        <v>2918.0255701940782</v>
      </c>
      <c r="AV111" s="652" t="e">
        <f t="shared" si="56"/>
        <v>#DIV/0!</v>
      </c>
      <c r="AW111" s="652" t="e">
        <f t="shared" si="57"/>
        <v>#DIV/0!</v>
      </c>
      <c r="AX111" s="652" t="e">
        <f t="shared" si="58"/>
        <v>#DIV/0!</v>
      </c>
      <c r="AY111" s="652">
        <f>AI111/'Приложение 1.1'!J109</f>
        <v>0</v>
      </c>
      <c r="AZ111" s="652">
        <v>730.08</v>
      </c>
      <c r="BA111" s="652">
        <v>2070.12</v>
      </c>
      <c r="BB111" s="652">
        <v>848.92</v>
      </c>
      <c r="BC111" s="652">
        <v>819.73</v>
      </c>
      <c r="BD111" s="652">
        <v>611.5</v>
      </c>
      <c r="BE111" s="652">
        <v>1080.04</v>
      </c>
      <c r="BF111" s="652">
        <v>2671800.0099999998</v>
      </c>
      <c r="BG111" s="652">
        <f t="shared" si="59"/>
        <v>4422.8500000000004</v>
      </c>
      <c r="BH111" s="652">
        <v>8748.57</v>
      </c>
      <c r="BI111" s="652">
        <v>3389.61</v>
      </c>
      <c r="BJ111" s="652">
        <v>5995.76</v>
      </c>
      <c r="BK111" s="652">
        <v>548.62</v>
      </c>
      <c r="BL111" s="653" t="str">
        <f t="shared" si="60"/>
        <v xml:space="preserve"> </v>
      </c>
      <c r="BM111" s="653" t="e">
        <f t="shared" si="61"/>
        <v>#DIV/0!</v>
      </c>
      <c r="BN111" s="653" t="e">
        <f t="shared" si="62"/>
        <v>#DIV/0!</v>
      </c>
      <c r="BO111" s="653" t="e">
        <f t="shared" si="63"/>
        <v>#DIV/0!</v>
      </c>
      <c r="BP111" s="653" t="e">
        <f t="shared" si="64"/>
        <v>#DIV/0!</v>
      </c>
      <c r="BQ111" s="653" t="e">
        <f t="shared" si="65"/>
        <v>#DIV/0!</v>
      </c>
      <c r="BR111" s="653" t="e">
        <f t="shared" si="66"/>
        <v>#DIV/0!</v>
      </c>
      <c r="BS111" s="653" t="str">
        <f t="shared" si="67"/>
        <v xml:space="preserve"> </v>
      </c>
      <c r="BT111" s="653" t="e">
        <f t="shared" si="68"/>
        <v>#DIV/0!</v>
      </c>
      <c r="BU111" s="653" t="e">
        <f t="shared" si="69"/>
        <v>#DIV/0!</v>
      </c>
      <c r="BV111" s="653" t="e">
        <f t="shared" si="70"/>
        <v>#DIV/0!</v>
      </c>
      <c r="BW111" s="653" t="str">
        <f t="shared" si="71"/>
        <v xml:space="preserve"> </v>
      </c>
      <c r="BY111" s="654">
        <f t="shared" si="44"/>
        <v>3.2329676802316611</v>
      </c>
      <c r="BZ111" s="655">
        <f t="shared" si="45"/>
        <v>1.6164838401158306</v>
      </c>
      <c r="CA111" s="656">
        <f t="shared" si="46"/>
        <v>3066.7459271851535</v>
      </c>
      <c r="CB111" s="652">
        <f t="shared" si="72"/>
        <v>4621.88</v>
      </c>
      <c r="CC111" s="657" t="str">
        <f t="shared" si="73"/>
        <v xml:space="preserve"> </v>
      </c>
    </row>
    <row r="112" spans="1:81" s="651" customFormat="1" ht="9" customHeight="1">
      <c r="A112" s="642">
        <v>96</v>
      </c>
      <c r="B112" s="643" t="s">
        <v>569</v>
      </c>
      <c r="C112" s="644">
        <v>3033.4</v>
      </c>
      <c r="D112" s="658"/>
      <c r="E112" s="646">
        <f t="shared" si="43"/>
        <v>-54709.85999999987</v>
      </c>
      <c r="F112" s="646">
        <v>3719100</v>
      </c>
      <c r="G112" s="644">
        <f t="shared" si="75"/>
        <v>3664390.14</v>
      </c>
      <c r="H112" s="648">
        <f t="shared" si="48"/>
        <v>0</v>
      </c>
      <c r="I112" s="644">
        <v>0</v>
      </c>
      <c r="J112" s="644">
        <v>0</v>
      </c>
      <c r="K112" s="644">
        <v>0</v>
      </c>
      <c r="L112" s="644">
        <v>0</v>
      </c>
      <c r="M112" s="644">
        <v>0</v>
      </c>
      <c r="N112" s="648">
        <v>0</v>
      </c>
      <c r="O112" s="648">
        <v>0</v>
      </c>
      <c r="P112" s="648">
        <v>0</v>
      </c>
      <c r="Q112" s="648">
        <v>0</v>
      </c>
      <c r="R112" s="648">
        <v>0</v>
      </c>
      <c r="S112" s="648">
        <v>0</v>
      </c>
      <c r="T112" s="649">
        <v>0</v>
      </c>
      <c r="U112" s="648">
        <v>0</v>
      </c>
      <c r="V112" s="658" t="s">
        <v>993</v>
      </c>
      <c r="W112" s="648">
        <v>1063.08</v>
      </c>
      <c r="X112" s="648">
        <v>3515719.14</v>
      </c>
      <c r="Y112" s="648">
        <v>0</v>
      </c>
      <c r="Z112" s="648">
        <v>0</v>
      </c>
      <c r="AA112" s="648">
        <v>0</v>
      </c>
      <c r="AB112" s="648">
        <v>0</v>
      </c>
      <c r="AC112" s="648">
        <v>0</v>
      </c>
      <c r="AD112" s="648">
        <v>0</v>
      </c>
      <c r="AE112" s="648">
        <v>0</v>
      </c>
      <c r="AF112" s="648">
        <v>0</v>
      </c>
      <c r="AG112" s="648">
        <v>0</v>
      </c>
      <c r="AH112" s="648">
        <v>0</v>
      </c>
      <c r="AI112" s="648">
        <v>0</v>
      </c>
      <c r="AJ112" s="650">
        <v>93163.43</v>
      </c>
      <c r="AK112" s="650">
        <v>55507.57</v>
      </c>
      <c r="AL112" s="650">
        <v>0</v>
      </c>
      <c r="AN112" s="652">
        <f>I112/'Приложение 1.1'!J110</f>
        <v>0</v>
      </c>
      <c r="AO112" s="652" t="e">
        <f t="shared" si="49"/>
        <v>#DIV/0!</v>
      </c>
      <c r="AP112" s="652" t="e">
        <f t="shared" si="50"/>
        <v>#DIV/0!</v>
      </c>
      <c r="AQ112" s="652" t="e">
        <f t="shared" si="51"/>
        <v>#DIV/0!</v>
      </c>
      <c r="AR112" s="652" t="e">
        <f t="shared" si="52"/>
        <v>#DIV/0!</v>
      </c>
      <c r="AS112" s="652" t="e">
        <f t="shared" si="53"/>
        <v>#DIV/0!</v>
      </c>
      <c r="AT112" s="652" t="e">
        <f t="shared" si="54"/>
        <v>#DIV/0!</v>
      </c>
      <c r="AU112" s="652">
        <f t="shared" si="55"/>
        <v>3307.1068405011856</v>
      </c>
      <c r="AV112" s="652" t="e">
        <f t="shared" si="56"/>
        <v>#DIV/0!</v>
      </c>
      <c r="AW112" s="652" t="e">
        <f t="shared" si="57"/>
        <v>#DIV/0!</v>
      </c>
      <c r="AX112" s="652" t="e">
        <f t="shared" si="58"/>
        <v>#DIV/0!</v>
      </c>
      <c r="AY112" s="652">
        <f>AI112/'Приложение 1.1'!J110</f>
        <v>0</v>
      </c>
      <c r="AZ112" s="652">
        <v>730.08</v>
      </c>
      <c r="BA112" s="652">
        <v>2070.12</v>
      </c>
      <c r="BB112" s="652">
        <v>848.92</v>
      </c>
      <c r="BC112" s="652">
        <v>819.73</v>
      </c>
      <c r="BD112" s="652">
        <v>611.5</v>
      </c>
      <c r="BE112" s="652">
        <v>1080.04</v>
      </c>
      <c r="BF112" s="652">
        <v>2671800.0099999998</v>
      </c>
      <c r="BG112" s="652">
        <f t="shared" si="59"/>
        <v>4422.8500000000004</v>
      </c>
      <c r="BH112" s="652">
        <v>8748.57</v>
      </c>
      <c r="BI112" s="652">
        <v>3389.61</v>
      </c>
      <c r="BJ112" s="652">
        <v>5995.76</v>
      </c>
      <c r="BK112" s="652">
        <v>548.62</v>
      </c>
      <c r="BL112" s="653" t="str">
        <f t="shared" si="60"/>
        <v xml:space="preserve"> </v>
      </c>
      <c r="BM112" s="653" t="e">
        <f t="shared" si="61"/>
        <v>#DIV/0!</v>
      </c>
      <c r="BN112" s="653" t="e">
        <f t="shared" si="62"/>
        <v>#DIV/0!</v>
      </c>
      <c r="BO112" s="653" t="e">
        <f t="shared" si="63"/>
        <v>#DIV/0!</v>
      </c>
      <c r="BP112" s="653" t="e">
        <f t="shared" si="64"/>
        <v>#DIV/0!</v>
      </c>
      <c r="BQ112" s="653" t="e">
        <f t="shared" si="65"/>
        <v>#DIV/0!</v>
      </c>
      <c r="BR112" s="653" t="e">
        <f t="shared" si="66"/>
        <v>#DIV/0!</v>
      </c>
      <c r="BS112" s="653" t="str">
        <f t="shared" si="67"/>
        <v xml:space="preserve"> </v>
      </c>
      <c r="BT112" s="653" t="e">
        <f t="shared" si="68"/>
        <v>#DIV/0!</v>
      </c>
      <c r="BU112" s="653" t="e">
        <f t="shared" si="69"/>
        <v>#DIV/0!</v>
      </c>
      <c r="BV112" s="653" t="e">
        <f t="shared" si="70"/>
        <v>#DIV/0!</v>
      </c>
      <c r="BW112" s="653" t="str">
        <f t="shared" si="71"/>
        <v xml:space="preserve"> </v>
      </c>
      <c r="BY112" s="654">
        <f t="shared" si="44"/>
        <v>2.5423993199588728</v>
      </c>
      <c r="BZ112" s="655">
        <f t="shared" si="45"/>
        <v>1.5147833030682698</v>
      </c>
      <c r="CA112" s="656">
        <f t="shared" si="46"/>
        <v>3446.9561462919069</v>
      </c>
      <c r="CB112" s="652">
        <f t="shared" si="72"/>
        <v>4621.88</v>
      </c>
      <c r="CC112" s="657" t="str">
        <f t="shared" si="73"/>
        <v xml:space="preserve"> </v>
      </c>
    </row>
    <row r="113" spans="1:81" s="490" customFormat="1" ht="9" customHeight="1">
      <c r="A113" s="641">
        <v>97</v>
      </c>
      <c r="B113" s="482" t="s">
        <v>570</v>
      </c>
      <c r="C113" s="483">
        <v>2174.4</v>
      </c>
      <c r="D113" s="484"/>
      <c r="E113" s="485">
        <f t="shared" ref="E113:E143" si="76">G113-F113</f>
        <v>-52121.220000000205</v>
      </c>
      <c r="F113" s="486">
        <v>3844102</v>
      </c>
      <c r="G113" s="483">
        <f t="shared" si="75"/>
        <v>3791980.78</v>
      </c>
      <c r="H113" s="487">
        <f t="shared" si="48"/>
        <v>0</v>
      </c>
      <c r="I113" s="483">
        <v>0</v>
      </c>
      <c r="J113" s="483">
        <v>0</v>
      </c>
      <c r="K113" s="483">
        <v>0</v>
      </c>
      <c r="L113" s="483">
        <v>0</v>
      </c>
      <c r="M113" s="483">
        <v>0</v>
      </c>
      <c r="N113" s="487">
        <v>0</v>
      </c>
      <c r="O113" s="487">
        <v>0</v>
      </c>
      <c r="P113" s="487">
        <v>0</v>
      </c>
      <c r="Q113" s="487">
        <v>0</v>
      </c>
      <c r="R113" s="487">
        <v>0</v>
      </c>
      <c r="S113" s="487">
        <v>0</v>
      </c>
      <c r="T113" s="488">
        <v>0</v>
      </c>
      <c r="U113" s="487">
        <v>0</v>
      </c>
      <c r="V113" s="484" t="s">
        <v>992</v>
      </c>
      <c r="W113" s="487">
        <v>1127.7</v>
      </c>
      <c r="X113" s="487">
        <v>3659070.96</v>
      </c>
      <c r="Y113" s="487">
        <v>0</v>
      </c>
      <c r="Z113" s="487">
        <v>0</v>
      </c>
      <c r="AA113" s="487">
        <v>0</v>
      </c>
      <c r="AB113" s="487">
        <v>0</v>
      </c>
      <c r="AC113" s="487">
        <v>0</v>
      </c>
      <c r="AD113" s="487">
        <v>0</v>
      </c>
      <c r="AE113" s="487">
        <v>0</v>
      </c>
      <c r="AF113" s="487">
        <v>0</v>
      </c>
      <c r="AG113" s="487">
        <v>0</v>
      </c>
      <c r="AH113" s="487">
        <v>0</v>
      </c>
      <c r="AI113" s="487">
        <v>0</v>
      </c>
      <c r="AJ113" s="489">
        <v>75536.600000000006</v>
      </c>
      <c r="AK113" s="489">
        <v>57373.22</v>
      </c>
      <c r="AL113" s="489">
        <v>0</v>
      </c>
      <c r="AN113" s="372">
        <f>I113/'Приложение 1.1'!J111</f>
        <v>0</v>
      </c>
      <c r="AO113" s="372" t="e">
        <f t="shared" si="49"/>
        <v>#DIV/0!</v>
      </c>
      <c r="AP113" s="372" t="e">
        <f t="shared" si="50"/>
        <v>#DIV/0!</v>
      </c>
      <c r="AQ113" s="372" t="e">
        <f t="shared" si="51"/>
        <v>#DIV/0!</v>
      </c>
      <c r="AR113" s="372" t="e">
        <f t="shared" si="52"/>
        <v>#DIV/0!</v>
      </c>
      <c r="AS113" s="372" t="e">
        <f t="shared" si="53"/>
        <v>#DIV/0!</v>
      </c>
      <c r="AT113" s="372" t="e">
        <f t="shared" si="54"/>
        <v>#DIV/0!</v>
      </c>
      <c r="AU113" s="372">
        <f t="shared" si="55"/>
        <v>3244.7201915403029</v>
      </c>
      <c r="AV113" s="372" t="e">
        <f t="shared" si="56"/>
        <v>#DIV/0!</v>
      </c>
      <c r="AW113" s="372" t="e">
        <f t="shared" si="57"/>
        <v>#DIV/0!</v>
      </c>
      <c r="AX113" s="372" t="e">
        <f t="shared" si="58"/>
        <v>#DIV/0!</v>
      </c>
      <c r="AY113" s="372">
        <f>AI113/'Приложение 1.1'!J111</f>
        <v>0</v>
      </c>
      <c r="AZ113" s="372">
        <v>730.08</v>
      </c>
      <c r="BA113" s="372">
        <v>2070.12</v>
      </c>
      <c r="BB113" s="372">
        <v>848.92</v>
      </c>
      <c r="BC113" s="372">
        <v>819.73</v>
      </c>
      <c r="BD113" s="372">
        <v>611.5</v>
      </c>
      <c r="BE113" s="372">
        <v>1080.04</v>
      </c>
      <c r="BF113" s="372">
        <v>2671800.0099999998</v>
      </c>
      <c r="BG113" s="372">
        <f t="shared" si="59"/>
        <v>4607.6000000000004</v>
      </c>
      <c r="BH113" s="372">
        <v>8748.57</v>
      </c>
      <c r="BI113" s="372">
        <v>3389.61</v>
      </c>
      <c r="BJ113" s="372">
        <v>5995.76</v>
      </c>
      <c r="BK113" s="372">
        <v>548.62</v>
      </c>
      <c r="BL113" s="373" t="str">
        <f t="shared" si="60"/>
        <v xml:space="preserve"> </v>
      </c>
      <c r="BM113" s="373" t="e">
        <f t="shared" si="61"/>
        <v>#DIV/0!</v>
      </c>
      <c r="BN113" s="373" t="e">
        <f t="shared" si="62"/>
        <v>#DIV/0!</v>
      </c>
      <c r="BO113" s="373" t="e">
        <f t="shared" si="63"/>
        <v>#DIV/0!</v>
      </c>
      <c r="BP113" s="373" t="e">
        <f t="shared" si="64"/>
        <v>#DIV/0!</v>
      </c>
      <c r="BQ113" s="373" t="e">
        <f t="shared" si="65"/>
        <v>#DIV/0!</v>
      </c>
      <c r="BR113" s="373" t="e">
        <f t="shared" si="66"/>
        <v>#DIV/0!</v>
      </c>
      <c r="BS113" s="373" t="str">
        <f t="shared" si="67"/>
        <v xml:space="preserve"> </v>
      </c>
      <c r="BT113" s="373" t="e">
        <f t="shared" si="68"/>
        <v>#DIV/0!</v>
      </c>
      <c r="BU113" s="373" t="e">
        <f t="shared" si="69"/>
        <v>#DIV/0!</v>
      </c>
      <c r="BV113" s="373" t="e">
        <f t="shared" si="70"/>
        <v>#DIV/0!</v>
      </c>
      <c r="BW113" s="373" t="str">
        <f t="shared" si="71"/>
        <v xml:space="preserve"> </v>
      </c>
      <c r="BY113" s="492">
        <f t="shared" ref="BY113:BY144" si="77">AJ113/G113*100</f>
        <v>1.9920090417757867</v>
      </c>
      <c r="BZ113" s="493">
        <f t="shared" ref="BZ113:BZ144" si="78">AK113/G113*100</f>
        <v>1.5130145253531588</v>
      </c>
      <c r="CA113" s="494">
        <f t="shared" ref="CA113:CA127" si="79">G113/W113</f>
        <v>3362.5793916821845</v>
      </c>
      <c r="CB113" s="491">
        <f t="shared" si="72"/>
        <v>4814.95</v>
      </c>
      <c r="CC113" s="495" t="str">
        <f t="shared" si="73"/>
        <v xml:space="preserve"> </v>
      </c>
    </row>
    <row r="114" spans="1:81" s="26" customFormat="1" ht="9" customHeight="1">
      <c r="A114" s="641">
        <v>98</v>
      </c>
      <c r="B114" s="173" t="s">
        <v>571</v>
      </c>
      <c r="C114" s="178">
        <v>5672.1</v>
      </c>
      <c r="D114" s="114"/>
      <c r="E114" s="293">
        <f t="shared" si="76"/>
        <v>-296703.75</v>
      </c>
      <c r="F114" s="275">
        <v>5764486</v>
      </c>
      <c r="G114" s="178">
        <f t="shared" ref="G114:G120" si="80">ROUND(H114+U114+X114+Z114+AB114+AD114+AF114+AH114+AI114+AJ114+AK114+AL114,2)</f>
        <v>5467782.25</v>
      </c>
      <c r="H114" s="388">
        <f t="shared" si="48"/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388">
        <v>0</v>
      </c>
      <c r="O114" s="388">
        <v>0</v>
      </c>
      <c r="P114" s="388">
        <v>0</v>
      </c>
      <c r="Q114" s="388">
        <v>0</v>
      </c>
      <c r="R114" s="388">
        <v>0</v>
      </c>
      <c r="S114" s="388">
        <v>0</v>
      </c>
      <c r="T114" s="103">
        <v>0</v>
      </c>
      <c r="U114" s="388">
        <v>0</v>
      </c>
      <c r="V114" s="114" t="s">
        <v>992</v>
      </c>
      <c r="W114" s="388">
        <v>1600</v>
      </c>
      <c r="X114" s="388">
        <v>5252487.01</v>
      </c>
      <c r="Y114" s="388">
        <v>0</v>
      </c>
      <c r="Z114" s="388">
        <v>0</v>
      </c>
      <c r="AA114" s="388">
        <v>0</v>
      </c>
      <c r="AB114" s="388">
        <v>0</v>
      </c>
      <c r="AC114" s="388">
        <v>0</v>
      </c>
      <c r="AD114" s="388">
        <v>0</v>
      </c>
      <c r="AE114" s="388">
        <v>0</v>
      </c>
      <c r="AF114" s="388">
        <v>0</v>
      </c>
      <c r="AG114" s="388">
        <v>0</v>
      </c>
      <c r="AH114" s="388">
        <v>0</v>
      </c>
      <c r="AI114" s="388">
        <v>0</v>
      </c>
      <c r="AJ114" s="396">
        <v>128827.95</v>
      </c>
      <c r="AK114" s="396">
        <v>86467.29</v>
      </c>
      <c r="AL114" s="396">
        <v>0</v>
      </c>
      <c r="AN114" s="372">
        <f>I114/'Приложение 1.1'!J112</f>
        <v>0</v>
      </c>
      <c r="AO114" s="372" t="e">
        <f t="shared" si="49"/>
        <v>#DIV/0!</v>
      </c>
      <c r="AP114" s="372" t="e">
        <f t="shared" si="50"/>
        <v>#DIV/0!</v>
      </c>
      <c r="AQ114" s="372" t="e">
        <f t="shared" si="51"/>
        <v>#DIV/0!</v>
      </c>
      <c r="AR114" s="372" t="e">
        <f t="shared" si="52"/>
        <v>#DIV/0!</v>
      </c>
      <c r="AS114" s="372" t="e">
        <f t="shared" si="53"/>
        <v>#DIV/0!</v>
      </c>
      <c r="AT114" s="372" t="e">
        <f t="shared" si="54"/>
        <v>#DIV/0!</v>
      </c>
      <c r="AU114" s="372">
        <f t="shared" si="55"/>
        <v>3282.80438125</v>
      </c>
      <c r="AV114" s="372" t="e">
        <f t="shared" si="56"/>
        <v>#DIV/0!</v>
      </c>
      <c r="AW114" s="372" t="e">
        <f t="shared" si="57"/>
        <v>#DIV/0!</v>
      </c>
      <c r="AX114" s="372" t="e">
        <f t="shared" si="58"/>
        <v>#DIV/0!</v>
      </c>
      <c r="AY114" s="372">
        <f>AI114/'Приложение 1.1'!J112</f>
        <v>0</v>
      </c>
      <c r="AZ114" s="372">
        <v>730.08</v>
      </c>
      <c r="BA114" s="372">
        <v>2070.12</v>
      </c>
      <c r="BB114" s="372">
        <v>848.92</v>
      </c>
      <c r="BC114" s="372">
        <v>819.73</v>
      </c>
      <c r="BD114" s="372">
        <v>611.5</v>
      </c>
      <c r="BE114" s="372">
        <v>1080.04</v>
      </c>
      <c r="BF114" s="372">
        <v>2671800.0099999998</v>
      </c>
      <c r="BG114" s="372">
        <f t="shared" si="59"/>
        <v>4607.6000000000004</v>
      </c>
      <c r="BH114" s="372">
        <v>8748.57</v>
      </c>
      <c r="BI114" s="372">
        <v>3389.61</v>
      </c>
      <c r="BJ114" s="372">
        <v>5995.76</v>
      </c>
      <c r="BK114" s="372">
        <v>548.62</v>
      </c>
      <c r="BL114" s="373" t="str">
        <f t="shared" si="60"/>
        <v xml:space="preserve"> </v>
      </c>
      <c r="BM114" s="373" t="e">
        <f t="shared" si="61"/>
        <v>#DIV/0!</v>
      </c>
      <c r="BN114" s="373" t="e">
        <f t="shared" si="62"/>
        <v>#DIV/0!</v>
      </c>
      <c r="BO114" s="373" t="e">
        <f t="shared" si="63"/>
        <v>#DIV/0!</v>
      </c>
      <c r="BP114" s="373" t="e">
        <f t="shared" si="64"/>
        <v>#DIV/0!</v>
      </c>
      <c r="BQ114" s="373" t="e">
        <f t="shared" si="65"/>
        <v>#DIV/0!</v>
      </c>
      <c r="BR114" s="373" t="e">
        <f t="shared" si="66"/>
        <v>#DIV/0!</v>
      </c>
      <c r="BS114" s="373" t="str">
        <f t="shared" si="67"/>
        <v xml:space="preserve"> </v>
      </c>
      <c r="BT114" s="373" t="e">
        <f t="shared" si="68"/>
        <v>#DIV/0!</v>
      </c>
      <c r="BU114" s="373" t="e">
        <f t="shared" si="69"/>
        <v>#DIV/0!</v>
      </c>
      <c r="BV114" s="373" t="e">
        <f t="shared" si="70"/>
        <v>#DIV/0!</v>
      </c>
      <c r="BW114" s="373" t="str">
        <f t="shared" si="71"/>
        <v xml:space="preserve"> </v>
      </c>
      <c r="BY114" s="273">
        <f t="shared" si="77"/>
        <v>2.3561280261297899</v>
      </c>
      <c r="BZ114" s="374">
        <f t="shared" si="78"/>
        <v>1.5813960038368391</v>
      </c>
      <c r="CA114" s="375">
        <f t="shared" si="79"/>
        <v>3417.3639062500001</v>
      </c>
      <c r="CB114" s="372">
        <f t="shared" si="72"/>
        <v>4814.95</v>
      </c>
      <c r="CC114" s="18" t="str">
        <f t="shared" si="73"/>
        <v xml:space="preserve"> </v>
      </c>
    </row>
    <row r="115" spans="1:81" s="490" customFormat="1" ht="9" customHeight="1">
      <c r="A115" s="641">
        <v>99</v>
      </c>
      <c r="B115" s="482" t="s">
        <v>572</v>
      </c>
      <c r="C115" s="483">
        <v>5603.5</v>
      </c>
      <c r="D115" s="484"/>
      <c r="E115" s="485">
        <f t="shared" si="76"/>
        <v>15679.870000000112</v>
      </c>
      <c r="F115" s="486">
        <v>5157698</v>
      </c>
      <c r="G115" s="483">
        <f t="shared" si="80"/>
        <v>5173377.87</v>
      </c>
      <c r="H115" s="487">
        <f t="shared" si="48"/>
        <v>0</v>
      </c>
      <c r="I115" s="483">
        <v>0</v>
      </c>
      <c r="J115" s="483">
        <v>0</v>
      </c>
      <c r="K115" s="483">
        <v>0</v>
      </c>
      <c r="L115" s="483">
        <v>0</v>
      </c>
      <c r="M115" s="483">
        <v>0</v>
      </c>
      <c r="N115" s="487">
        <v>0</v>
      </c>
      <c r="O115" s="487">
        <v>0</v>
      </c>
      <c r="P115" s="487">
        <v>0</v>
      </c>
      <c r="Q115" s="487">
        <v>0</v>
      </c>
      <c r="R115" s="487">
        <v>0</v>
      </c>
      <c r="S115" s="487">
        <v>0</v>
      </c>
      <c r="T115" s="488">
        <v>0</v>
      </c>
      <c r="U115" s="487">
        <v>0</v>
      </c>
      <c r="V115" s="484" t="s">
        <v>992</v>
      </c>
      <c r="W115" s="487">
        <v>1542.7</v>
      </c>
      <c r="X115" s="487">
        <v>4984219.3</v>
      </c>
      <c r="Y115" s="487">
        <v>0</v>
      </c>
      <c r="Z115" s="487">
        <v>0</v>
      </c>
      <c r="AA115" s="487">
        <v>0</v>
      </c>
      <c r="AB115" s="487">
        <v>0</v>
      </c>
      <c r="AC115" s="487">
        <v>0</v>
      </c>
      <c r="AD115" s="487">
        <v>0</v>
      </c>
      <c r="AE115" s="487">
        <v>0</v>
      </c>
      <c r="AF115" s="487">
        <v>0</v>
      </c>
      <c r="AG115" s="487">
        <v>0</v>
      </c>
      <c r="AH115" s="487">
        <v>0</v>
      </c>
      <c r="AI115" s="487">
        <v>0</v>
      </c>
      <c r="AJ115" s="489">
        <v>112179.93</v>
      </c>
      <c r="AK115" s="489">
        <v>76978.64</v>
      </c>
      <c r="AL115" s="489">
        <v>0</v>
      </c>
      <c r="AN115" s="372">
        <f>I115/'Приложение 1.1'!J113</f>
        <v>0</v>
      </c>
      <c r="AO115" s="372" t="e">
        <f t="shared" si="49"/>
        <v>#DIV/0!</v>
      </c>
      <c r="AP115" s="372" t="e">
        <f t="shared" si="50"/>
        <v>#DIV/0!</v>
      </c>
      <c r="AQ115" s="372" t="e">
        <f t="shared" si="51"/>
        <v>#DIV/0!</v>
      </c>
      <c r="AR115" s="372" t="e">
        <f t="shared" si="52"/>
        <v>#DIV/0!</v>
      </c>
      <c r="AS115" s="372" t="e">
        <f t="shared" si="53"/>
        <v>#DIV/0!</v>
      </c>
      <c r="AT115" s="372" t="e">
        <f t="shared" si="54"/>
        <v>#DIV/0!</v>
      </c>
      <c r="AU115" s="372">
        <f t="shared" si="55"/>
        <v>3230.8415764568613</v>
      </c>
      <c r="AV115" s="372" t="e">
        <f t="shared" si="56"/>
        <v>#DIV/0!</v>
      </c>
      <c r="AW115" s="372" t="e">
        <f t="shared" si="57"/>
        <v>#DIV/0!</v>
      </c>
      <c r="AX115" s="372" t="e">
        <f t="shared" si="58"/>
        <v>#DIV/0!</v>
      </c>
      <c r="AY115" s="372">
        <f>AI115/'Приложение 1.1'!J113</f>
        <v>0</v>
      </c>
      <c r="AZ115" s="372">
        <v>730.08</v>
      </c>
      <c r="BA115" s="372">
        <v>2070.12</v>
      </c>
      <c r="BB115" s="372">
        <v>848.92</v>
      </c>
      <c r="BC115" s="372">
        <v>819.73</v>
      </c>
      <c r="BD115" s="372">
        <v>611.5</v>
      </c>
      <c r="BE115" s="372">
        <v>1080.04</v>
      </c>
      <c r="BF115" s="372">
        <v>2671800.0099999998</v>
      </c>
      <c r="BG115" s="372">
        <f t="shared" si="59"/>
        <v>4607.6000000000004</v>
      </c>
      <c r="BH115" s="372">
        <v>8748.57</v>
      </c>
      <c r="BI115" s="372">
        <v>3389.61</v>
      </c>
      <c r="BJ115" s="372">
        <v>5995.76</v>
      </c>
      <c r="BK115" s="372">
        <v>548.62</v>
      </c>
      <c r="BL115" s="373" t="str">
        <f t="shared" si="60"/>
        <v xml:space="preserve"> </v>
      </c>
      <c r="BM115" s="373" t="e">
        <f t="shared" si="61"/>
        <v>#DIV/0!</v>
      </c>
      <c r="BN115" s="373" t="e">
        <f t="shared" si="62"/>
        <v>#DIV/0!</v>
      </c>
      <c r="BO115" s="373" t="e">
        <f t="shared" si="63"/>
        <v>#DIV/0!</v>
      </c>
      <c r="BP115" s="373" t="e">
        <f t="shared" si="64"/>
        <v>#DIV/0!</v>
      </c>
      <c r="BQ115" s="373" t="e">
        <f t="shared" si="65"/>
        <v>#DIV/0!</v>
      </c>
      <c r="BR115" s="373" t="e">
        <f t="shared" si="66"/>
        <v>#DIV/0!</v>
      </c>
      <c r="BS115" s="373" t="str">
        <f t="shared" si="67"/>
        <v xml:space="preserve"> </v>
      </c>
      <c r="BT115" s="373" t="e">
        <f t="shared" si="68"/>
        <v>#DIV/0!</v>
      </c>
      <c r="BU115" s="373" t="e">
        <f t="shared" si="69"/>
        <v>#DIV/0!</v>
      </c>
      <c r="BV115" s="373" t="e">
        <f t="shared" si="70"/>
        <v>#DIV/0!</v>
      </c>
      <c r="BW115" s="373" t="str">
        <f t="shared" si="71"/>
        <v xml:space="preserve"> </v>
      </c>
      <c r="BY115" s="492">
        <f t="shared" si="77"/>
        <v>2.1684078143706134</v>
      </c>
      <c r="BZ115" s="493">
        <f t="shared" si="78"/>
        <v>1.4879763654302716</v>
      </c>
      <c r="CA115" s="494">
        <f t="shared" si="79"/>
        <v>3353.4568419005641</v>
      </c>
      <c r="CB115" s="491">
        <f t="shared" si="72"/>
        <v>4814.95</v>
      </c>
      <c r="CC115" s="495" t="str">
        <f t="shared" si="73"/>
        <v xml:space="preserve"> </v>
      </c>
    </row>
    <row r="116" spans="1:81" s="490" customFormat="1" ht="9" customHeight="1">
      <c r="A116" s="641">
        <v>100</v>
      </c>
      <c r="B116" s="482" t="s">
        <v>573</v>
      </c>
      <c r="C116" s="483">
        <v>5464.8</v>
      </c>
      <c r="D116" s="484"/>
      <c r="E116" s="485">
        <f t="shared" si="76"/>
        <v>438283.84999999963</v>
      </c>
      <c r="F116" s="486">
        <v>5104354</v>
      </c>
      <c r="G116" s="483">
        <f t="shared" si="80"/>
        <v>5542637.8499999996</v>
      </c>
      <c r="H116" s="487">
        <f t="shared" si="48"/>
        <v>0</v>
      </c>
      <c r="I116" s="483">
        <v>0</v>
      </c>
      <c r="J116" s="483">
        <v>0</v>
      </c>
      <c r="K116" s="483">
        <v>0</v>
      </c>
      <c r="L116" s="483">
        <v>0</v>
      </c>
      <c r="M116" s="483">
        <v>0</v>
      </c>
      <c r="N116" s="487">
        <v>0</v>
      </c>
      <c r="O116" s="487">
        <v>0</v>
      </c>
      <c r="P116" s="487">
        <v>0</v>
      </c>
      <c r="Q116" s="487">
        <v>0</v>
      </c>
      <c r="R116" s="487">
        <v>0</v>
      </c>
      <c r="S116" s="487">
        <v>0</v>
      </c>
      <c r="T116" s="488">
        <v>0</v>
      </c>
      <c r="U116" s="487">
        <v>0</v>
      </c>
      <c r="V116" s="484" t="s">
        <v>992</v>
      </c>
      <c r="W116" s="487">
        <v>1518</v>
      </c>
      <c r="X116" s="487">
        <v>5314090.4000000004</v>
      </c>
      <c r="Y116" s="487">
        <v>0</v>
      </c>
      <c r="Z116" s="487">
        <v>0</v>
      </c>
      <c r="AA116" s="487">
        <v>0</v>
      </c>
      <c r="AB116" s="487">
        <v>0</v>
      </c>
      <c r="AC116" s="487">
        <v>0</v>
      </c>
      <c r="AD116" s="487">
        <v>0</v>
      </c>
      <c r="AE116" s="487">
        <v>0</v>
      </c>
      <c r="AF116" s="487">
        <v>0</v>
      </c>
      <c r="AG116" s="487">
        <v>0</v>
      </c>
      <c r="AH116" s="487">
        <v>0</v>
      </c>
      <c r="AI116" s="487">
        <v>0</v>
      </c>
      <c r="AJ116" s="489">
        <v>152364.97</v>
      </c>
      <c r="AK116" s="489">
        <v>76182.48</v>
      </c>
      <c r="AL116" s="489">
        <v>0</v>
      </c>
      <c r="AN116" s="372">
        <f>I116/'Приложение 1.1'!J114</f>
        <v>0</v>
      </c>
      <c r="AO116" s="372" t="e">
        <f t="shared" si="49"/>
        <v>#DIV/0!</v>
      </c>
      <c r="AP116" s="372" t="e">
        <f t="shared" si="50"/>
        <v>#DIV/0!</v>
      </c>
      <c r="AQ116" s="372" t="e">
        <f t="shared" si="51"/>
        <v>#DIV/0!</v>
      </c>
      <c r="AR116" s="372" t="e">
        <f t="shared" si="52"/>
        <v>#DIV/0!</v>
      </c>
      <c r="AS116" s="372" t="e">
        <f t="shared" si="53"/>
        <v>#DIV/0!</v>
      </c>
      <c r="AT116" s="372" t="e">
        <f t="shared" si="54"/>
        <v>#DIV/0!</v>
      </c>
      <c r="AU116" s="372">
        <f t="shared" si="55"/>
        <v>3500.7183135704877</v>
      </c>
      <c r="AV116" s="372" t="e">
        <f t="shared" si="56"/>
        <v>#DIV/0!</v>
      </c>
      <c r="AW116" s="372" t="e">
        <f t="shared" si="57"/>
        <v>#DIV/0!</v>
      </c>
      <c r="AX116" s="372" t="e">
        <f t="shared" si="58"/>
        <v>#DIV/0!</v>
      </c>
      <c r="AY116" s="372">
        <f>AI116/'Приложение 1.1'!J114</f>
        <v>0</v>
      </c>
      <c r="AZ116" s="372">
        <v>730.08</v>
      </c>
      <c r="BA116" s="372">
        <v>2070.12</v>
      </c>
      <c r="BB116" s="372">
        <v>848.92</v>
      </c>
      <c r="BC116" s="372">
        <v>819.73</v>
      </c>
      <c r="BD116" s="372">
        <v>611.5</v>
      </c>
      <c r="BE116" s="372">
        <v>1080.04</v>
      </c>
      <c r="BF116" s="372">
        <v>2671800.0099999998</v>
      </c>
      <c r="BG116" s="372">
        <f t="shared" si="59"/>
        <v>4607.6000000000004</v>
      </c>
      <c r="BH116" s="372">
        <v>8748.57</v>
      </c>
      <c r="BI116" s="372">
        <v>3389.61</v>
      </c>
      <c r="BJ116" s="372">
        <v>5995.76</v>
      </c>
      <c r="BK116" s="372">
        <v>548.62</v>
      </c>
      <c r="BL116" s="373" t="str">
        <f t="shared" si="60"/>
        <v xml:space="preserve"> </v>
      </c>
      <c r="BM116" s="373" t="e">
        <f t="shared" si="61"/>
        <v>#DIV/0!</v>
      </c>
      <c r="BN116" s="373" t="e">
        <f t="shared" si="62"/>
        <v>#DIV/0!</v>
      </c>
      <c r="BO116" s="373" t="e">
        <f t="shared" si="63"/>
        <v>#DIV/0!</v>
      </c>
      <c r="BP116" s="373" t="e">
        <f t="shared" si="64"/>
        <v>#DIV/0!</v>
      </c>
      <c r="BQ116" s="373" t="e">
        <f t="shared" si="65"/>
        <v>#DIV/0!</v>
      </c>
      <c r="BR116" s="373" t="e">
        <f t="shared" si="66"/>
        <v>#DIV/0!</v>
      </c>
      <c r="BS116" s="373" t="str">
        <f t="shared" si="67"/>
        <v xml:space="preserve"> </v>
      </c>
      <c r="BT116" s="373" t="e">
        <f t="shared" si="68"/>
        <v>#DIV/0!</v>
      </c>
      <c r="BU116" s="373" t="e">
        <f t="shared" si="69"/>
        <v>#DIV/0!</v>
      </c>
      <c r="BV116" s="373" t="e">
        <f t="shared" si="70"/>
        <v>#DIV/0!</v>
      </c>
      <c r="BW116" s="373" t="str">
        <f t="shared" si="71"/>
        <v xml:space="preserve"> </v>
      </c>
      <c r="BY116" s="492">
        <f t="shared" si="77"/>
        <v>2.7489613090994212</v>
      </c>
      <c r="BZ116" s="493">
        <f t="shared" si="78"/>
        <v>1.374480564339956</v>
      </c>
      <c r="CA116" s="494">
        <f t="shared" si="79"/>
        <v>3651.2765810276678</v>
      </c>
      <c r="CB116" s="491">
        <f t="shared" si="72"/>
        <v>4814.95</v>
      </c>
      <c r="CC116" s="495" t="str">
        <f t="shared" si="73"/>
        <v xml:space="preserve"> </v>
      </c>
    </row>
    <row r="117" spans="1:81" s="490" customFormat="1" ht="9" customHeight="1">
      <c r="A117" s="641">
        <v>101</v>
      </c>
      <c r="B117" s="482" t="s">
        <v>574</v>
      </c>
      <c r="C117" s="483">
        <v>2024.9</v>
      </c>
      <c r="D117" s="484"/>
      <c r="E117" s="485">
        <f t="shared" si="76"/>
        <v>-194369.64</v>
      </c>
      <c r="F117" s="486">
        <v>1220244</v>
      </c>
      <c r="G117" s="483">
        <f t="shared" si="80"/>
        <v>1025874.36</v>
      </c>
      <c r="H117" s="487">
        <f t="shared" si="48"/>
        <v>0</v>
      </c>
      <c r="I117" s="483">
        <v>0</v>
      </c>
      <c r="J117" s="483">
        <v>0</v>
      </c>
      <c r="K117" s="483">
        <v>0</v>
      </c>
      <c r="L117" s="483">
        <v>0</v>
      </c>
      <c r="M117" s="483">
        <v>0</v>
      </c>
      <c r="N117" s="487">
        <v>0</v>
      </c>
      <c r="O117" s="487">
        <v>0</v>
      </c>
      <c r="P117" s="487">
        <v>0</v>
      </c>
      <c r="Q117" s="487">
        <v>0</v>
      </c>
      <c r="R117" s="487">
        <v>0</v>
      </c>
      <c r="S117" s="487">
        <v>0</v>
      </c>
      <c r="T117" s="488">
        <v>0</v>
      </c>
      <c r="U117" s="487">
        <v>0</v>
      </c>
      <c r="V117" s="484" t="s">
        <v>992</v>
      </c>
      <c r="W117" s="487">
        <v>295</v>
      </c>
      <c r="X117" s="487">
        <v>971237.94</v>
      </c>
      <c r="Y117" s="487">
        <v>0</v>
      </c>
      <c r="Z117" s="487">
        <v>0</v>
      </c>
      <c r="AA117" s="487">
        <v>0</v>
      </c>
      <c r="AB117" s="487">
        <v>0</v>
      </c>
      <c r="AC117" s="487">
        <v>0</v>
      </c>
      <c r="AD117" s="487">
        <v>0</v>
      </c>
      <c r="AE117" s="487">
        <v>0</v>
      </c>
      <c r="AF117" s="487">
        <v>0</v>
      </c>
      <c r="AG117" s="487">
        <v>0</v>
      </c>
      <c r="AH117" s="487">
        <v>0</v>
      </c>
      <c r="AI117" s="487">
        <v>0</v>
      </c>
      <c r="AJ117" s="489">
        <v>36424.28</v>
      </c>
      <c r="AK117" s="489">
        <v>18212.14</v>
      </c>
      <c r="AL117" s="489">
        <v>0</v>
      </c>
      <c r="AN117" s="372">
        <f>I117/'Приложение 1.1'!J115</f>
        <v>0</v>
      </c>
      <c r="AO117" s="372" t="e">
        <f t="shared" si="49"/>
        <v>#DIV/0!</v>
      </c>
      <c r="AP117" s="372" t="e">
        <f t="shared" si="50"/>
        <v>#DIV/0!</v>
      </c>
      <c r="AQ117" s="372" t="e">
        <f t="shared" si="51"/>
        <v>#DIV/0!</v>
      </c>
      <c r="AR117" s="372" t="e">
        <f t="shared" si="52"/>
        <v>#DIV/0!</v>
      </c>
      <c r="AS117" s="372" t="e">
        <f t="shared" si="53"/>
        <v>#DIV/0!</v>
      </c>
      <c r="AT117" s="372" t="e">
        <f t="shared" si="54"/>
        <v>#DIV/0!</v>
      </c>
      <c r="AU117" s="372">
        <f t="shared" si="55"/>
        <v>3292.3319999999999</v>
      </c>
      <c r="AV117" s="372" t="e">
        <f t="shared" si="56"/>
        <v>#DIV/0!</v>
      </c>
      <c r="AW117" s="372" t="e">
        <f t="shared" si="57"/>
        <v>#DIV/0!</v>
      </c>
      <c r="AX117" s="372" t="e">
        <f t="shared" si="58"/>
        <v>#DIV/0!</v>
      </c>
      <c r="AY117" s="372">
        <f>AI117/'Приложение 1.1'!J115</f>
        <v>0</v>
      </c>
      <c r="AZ117" s="372">
        <v>730.08</v>
      </c>
      <c r="BA117" s="372">
        <v>2070.12</v>
      </c>
      <c r="BB117" s="372">
        <v>848.92</v>
      </c>
      <c r="BC117" s="372">
        <v>819.73</v>
      </c>
      <c r="BD117" s="372">
        <v>611.5</v>
      </c>
      <c r="BE117" s="372">
        <v>1080.04</v>
      </c>
      <c r="BF117" s="372">
        <v>2671800.0099999998</v>
      </c>
      <c r="BG117" s="372">
        <f t="shared" si="59"/>
        <v>4607.6000000000004</v>
      </c>
      <c r="BH117" s="372">
        <v>8748.57</v>
      </c>
      <c r="BI117" s="372">
        <v>3389.61</v>
      </c>
      <c r="BJ117" s="372">
        <v>5995.76</v>
      </c>
      <c r="BK117" s="372">
        <v>548.62</v>
      </c>
      <c r="BL117" s="373" t="str">
        <f t="shared" si="60"/>
        <v xml:space="preserve"> </v>
      </c>
      <c r="BM117" s="373" t="e">
        <f t="shared" si="61"/>
        <v>#DIV/0!</v>
      </c>
      <c r="BN117" s="373" t="e">
        <f t="shared" si="62"/>
        <v>#DIV/0!</v>
      </c>
      <c r="BO117" s="373" t="e">
        <f t="shared" si="63"/>
        <v>#DIV/0!</v>
      </c>
      <c r="BP117" s="373" t="e">
        <f t="shared" si="64"/>
        <v>#DIV/0!</v>
      </c>
      <c r="BQ117" s="373" t="e">
        <f t="shared" si="65"/>
        <v>#DIV/0!</v>
      </c>
      <c r="BR117" s="373" t="e">
        <f t="shared" si="66"/>
        <v>#DIV/0!</v>
      </c>
      <c r="BS117" s="373" t="str">
        <f t="shared" si="67"/>
        <v xml:space="preserve"> </v>
      </c>
      <c r="BT117" s="373" t="e">
        <f t="shared" si="68"/>
        <v>#DIV/0!</v>
      </c>
      <c r="BU117" s="373" t="e">
        <f t="shared" si="69"/>
        <v>#DIV/0!</v>
      </c>
      <c r="BV117" s="373" t="e">
        <f t="shared" si="70"/>
        <v>#DIV/0!</v>
      </c>
      <c r="BW117" s="373" t="str">
        <f t="shared" si="71"/>
        <v xml:space="preserve"> </v>
      </c>
      <c r="BY117" s="492">
        <f t="shared" si="77"/>
        <v>3.5505595441531459</v>
      </c>
      <c r="BZ117" s="493">
        <f t="shared" si="78"/>
        <v>1.7752797720765729</v>
      </c>
      <c r="CA117" s="494">
        <f t="shared" si="79"/>
        <v>3477.5402033898304</v>
      </c>
      <c r="CB117" s="491">
        <f t="shared" si="72"/>
        <v>4814.95</v>
      </c>
      <c r="CC117" s="495" t="str">
        <f t="shared" si="73"/>
        <v xml:space="preserve"> </v>
      </c>
    </row>
    <row r="118" spans="1:81" s="490" customFormat="1" ht="9" customHeight="1">
      <c r="A118" s="641">
        <v>102</v>
      </c>
      <c r="B118" s="482" t="s">
        <v>575</v>
      </c>
      <c r="C118" s="483">
        <v>10031.799999999999</v>
      </c>
      <c r="D118" s="484"/>
      <c r="E118" s="485">
        <f t="shared" si="76"/>
        <v>-572553.30000000075</v>
      </c>
      <c r="F118" s="486">
        <v>10129025.4</v>
      </c>
      <c r="G118" s="483">
        <f t="shared" si="80"/>
        <v>9556472.0999999996</v>
      </c>
      <c r="H118" s="487">
        <f t="shared" si="48"/>
        <v>0</v>
      </c>
      <c r="I118" s="483">
        <v>0</v>
      </c>
      <c r="J118" s="483">
        <v>0</v>
      </c>
      <c r="K118" s="483">
        <v>0</v>
      </c>
      <c r="L118" s="483">
        <v>0</v>
      </c>
      <c r="M118" s="483">
        <v>0</v>
      </c>
      <c r="N118" s="487">
        <v>0</v>
      </c>
      <c r="O118" s="487">
        <v>0</v>
      </c>
      <c r="P118" s="487">
        <v>0</v>
      </c>
      <c r="Q118" s="487">
        <v>0</v>
      </c>
      <c r="R118" s="487">
        <v>0</v>
      </c>
      <c r="S118" s="487">
        <v>0</v>
      </c>
      <c r="T118" s="488">
        <v>0</v>
      </c>
      <c r="U118" s="487">
        <v>0</v>
      </c>
      <c r="V118" s="484" t="s">
        <v>992</v>
      </c>
      <c r="W118" s="487">
        <v>2832</v>
      </c>
      <c r="X118" s="487">
        <v>9102945</v>
      </c>
      <c r="Y118" s="487">
        <v>0</v>
      </c>
      <c r="Z118" s="487">
        <v>0</v>
      </c>
      <c r="AA118" s="487">
        <v>0</v>
      </c>
      <c r="AB118" s="487">
        <v>0</v>
      </c>
      <c r="AC118" s="487">
        <v>0</v>
      </c>
      <c r="AD118" s="487">
        <v>0</v>
      </c>
      <c r="AE118" s="487">
        <v>0</v>
      </c>
      <c r="AF118" s="487">
        <v>0</v>
      </c>
      <c r="AG118" s="487">
        <v>0</v>
      </c>
      <c r="AH118" s="487">
        <v>0</v>
      </c>
      <c r="AI118" s="487">
        <v>0</v>
      </c>
      <c r="AJ118" s="489">
        <v>302351.40000000002</v>
      </c>
      <c r="AK118" s="489">
        <v>151175.70000000001</v>
      </c>
      <c r="AL118" s="489">
        <v>0</v>
      </c>
      <c r="AN118" s="372">
        <f>I118/'Приложение 1.1'!J116</f>
        <v>0</v>
      </c>
      <c r="AO118" s="372" t="e">
        <f t="shared" si="49"/>
        <v>#DIV/0!</v>
      </c>
      <c r="AP118" s="372" t="e">
        <f t="shared" si="50"/>
        <v>#DIV/0!</v>
      </c>
      <c r="AQ118" s="372" t="e">
        <f t="shared" si="51"/>
        <v>#DIV/0!</v>
      </c>
      <c r="AR118" s="372" t="e">
        <f t="shared" si="52"/>
        <v>#DIV/0!</v>
      </c>
      <c r="AS118" s="372" t="e">
        <f t="shared" si="53"/>
        <v>#DIV/0!</v>
      </c>
      <c r="AT118" s="372" t="e">
        <f t="shared" si="54"/>
        <v>#DIV/0!</v>
      </c>
      <c r="AU118" s="372">
        <f t="shared" si="55"/>
        <v>3214.3167372881358</v>
      </c>
      <c r="AV118" s="372" t="e">
        <f t="shared" si="56"/>
        <v>#DIV/0!</v>
      </c>
      <c r="AW118" s="372" t="e">
        <f t="shared" si="57"/>
        <v>#DIV/0!</v>
      </c>
      <c r="AX118" s="372" t="e">
        <f t="shared" si="58"/>
        <v>#DIV/0!</v>
      </c>
      <c r="AY118" s="372">
        <f>AI118/'Приложение 1.1'!J116</f>
        <v>0</v>
      </c>
      <c r="AZ118" s="372">
        <v>730.08</v>
      </c>
      <c r="BA118" s="372">
        <v>2070.12</v>
      </c>
      <c r="BB118" s="372">
        <v>848.92</v>
      </c>
      <c r="BC118" s="372">
        <v>819.73</v>
      </c>
      <c r="BD118" s="372">
        <v>611.5</v>
      </c>
      <c r="BE118" s="372">
        <v>1080.04</v>
      </c>
      <c r="BF118" s="372">
        <v>2671800.0099999998</v>
      </c>
      <c r="BG118" s="372">
        <f t="shared" si="59"/>
        <v>4607.6000000000004</v>
      </c>
      <c r="BH118" s="372">
        <v>8748.57</v>
      </c>
      <c r="BI118" s="372">
        <v>3389.61</v>
      </c>
      <c r="BJ118" s="372">
        <v>5995.76</v>
      </c>
      <c r="BK118" s="372">
        <v>548.62</v>
      </c>
      <c r="BL118" s="373" t="str">
        <f t="shared" si="60"/>
        <v xml:space="preserve"> </v>
      </c>
      <c r="BM118" s="373" t="e">
        <f t="shared" si="61"/>
        <v>#DIV/0!</v>
      </c>
      <c r="BN118" s="373" t="e">
        <f t="shared" si="62"/>
        <v>#DIV/0!</v>
      </c>
      <c r="BO118" s="373" t="e">
        <f t="shared" si="63"/>
        <v>#DIV/0!</v>
      </c>
      <c r="BP118" s="373" t="e">
        <f t="shared" si="64"/>
        <v>#DIV/0!</v>
      </c>
      <c r="BQ118" s="373" t="e">
        <f t="shared" si="65"/>
        <v>#DIV/0!</v>
      </c>
      <c r="BR118" s="373" t="e">
        <f t="shared" si="66"/>
        <v>#DIV/0!</v>
      </c>
      <c r="BS118" s="373" t="str">
        <f t="shared" si="67"/>
        <v xml:space="preserve"> </v>
      </c>
      <c r="BT118" s="373" t="e">
        <f t="shared" si="68"/>
        <v>#DIV/0!</v>
      </c>
      <c r="BU118" s="373" t="e">
        <f t="shared" si="69"/>
        <v>#DIV/0!</v>
      </c>
      <c r="BV118" s="373" t="e">
        <f t="shared" si="70"/>
        <v>#DIV/0!</v>
      </c>
      <c r="BW118" s="373" t="str">
        <f t="shared" si="71"/>
        <v xml:space="preserve"> </v>
      </c>
      <c r="BY118" s="492">
        <f t="shared" si="77"/>
        <v>3.1638390907874889</v>
      </c>
      <c r="BZ118" s="493">
        <f t="shared" si="78"/>
        <v>1.5819195453937445</v>
      </c>
      <c r="CA118" s="494">
        <f t="shared" si="79"/>
        <v>3374.4604872881355</v>
      </c>
      <c r="CB118" s="491">
        <f t="shared" si="72"/>
        <v>4814.95</v>
      </c>
      <c r="CC118" s="495" t="str">
        <f t="shared" si="73"/>
        <v xml:space="preserve"> </v>
      </c>
    </row>
    <row r="119" spans="1:81" s="651" customFormat="1" ht="9" customHeight="1">
      <c r="A119" s="642">
        <v>103</v>
      </c>
      <c r="B119" s="643" t="s">
        <v>576</v>
      </c>
      <c r="C119" s="644">
        <v>5535.1</v>
      </c>
      <c r="D119" s="645"/>
      <c r="E119" s="646">
        <f t="shared" si="76"/>
        <v>-1042755.0299999998</v>
      </c>
      <c r="F119" s="647">
        <v>5144362</v>
      </c>
      <c r="G119" s="644">
        <f t="shared" si="80"/>
        <v>4101606.97</v>
      </c>
      <c r="H119" s="648">
        <f t="shared" si="48"/>
        <v>0</v>
      </c>
      <c r="I119" s="644">
        <v>0</v>
      </c>
      <c r="J119" s="644">
        <v>0</v>
      </c>
      <c r="K119" s="644">
        <v>0</v>
      </c>
      <c r="L119" s="644">
        <v>0</v>
      </c>
      <c r="M119" s="644">
        <v>0</v>
      </c>
      <c r="N119" s="648">
        <v>0</v>
      </c>
      <c r="O119" s="648">
        <v>0</v>
      </c>
      <c r="P119" s="648">
        <v>0</v>
      </c>
      <c r="Q119" s="648">
        <v>0</v>
      </c>
      <c r="R119" s="648">
        <v>0</v>
      </c>
      <c r="S119" s="648">
        <v>0</v>
      </c>
      <c r="T119" s="649">
        <v>0</v>
      </c>
      <c r="U119" s="648">
        <v>0</v>
      </c>
      <c r="V119" s="645" t="s">
        <v>993</v>
      </c>
      <c r="W119" s="648">
        <v>1521</v>
      </c>
      <c r="X119" s="648">
        <v>3909858.31</v>
      </c>
      <c r="Y119" s="648">
        <v>0</v>
      </c>
      <c r="Z119" s="648">
        <v>0</v>
      </c>
      <c r="AA119" s="648">
        <v>0</v>
      </c>
      <c r="AB119" s="648">
        <v>0</v>
      </c>
      <c r="AC119" s="648">
        <v>0</v>
      </c>
      <c r="AD119" s="648">
        <v>0</v>
      </c>
      <c r="AE119" s="648">
        <v>0</v>
      </c>
      <c r="AF119" s="648">
        <v>0</v>
      </c>
      <c r="AG119" s="648">
        <v>0</v>
      </c>
      <c r="AH119" s="648">
        <v>0</v>
      </c>
      <c r="AI119" s="648">
        <v>0</v>
      </c>
      <c r="AJ119" s="650">
        <v>114969.06</v>
      </c>
      <c r="AK119" s="650">
        <v>76779.600000000006</v>
      </c>
      <c r="AL119" s="650">
        <v>0</v>
      </c>
      <c r="AN119" s="652">
        <f>I119/'Приложение 1.1'!J117</f>
        <v>0</v>
      </c>
      <c r="AO119" s="652" t="e">
        <f t="shared" si="49"/>
        <v>#DIV/0!</v>
      </c>
      <c r="AP119" s="652" t="e">
        <f t="shared" si="50"/>
        <v>#DIV/0!</v>
      </c>
      <c r="AQ119" s="652" t="e">
        <f t="shared" si="51"/>
        <v>#DIV/0!</v>
      </c>
      <c r="AR119" s="652" t="e">
        <f t="shared" si="52"/>
        <v>#DIV/0!</v>
      </c>
      <c r="AS119" s="652" t="e">
        <f t="shared" si="53"/>
        <v>#DIV/0!</v>
      </c>
      <c r="AT119" s="652" t="e">
        <f t="shared" si="54"/>
        <v>#DIV/0!</v>
      </c>
      <c r="AU119" s="652">
        <f t="shared" si="55"/>
        <v>2570.5840302432612</v>
      </c>
      <c r="AV119" s="652" t="e">
        <f t="shared" si="56"/>
        <v>#DIV/0!</v>
      </c>
      <c r="AW119" s="652" t="e">
        <f t="shared" si="57"/>
        <v>#DIV/0!</v>
      </c>
      <c r="AX119" s="652" t="e">
        <f t="shared" si="58"/>
        <v>#DIV/0!</v>
      </c>
      <c r="AY119" s="652">
        <f>AI119/'Приложение 1.1'!J117</f>
        <v>0</v>
      </c>
      <c r="AZ119" s="652">
        <v>730.08</v>
      </c>
      <c r="BA119" s="652">
        <v>2070.12</v>
      </c>
      <c r="BB119" s="652">
        <v>848.92</v>
      </c>
      <c r="BC119" s="652">
        <v>819.73</v>
      </c>
      <c r="BD119" s="652">
        <v>611.5</v>
      </c>
      <c r="BE119" s="652">
        <v>1080.04</v>
      </c>
      <c r="BF119" s="652">
        <v>2671800.0099999998</v>
      </c>
      <c r="BG119" s="652">
        <f t="shared" si="59"/>
        <v>4422.8500000000004</v>
      </c>
      <c r="BH119" s="652">
        <v>8748.57</v>
      </c>
      <c r="BI119" s="652">
        <v>3389.61</v>
      </c>
      <c r="BJ119" s="652">
        <v>5995.76</v>
      </c>
      <c r="BK119" s="652">
        <v>548.62</v>
      </c>
      <c r="BL119" s="653" t="str">
        <f t="shared" si="60"/>
        <v xml:space="preserve"> </v>
      </c>
      <c r="BM119" s="653" t="e">
        <f t="shared" si="61"/>
        <v>#DIV/0!</v>
      </c>
      <c r="BN119" s="653" t="e">
        <f t="shared" si="62"/>
        <v>#DIV/0!</v>
      </c>
      <c r="BO119" s="653" t="e">
        <f t="shared" si="63"/>
        <v>#DIV/0!</v>
      </c>
      <c r="BP119" s="653" t="e">
        <f t="shared" si="64"/>
        <v>#DIV/0!</v>
      </c>
      <c r="BQ119" s="653" t="e">
        <f t="shared" si="65"/>
        <v>#DIV/0!</v>
      </c>
      <c r="BR119" s="653" t="e">
        <f t="shared" si="66"/>
        <v>#DIV/0!</v>
      </c>
      <c r="BS119" s="653" t="str">
        <f t="shared" si="67"/>
        <v xml:space="preserve"> </v>
      </c>
      <c r="BT119" s="653" t="e">
        <f t="shared" si="68"/>
        <v>#DIV/0!</v>
      </c>
      <c r="BU119" s="653" t="e">
        <f t="shared" si="69"/>
        <v>#DIV/0!</v>
      </c>
      <c r="BV119" s="653" t="e">
        <f t="shared" si="70"/>
        <v>#DIV/0!</v>
      </c>
      <c r="BW119" s="653" t="str">
        <f t="shared" si="71"/>
        <v xml:space="preserve"> </v>
      </c>
      <c r="BY119" s="654">
        <f t="shared" si="77"/>
        <v>2.8030247861608251</v>
      </c>
      <c r="BZ119" s="655">
        <f t="shared" si="78"/>
        <v>1.8719394754685628</v>
      </c>
      <c r="CA119" s="656">
        <f t="shared" si="79"/>
        <v>2696.6515253122948</v>
      </c>
      <c r="CB119" s="652">
        <f t="shared" si="72"/>
        <v>4621.88</v>
      </c>
      <c r="CC119" s="657" t="str">
        <f t="shared" si="73"/>
        <v xml:space="preserve"> </v>
      </c>
    </row>
    <row r="120" spans="1:81" s="26" customFormat="1" ht="9" customHeight="1">
      <c r="A120" s="641">
        <v>104</v>
      </c>
      <c r="B120" s="173" t="s">
        <v>577</v>
      </c>
      <c r="C120" s="178">
        <v>3217.9</v>
      </c>
      <c r="D120" s="114"/>
      <c r="E120" s="293">
        <f t="shared" si="76"/>
        <v>159932.18000000017</v>
      </c>
      <c r="F120" s="275">
        <v>3090618</v>
      </c>
      <c r="G120" s="178">
        <f t="shared" si="80"/>
        <v>3250550.18</v>
      </c>
      <c r="H120" s="388">
        <f t="shared" si="48"/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388">
        <v>0</v>
      </c>
      <c r="O120" s="388">
        <v>0</v>
      </c>
      <c r="P120" s="388">
        <v>0</v>
      </c>
      <c r="Q120" s="388">
        <v>0</v>
      </c>
      <c r="R120" s="388">
        <v>0</v>
      </c>
      <c r="S120" s="388">
        <v>0</v>
      </c>
      <c r="T120" s="103">
        <v>0</v>
      </c>
      <c r="U120" s="388">
        <v>0</v>
      </c>
      <c r="V120" s="114" t="s">
        <v>992</v>
      </c>
      <c r="W120" s="388">
        <v>924.1</v>
      </c>
      <c r="X120" s="388">
        <v>3135120.06</v>
      </c>
      <c r="Y120" s="388">
        <v>0</v>
      </c>
      <c r="Z120" s="388">
        <v>0</v>
      </c>
      <c r="AA120" s="388">
        <v>0</v>
      </c>
      <c r="AB120" s="388">
        <v>0</v>
      </c>
      <c r="AC120" s="388">
        <v>0</v>
      </c>
      <c r="AD120" s="388">
        <v>0</v>
      </c>
      <c r="AE120" s="388">
        <v>0</v>
      </c>
      <c r="AF120" s="388">
        <v>0</v>
      </c>
      <c r="AG120" s="388">
        <v>0</v>
      </c>
      <c r="AH120" s="388">
        <v>0</v>
      </c>
      <c r="AI120" s="388">
        <v>0</v>
      </c>
      <c r="AJ120" s="396">
        <v>69070.850000000006</v>
      </c>
      <c r="AK120" s="396">
        <v>46359.27</v>
      </c>
      <c r="AL120" s="396">
        <v>0</v>
      </c>
      <c r="AN120" s="372">
        <f>I120/'Приложение 1.1'!J118</f>
        <v>0</v>
      </c>
      <c r="AO120" s="372" t="e">
        <f t="shared" si="49"/>
        <v>#DIV/0!</v>
      </c>
      <c r="AP120" s="372" t="e">
        <f t="shared" si="50"/>
        <v>#DIV/0!</v>
      </c>
      <c r="AQ120" s="372" t="e">
        <f t="shared" si="51"/>
        <v>#DIV/0!</v>
      </c>
      <c r="AR120" s="372" t="e">
        <f t="shared" si="52"/>
        <v>#DIV/0!</v>
      </c>
      <c r="AS120" s="372" t="e">
        <f t="shared" si="53"/>
        <v>#DIV/0!</v>
      </c>
      <c r="AT120" s="372" t="e">
        <f t="shared" si="54"/>
        <v>#DIV/0!</v>
      </c>
      <c r="AU120" s="372">
        <f t="shared" si="55"/>
        <v>3392.6199112650147</v>
      </c>
      <c r="AV120" s="372" t="e">
        <f t="shared" si="56"/>
        <v>#DIV/0!</v>
      </c>
      <c r="AW120" s="372" t="e">
        <f t="shared" si="57"/>
        <v>#DIV/0!</v>
      </c>
      <c r="AX120" s="372" t="e">
        <f t="shared" si="58"/>
        <v>#DIV/0!</v>
      </c>
      <c r="AY120" s="372">
        <f>AI120/'Приложение 1.1'!J118</f>
        <v>0</v>
      </c>
      <c r="AZ120" s="372">
        <v>730.08</v>
      </c>
      <c r="BA120" s="372">
        <v>2070.12</v>
      </c>
      <c r="BB120" s="372">
        <v>848.92</v>
      </c>
      <c r="BC120" s="372">
        <v>819.73</v>
      </c>
      <c r="BD120" s="372">
        <v>611.5</v>
      </c>
      <c r="BE120" s="372">
        <v>1080.04</v>
      </c>
      <c r="BF120" s="372">
        <v>2671800.0099999998</v>
      </c>
      <c r="BG120" s="372">
        <f t="shared" si="59"/>
        <v>4607.6000000000004</v>
      </c>
      <c r="BH120" s="372">
        <v>8748.57</v>
      </c>
      <c r="BI120" s="372">
        <v>3389.61</v>
      </c>
      <c r="BJ120" s="372">
        <v>5995.76</v>
      </c>
      <c r="BK120" s="372">
        <v>548.62</v>
      </c>
      <c r="BL120" s="373" t="str">
        <f t="shared" si="60"/>
        <v xml:space="preserve"> </v>
      </c>
      <c r="BM120" s="373" t="e">
        <f t="shared" si="61"/>
        <v>#DIV/0!</v>
      </c>
      <c r="BN120" s="373" t="e">
        <f t="shared" si="62"/>
        <v>#DIV/0!</v>
      </c>
      <c r="BO120" s="373" t="e">
        <f t="shared" si="63"/>
        <v>#DIV/0!</v>
      </c>
      <c r="BP120" s="373" t="e">
        <f t="shared" si="64"/>
        <v>#DIV/0!</v>
      </c>
      <c r="BQ120" s="373" t="e">
        <f t="shared" si="65"/>
        <v>#DIV/0!</v>
      </c>
      <c r="BR120" s="373" t="e">
        <f t="shared" si="66"/>
        <v>#DIV/0!</v>
      </c>
      <c r="BS120" s="373" t="str">
        <f t="shared" si="67"/>
        <v xml:space="preserve"> </v>
      </c>
      <c r="BT120" s="373" t="e">
        <f t="shared" si="68"/>
        <v>#DIV/0!</v>
      </c>
      <c r="BU120" s="373" t="e">
        <f t="shared" si="69"/>
        <v>#DIV/0!</v>
      </c>
      <c r="BV120" s="373" t="e">
        <f t="shared" si="70"/>
        <v>#DIV/0!</v>
      </c>
      <c r="BW120" s="373" t="str">
        <f t="shared" si="71"/>
        <v xml:space="preserve"> </v>
      </c>
      <c r="BY120" s="273">
        <f t="shared" si="77"/>
        <v>2.1248972074013639</v>
      </c>
      <c r="BZ120" s="374">
        <f t="shared" si="78"/>
        <v>1.4261976414097381</v>
      </c>
      <c r="CA120" s="375">
        <f t="shared" si="79"/>
        <v>3517.5307650687155</v>
      </c>
      <c r="CB120" s="372">
        <f t="shared" si="72"/>
        <v>4814.95</v>
      </c>
      <c r="CC120" s="18" t="str">
        <f t="shared" si="73"/>
        <v xml:space="preserve"> </v>
      </c>
    </row>
    <row r="121" spans="1:81" s="26" customFormat="1" ht="9" customHeight="1">
      <c r="A121" s="641">
        <v>105</v>
      </c>
      <c r="B121" s="173" t="s">
        <v>578</v>
      </c>
      <c r="C121" s="178">
        <v>5718.1</v>
      </c>
      <c r="D121" s="114"/>
      <c r="E121" s="293">
        <f t="shared" si="76"/>
        <v>-106447.66000000015</v>
      </c>
      <c r="F121" s="275">
        <v>4884310</v>
      </c>
      <c r="G121" s="178">
        <f t="shared" ref="G121:G137" si="81">ROUND(H121+U121+X121+Z121+AB121+AD121+AF121+AH121+AI121+AJ121+AK121+AL121,2)</f>
        <v>4777862.34</v>
      </c>
      <c r="H121" s="388">
        <f t="shared" si="48"/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388">
        <v>0</v>
      </c>
      <c r="O121" s="388">
        <v>0</v>
      </c>
      <c r="P121" s="388">
        <v>0</v>
      </c>
      <c r="Q121" s="388">
        <v>0</v>
      </c>
      <c r="R121" s="388">
        <v>0</v>
      </c>
      <c r="S121" s="388">
        <v>0</v>
      </c>
      <c r="T121" s="103">
        <v>0</v>
      </c>
      <c r="U121" s="388">
        <v>0</v>
      </c>
      <c r="V121" s="114" t="s">
        <v>992</v>
      </c>
      <c r="W121" s="388">
        <v>1510</v>
      </c>
      <c r="X121" s="388">
        <v>4608621</v>
      </c>
      <c r="Y121" s="388">
        <v>0</v>
      </c>
      <c r="Z121" s="388">
        <v>0</v>
      </c>
      <c r="AA121" s="388">
        <v>0</v>
      </c>
      <c r="AB121" s="388">
        <v>0</v>
      </c>
      <c r="AC121" s="388">
        <v>0</v>
      </c>
      <c r="AD121" s="388">
        <v>0</v>
      </c>
      <c r="AE121" s="388">
        <v>0</v>
      </c>
      <c r="AF121" s="388">
        <v>0</v>
      </c>
      <c r="AG121" s="388">
        <v>0</v>
      </c>
      <c r="AH121" s="388">
        <v>0</v>
      </c>
      <c r="AI121" s="388">
        <v>0</v>
      </c>
      <c r="AJ121" s="396">
        <v>95976.69</v>
      </c>
      <c r="AK121" s="396">
        <v>73264.649999999994</v>
      </c>
      <c r="AL121" s="396">
        <v>0</v>
      </c>
      <c r="AN121" s="372">
        <f>I121/'Приложение 1.1'!J119</f>
        <v>0</v>
      </c>
      <c r="AO121" s="372" t="e">
        <f t="shared" si="49"/>
        <v>#DIV/0!</v>
      </c>
      <c r="AP121" s="372" t="e">
        <f t="shared" si="50"/>
        <v>#DIV/0!</v>
      </c>
      <c r="AQ121" s="372" t="e">
        <f t="shared" si="51"/>
        <v>#DIV/0!</v>
      </c>
      <c r="AR121" s="372" t="e">
        <f t="shared" si="52"/>
        <v>#DIV/0!</v>
      </c>
      <c r="AS121" s="372" t="e">
        <f t="shared" si="53"/>
        <v>#DIV/0!</v>
      </c>
      <c r="AT121" s="372" t="e">
        <f t="shared" si="54"/>
        <v>#DIV/0!</v>
      </c>
      <c r="AU121" s="372">
        <f t="shared" si="55"/>
        <v>3052.0668874172184</v>
      </c>
      <c r="AV121" s="372" t="e">
        <f t="shared" si="56"/>
        <v>#DIV/0!</v>
      </c>
      <c r="AW121" s="372" t="e">
        <f t="shared" si="57"/>
        <v>#DIV/0!</v>
      </c>
      <c r="AX121" s="372" t="e">
        <f t="shared" si="58"/>
        <v>#DIV/0!</v>
      </c>
      <c r="AY121" s="372">
        <f>AI121/'Приложение 1.1'!J119</f>
        <v>0</v>
      </c>
      <c r="AZ121" s="372">
        <v>730.08</v>
      </c>
      <c r="BA121" s="372">
        <v>2070.12</v>
      </c>
      <c r="BB121" s="372">
        <v>848.92</v>
      </c>
      <c r="BC121" s="372">
        <v>819.73</v>
      </c>
      <c r="BD121" s="372">
        <v>611.5</v>
      </c>
      <c r="BE121" s="372">
        <v>1080.04</v>
      </c>
      <c r="BF121" s="372">
        <v>2671800.0099999998</v>
      </c>
      <c r="BG121" s="372">
        <f t="shared" si="59"/>
        <v>4607.6000000000004</v>
      </c>
      <c r="BH121" s="372">
        <v>8748.57</v>
      </c>
      <c r="BI121" s="372">
        <v>3389.61</v>
      </c>
      <c r="BJ121" s="372">
        <v>5995.76</v>
      </c>
      <c r="BK121" s="372">
        <v>548.62</v>
      </c>
      <c r="BL121" s="373" t="str">
        <f t="shared" si="60"/>
        <v xml:space="preserve"> </v>
      </c>
      <c r="BM121" s="373" t="e">
        <f t="shared" si="61"/>
        <v>#DIV/0!</v>
      </c>
      <c r="BN121" s="373" t="e">
        <f t="shared" si="62"/>
        <v>#DIV/0!</v>
      </c>
      <c r="BO121" s="373" t="e">
        <f t="shared" si="63"/>
        <v>#DIV/0!</v>
      </c>
      <c r="BP121" s="373" t="e">
        <f t="shared" si="64"/>
        <v>#DIV/0!</v>
      </c>
      <c r="BQ121" s="373" t="e">
        <f t="shared" si="65"/>
        <v>#DIV/0!</v>
      </c>
      <c r="BR121" s="373" t="e">
        <f t="shared" si="66"/>
        <v>#DIV/0!</v>
      </c>
      <c r="BS121" s="373" t="str">
        <f t="shared" si="67"/>
        <v xml:space="preserve"> </v>
      </c>
      <c r="BT121" s="373" t="e">
        <f t="shared" si="68"/>
        <v>#DIV/0!</v>
      </c>
      <c r="BU121" s="373" t="e">
        <f t="shared" si="69"/>
        <v>#DIV/0!</v>
      </c>
      <c r="BV121" s="373" t="e">
        <f t="shared" si="70"/>
        <v>#DIV/0!</v>
      </c>
      <c r="BW121" s="373" t="str">
        <f t="shared" si="71"/>
        <v xml:space="preserve"> </v>
      </c>
      <c r="BY121" s="273">
        <f t="shared" si="77"/>
        <v>2.0087788883427731</v>
      </c>
      <c r="BZ121" s="374">
        <f t="shared" si="78"/>
        <v>1.5334190227004321</v>
      </c>
      <c r="CA121" s="375">
        <f t="shared" si="79"/>
        <v>3164.1472450331125</v>
      </c>
      <c r="CB121" s="372">
        <f t="shared" si="72"/>
        <v>4814.95</v>
      </c>
      <c r="CC121" s="18" t="str">
        <f t="shared" si="73"/>
        <v xml:space="preserve"> </v>
      </c>
    </row>
    <row r="122" spans="1:81" s="26" customFormat="1" ht="9" customHeight="1">
      <c r="A122" s="641">
        <v>106</v>
      </c>
      <c r="B122" s="173" t="s">
        <v>580</v>
      </c>
      <c r="C122" s="178">
        <v>2638.9</v>
      </c>
      <c r="D122" s="114"/>
      <c r="E122" s="293">
        <f t="shared" si="76"/>
        <v>-517509.6100000001</v>
      </c>
      <c r="F122" s="275">
        <v>2513836</v>
      </c>
      <c r="G122" s="178">
        <f t="shared" si="81"/>
        <v>1996326.39</v>
      </c>
      <c r="H122" s="388">
        <f t="shared" si="48"/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388">
        <v>0</v>
      </c>
      <c r="O122" s="388">
        <v>0</v>
      </c>
      <c r="P122" s="388">
        <v>0</v>
      </c>
      <c r="Q122" s="388">
        <v>0</v>
      </c>
      <c r="R122" s="388">
        <v>0</v>
      </c>
      <c r="S122" s="388">
        <v>0</v>
      </c>
      <c r="T122" s="103">
        <v>0</v>
      </c>
      <c r="U122" s="388">
        <v>0</v>
      </c>
      <c r="V122" s="114" t="s">
        <v>992</v>
      </c>
      <c r="W122" s="388">
        <v>657.57</v>
      </c>
      <c r="X122" s="388">
        <v>1884335</v>
      </c>
      <c r="Y122" s="388">
        <v>0</v>
      </c>
      <c r="Z122" s="388">
        <v>0</v>
      </c>
      <c r="AA122" s="388">
        <v>0</v>
      </c>
      <c r="AB122" s="388">
        <v>0</v>
      </c>
      <c r="AC122" s="388">
        <v>0</v>
      </c>
      <c r="AD122" s="388">
        <v>0</v>
      </c>
      <c r="AE122" s="388">
        <v>0</v>
      </c>
      <c r="AF122" s="388">
        <v>0</v>
      </c>
      <c r="AG122" s="388">
        <v>0</v>
      </c>
      <c r="AH122" s="388">
        <v>0</v>
      </c>
      <c r="AI122" s="388">
        <v>0</v>
      </c>
      <c r="AJ122" s="396">
        <v>74283.850000000006</v>
      </c>
      <c r="AK122" s="396">
        <v>37707.54</v>
      </c>
      <c r="AL122" s="396">
        <v>0</v>
      </c>
      <c r="AN122" s="372">
        <f>I122/'Приложение 1.1'!J120</f>
        <v>0</v>
      </c>
      <c r="AO122" s="372" t="e">
        <f t="shared" si="49"/>
        <v>#DIV/0!</v>
      </c>
      <c r="AP122" s="372" t="e">
        <f t="shared" si="50"/>
        <v>#DIV/0!</v>
      </c>
      <c r="AQ122" s="372" t="e">
        <f t="shared" si="51"/>
        <v>#DIV/0!</v>
      </c>
      <c r="AR122" s="372" t="e">
        <f t="shared" si="52"/>
        <v>#DIV/0!</v>
      </c>
      <c r="AS122" s="372" t="e">
        <f t="shared" si="53"/>
        <v>#DIV/0!</v>
      </c>
      <c r="AT122" s="372" t="e">
        <f t="shared" si="54"/>
        <v>#DIV/0!</v>
      </c>
      <c r="AU122" s="372">
        <f t="shared" si="55"/>
        <v>2865.6036619675469</v>
      </c>
      <c r="AV122" s="372" t="e">
        <f t="shared" si="56"/>
        <v>#DIV/0!</v>
      </c>
      <c r="AW122" s="372" t="e">
        <f t="shared" si="57"/>
        <v>#DIV/0!</v>
      </c>
      <c r="AX122" s="372" t="e">
        <f t="shared" si="58"/>
        <v>#DIV/0!</v>
      </c>
      <c r="AY122" s="372">
        <f>AI122/'Приложение 1.1'!J120</f>
        <v>0</v>
      </c>
      <c r="AZ122" s="372">
        <v>730.08</v>
      </c>
      <c r="BA122" s="372">
        <v>2070.12</v>
      </c>
      <c r="BB122" s="372">
        <v>848.92</v>
      </c>
      <c r="BC122" s="372">
        <v>819.73</v>
      </c>
      <c r="BD122" s="372">
        <v>611.5</v>
      </c>
      <c r="BE122" s="372">
        <v>1080.04</v>
      </c>
      <c r="BF122" s="372">
        <v>2671800.0099999998</v>
      </c>
      <c r="BG122" s="372">
        <f t="shared" si="59"/>
        <v>4607.6000000000004</v>
      </c>
      <c r="BH122" s="372">
        <v>8748.57</v>
      </c>
      <c r="BI122" s="372">
        <v>3389.61</v>
      </c>
      <c r="BJ122" s="372">
        <v>5995.76</v>
      </c>
      <c r="BK122" s="372">
        <v>548.62</v>
      </c>
      <c r="BL122" s="373" t="str">
        <f t="shared" si="60"/>
        <v xml:space="preserve"> </v>
      </c>
      <c r="BM122" s="373" t="e">
        <f t="shared" si="61"/>
        <v>#DIV/0!</v>
      </c>
      <c r="BN122" s="373" t="e">
        <f t="shared" si="62"/>
        <v>#DIV/0!</v>
      </c>
      <c r="BO122" s="373" t="e">
        <f t="shared" si="63"/>
        <v>#DIV/0!</v>
      </c>
      <c r="BP122" s="373" t="e">
        <f t="shared" si="64"/>
        <v>#DIV/0!</v>
      </c>
      <c r="BQ122" s="373" t="e">
        <f t="shared" si="65"/>
        <v>#DIV/0!</v>
      </c>
      <c r="BR122" s="373" t="e">
        <f t="shared" si="66"/>
        <v>#DIV/0!</v>
      </c>
      <c r="BS122" s="373" t="str">
        <f t="shared" si="67"/>
        <v xml:space="preserve"> </v>
      </c>
      <c r="BT122" s="373" t="e">
        <f t="shared" si="68"/>
        <v>#DIV/0!</v>
      </c>
      <c r="BU122" s="373" t="e">
        <f t="shared" si="69"/>
        <v>#DIV/0!</v>
      </c>
      <c r="BV122" s="373" t="e">
        <f t="shared" si="70"/>
        <v>#DIV/0!</v>
      </c>
      <c r="BW122" s="373" t="str">
        <f t="shared" si="71"/>
        <v xml:space="preserve"> </v>
      </c>
      <c r="BY122" s="273">
        <f t="shared" si="77"/>
        <v>3.721027301552629</v>
      </c>
      <c r="BZ122" s="374">
        <f t="shared" si="78"/>
        <v>1.8888464425899816</v>
      </c>
      <c r="CA122" s="375">
        <f t="shared" si="79"/>
        <v>3035.9146402664351</v>
      </c>
      <c r="CB122" s="372">
        <f t="shared" si="72"/>
        <v>4814.95</v>
      </c>
      <c r="CC122" s="18" t="str">
        <f t="shared" si="73"/>
        <v xml:space="preserve"> </v>
      </c>
    </row>
    <row r="123" spans="1:81" s="490" customFormat="1" ht="9" customHeight="1">
      <c r="A123" s="641">
        <v>107</v>
      </c>
      <c r="B123" s="482" t="s">
        <v>581</v>
      </c>
      <c r="C123" s="483">
        <v>5639.6</v>
      </c>
      <c r="D123" s="484"/>
      <c r="E123" s="485">
        <f t="shared" si="76"/>
        <v>-2042854.8599999999</v>
      </c>
      <c r="F123" s="486">
        <v>5541108</v>
      </c>
      <c r="G123" s="483">
        <f t="shared" si="81"/>
        <v>3498253.14</v>
      </c>
      <c r="H123" s="487">
        <f t="shared" si="48"/>
        <v>0</v>
      </c>
      <c r="I123" s="483">
        <v>0</v>
      </c>
      <c r="J123" s="483">
        <v>0</v>
      </c>
      <c r="K123" s="483">
        <v>0</v>
      </c>
      <c r="L123" s="483">
        <v>0</v>
      </c>
      <c r="M123" s="483">
        <v>0</v>
      </c>
      <c r="N123" s="487">
        <v>0</v>
      </c>
      <c r="O123" s="487">
        <v>0</v>
      </c>
      <c r="P123" s="487">
        <v>0</v>
      </c>
      <c r="Q123" s="487">
        <v>0</v>
      </c>
      <c r="R123" s="487">
        <v>0</v>
      </c>
      <c r="S123" s="487">
        <v>0</v>
      </c>
      <c r="T123" s="488">
        <v>0</v>
      </c>
      <c r="U123" s="487">
        <v>0</v>
      </c>
      <c r="V123" s="484" t="s">
        <v>992</v>
      </c>
      <c r="W123" s="487">
        <v>1592</v>
      </c>
      <c r="X123" s="487">
        <v>3295033</v>
      </c>
      <c r="Y123" s="487">
        <v>0</v>
      </c>
      <c r="Z123" s="487">
        <v>0</v>
      </c>
      <c r="AA123" s="487">
        <v>0</v>
      </c>
      <c r="AB123" s="487">
        <v>0</v>
      </c>
      <c r="AC123" s="487">
        <v>0</v>
      </c>
      <c r="AD123" s="487">
        <v>0</v>
      </c>
      <c r="AE123" s="487">
        <v>0</v>
      </c>
      <c r="AF123" s="487">
        <v>0</v>
      </c>
      <c r="AG123" s="487">
        <v>0</v>
      </c>
      <c r="AH123" s="487">
        <v>0</v>
      </c>
      <c r="AI123" s="487">
        <v>0</v>
      </c>
      <c r="AJ123" s="489">
        <v>120519.1</v>
      </c>
      <c r="AK123" s="489">
        <v>82701.039999999994</v>
      </c>
      <c r="AL123" s="489">
        <v>0</v>
      </c>
      <c r="AN123" s="372">
        <f>I123/'Приложение 1.1'!J121</f>
        <v>0</v>
      </c>
      <c r="AO123" s="372" t="e">
        <f t="shared" si="49"/>
        <v>#DIV/0!</v>
      </c>
      <c r="AP123" s="372" t="e">
        <f t="shared" si="50"/>
        <v>#DIV/0!</v>
      </c>
      <c r="AQ123" s="372" t="e">
        <f t="shared" si="51"/>
        <v>#DIV/0!</v>
      </c>
      <c r="AR123" s="372" t="e">
        <f t="shared" si="52"/>
        <v>#DIV/0!</v>
      </c>
      <c r="AS123" s="372" t="e">
        <f t="shared" si="53"/>
        <v>#DIV/0!</v>
      </c>
      <c r="AT123" s="372" t="e">
        <f t="shared" si="54"/>
        <v>#DIV/0!</v>
      </c>
      <c r="AU123" s="372">
        <f t="shared" si="55"/>
        <v>2069.7443467336684</v>
      </c>
      <c r="AV123" s="372" t="e">
        <f t="shared" si="56"/>
        <v>#DIV/0!</v>
      </c>
      <c r="AW123" s="372" t="e">
        <f t="shared" si="57"/>
        <v>#DIV/0!</v>
      </c>
      <c r="AX123" s="372" t="e">
        <f t="shared" si="58"/>
        <v>#DIV/0!</v>
      </c>
      <c r="AY123" s="372">
        <f>AI123/'Приложение 1.1'!J121</f>
        <v>0</v>
      </c>
      <c r="AZ123" s="372">
        <v>730.08</v>
      </c>
      <c r="BA123" s="372">
        <v>2070.12</v>
      </c>
      <c r="BB123" s="372">
        <v>848.92</v>
      </c>
      <c r="BC123" s="372">
        <v>819.73</v>
      </c>
      <c r="BD123" s="372">
        <v>611.5</v>
      </c>
      <c r="BE123" s="372">
        <v>1080.04</v>
      </c>
      <c r="BF123" s="372">
        <v>2671800.0099999998</v>
      </c>
      <c r="BG123" s="372">
        <f t="shared" si="59"/>
        <v>4607.6000000000004</v>
      </c>
      <c r="BH123" s="372">
        <v>8748.57</v>
      </c>
      <c r="BI123" s="372">
        <v>3389.61</v>
      </c>
      <c r="BJ123" s="372">
        <v>5995.76</v>
      </c>
      <c r="BK123" s="372">
        <v>548.62</v>
      </c>
      <c r="BL123" s="373" t="str">
        <f t="shared" si="60"/>
        <v xml:space="preserve"> </v>
      </c>
      <c r="BM123" s="373" t="e">
        <f t="shared" si="61"/>
        <v>#DIV/0!</v>
      </c>
      <c r="BN123" s="373" t="e">
        <f t="shared" si="62"/>
        <v>#DIV/0!</v>
      </c>
      <c r="BO123" s="373" t="e">
        <f t="shared" si="63"/>
        <v>#DIV/0!</v>
      </c>
      <c r="BP123" s="373" t="e">
        <f t="shared" si="64"/>
        <v>#DIV/0!</v>
      </c>
      <c r="BQ123" s="373" t="e">
        <f t="shared" si="65"/>
        <v>#DIV/0!</v>
      </c>
      <c r="BR123" s="373" t="e">
        <f t="shared" si="66"/>
        <v>#DIV/0!</v>
      </c>
      <c r="BS123" s="373" t="str">
        <f t="shared" si="67"/>
        <v xml:space="preserve"> </v>
      </c>
      <c r="BT123" s="373" t="e">
        <f t="shared" si="68"/>
        <v>#DIV/0!</v>
      </c>
      <c r="BU123" s="373" t="e">
        <f t="shared" si="69"/>
        <v>#DIV/0!</v>
      </c>
      <c r="BV123" s="373" t="e">
        <f t="shared" si="70"/>
        <v>#DIV/0!</v>
      </c>
      <c r="BW123" s="373" t="str">
        <f t="shared" si="71"/>
        <v xml:space="preserve"> </v>
      </c>
      <c r="BY123" s="492">
        <f t="shared" si="77"/>
        <v>3.4451223275397389</v>
      </c>
      <c r="BZ123" s="493">
        <f t="shared" si="78"/>
        <v>2.3640667696220516</v>
      </c>
      <c r="CA123" s="494">
        <f t="shared" si="79"/>
        <v>2197.3951884422113</v>
      </c>
      <c r="CB123" s="491">
        <f t="shared" si="72"/>
        <v>4814.95</v>
      </c>
      <c r="CC123" s="495" t="str">
        <f t="shared" si="73"/>
        <v xml:space="preserve"> </v>
      </c>
    </row>
    <row r="124" spans="1:81" s="26" customFormat="1" ht="9" customHeight="1">
      <c r="A124" s="641">
        <v>108</v>
      </c>
      <c r="B124" s="173" t="s">
        <v>582</v>
      </c>
      <c r="C124" s="178">
        <v>616</v>
      </c>
      <c r="D124" s="174"/>
      <c r="E124" s="293">
        <f t="shared" si="76"/>
        <v>-317104.89000000013</v>
      </c>
      <c r="F124" s="293">
        <v>1617591.36</v>
      </c>
      <c r="G124" s="178">
        <f t="shared" si="81"/>
        <v>1300486.47</v>
      </c>
      <c r="H124" s="388">
        <f>ROUND(I124+K124+M124+O124+Q124+S124,2)</f>
        <v>921391.27</v>
      </c>
      <c r="I124" s="178">
        <v>98082.78</v>
      </c>
      <c r="J124" s="178">
        <v>709</v>
      </c>
      <c r="K124" s="178">
        <v>682678.38</v>
      </c>
      <c r="L124" s="178">
        <v>0</v>
      </c>
      <c r="M124" s="178">
        <v>0</v>
      </c>
      <c r="N124" s="388">
        <v>88</v>
      </c>
      <c r="O124" s="388">
        <v>66311.350000000006</v>
      </c>
      <c r="P124" s="388">
        <v>0</v>
      </c>
      <c r="Q124" s="388">
        <v>0</v>
      </c>
      <c r="R124" s="388">
        <v>86</v>
      </c>
      <c r="S124" s="388">
        <v>74318.759999999995</v>
      </c>
      <c r="T124" s="103">
        <v>0</v>
      </c>
      <c r="U124" s="388">
        <v>0</v>
      </c>
      <c r="V124" s="174"/>
      <c r="W124" s="388">
        <v>0</v>
      </c>
      <c r="X124" s="388">
        <v>0</v>
      </c>
      <c r="Y124" s="388">
        <v>0</v>
      </c>
      <c r="Z124" s="388">
        <v>0</v>
      </c>
      <c r="AA124" s="388">
        <v>0</v>
      </c>
      <c r="AB124" s="388">
        <v>0</v>
      </c>
      <c r="AC124" s="388">
        <v>0</v>
      </c>
      <c r="AD124" s="388">
        <v>0</v>
      </c>
      <c r="AE124" s="388">
        <v>0</v>
      </c>
      <c r="AF124" s="388">
        <v>0</v>
      </c>
      <c r="AG124" s="388">
        <v>0</v>
      </c>
      <c r="AH124" s="388">
        <v>0</v>
      </c>
      <c r="AI124" s="388">
        <f>19976.15+286570.08</f>
        <v>306546.23000000004</v>
      </c>
      <c r="AJ124" s="396">
        <v>48285.1</v>
      </c>
      <c r="AK124" s="396">
        <v>24263.87</v>
      </c>
      <c r="AL124" s="396">
        <v>0</v>
      </c>
      <c r="AM124" s="291">
        <f>AI124+H124</f>
        <v>1227937.5</v>
      </c>
      <c r="AN124" s="372">
        <f>I124/'Приложение 1.1'!J122</f>
        <v>159.22529220779219</v>
      </c>
      <c r="AO124" s="372">
        <f t="shared" si="49"/>
        <v>962.87500705218622</v>
      </c>
      <c r="AP124" s="372" t="e">
        <f t="shared" si="50"/>
        <v>#DIV/0!</v>
      </c>
      <c r="AQ124" s="372">
        <f t="shared" si="51"/>
        <v>753.53806818181829</v>
      </c>
      <c r="AR124" s="372" t="e">
        <f t="shared" si="52"/>
        <v>#DIV/0!</v>
      </c>
      <c r="AS124" s="372">
        <f t="shared" si="53"/>
        <v>864.17162790697671</v>
      </c>
      <c r="AT124" s="372" t="e">
        <f t="shared" si="54"/>
        <v>#DIV/0!</v>
      </c>
      <c r="AU124" s="372" t="e">
        <f t="shared" si="55"/>
        <v>#DIV/0!</v>
      </c>
      <c r="AV124" s="372" t="e">
        <f t="shared" si="56"/>
        <v>#DIV/0!</v>
      </c>
      <c r="AW124" s="372" t="e">
        <f t="shared" si="57"/>
        <v>#DIV/0!</v>
      </c>
      <c r="AX124" s="372" t="e">
        <f t="shared" si="58"/>
        <v>#DIV/0!</v>
      </c>
      <c r="AY124" s="372">
        <f>AI124/'Приложение 1.1'!J122</f>
        <v>497.63998376623385</v>
      </c>
      <c r="AZ124" s="372">
        <v>730.08</v>
      </c>
      <c r="BA124" s="372">
        <v>2070.12</v>
      </c>
      <c r="BB124" s="372">
        <v>848.92</v>
      </c>
      <c r="BC124" s="372">
        <v>819.73</v>
      </c>
      <c r="BD124" s="372">
        <v>611.5</v>
      </c>
      <c r="BE124" s="372">
        <v>1080.04</v>
      </c>
      <c r="BF124" s="372">
        <v>2671800.0099999998</v>
      </c>
      <c r="BG124" s="372">
        <f t="shared" si="59"/>
        <v>4422.8500000000004</v>
      </c>
      <c r="BH124" s="372">
        <v>8748.57</v>
      </c>
      <c r="BI124" s="372">
        <v>3389.61</v>
      </c>
      <c r="BJ124" s="372">
        <v>5995.76</v>
      </c>
      <c r="BK124" s="372">
        <v>548.62</v>
      </c>
      <c r="BL124" s="373" t="str">
        <f t="shared" si="60"/>
        <v xml:space="preserve"> </v>
      </c>
      <c r="BM124" s="373" t="str">
        <f t="shared" si="61"/>
        <v xml:space="preserve"> </v>
      </c>
      <c r="BN124" s="373" t="e">
        <f t="shared" si="62"/>
        <v>#DIV/0!</v>
      </c>
      <c r="BO124" s="373" t="str">
        <f t="shared" si="63"/>
        <v xml:space="preserve"> </v>
      </c>
      <c r="BP124" s="373" t="e">
        <f t="shared" si="64"/>
        <v>#DIV/0!</v>
      </c>
      <c r="BQ124" s="373" t="str">
        <f t="shared" si="65"/>
        <v xml:space="preserve"> </v>
      </c>
      <c r="BR124" s="373" t="e">
        <f t="shared" si="66"/>
        <v>#DIV/0!</v>
      </c>
      <c r="BS124" s="373" t="e">
        <f t="shared" si="67"/>
        <v>#DIV/0!</v>
      </c>
      <c r="BT124" s="373" t="e">
        <f t="shared" si="68"/>
        <v>#DIV/0!</v>
      </c>
      <c r="BU124" s="373" t="e">
        <f t="shared" si="69"/>
        <v>#DIV/0!</v>
      </c>
      <c r="BV124" s="373" t="e">
        <f t="shared" si="70"/>
        <v>#DIV/0!</v>
      </c>
      <c r="BW124" s="373" t="str">
        <f t="shared" si="71"/>
        <v xml:space="preserve"> </v>
      </c>
      <c r="BY124" s="273">
        <f t="shared" si="77"/>
        <v>3.7128490848505327</v>
      </c>
      <c r="BZ124" s="374">
        <f t="shared" si="78"/>
        <v>1.8657533592025759</v>
      </c>
      <c r="CA124" s="375" t="e">
        <f t="shared" si="79"/>
        <v>#DIV/0!</v>
      </c>
      <c r="CB124" s="372">
        <f t="shared" si="72"/>
        <v>4621.88</v>
      </c>
      <c r="CC124" s="18" t="e">
        <f t="shared" si="73"/>
        <v>#DIV/0!</v>
      </c>
    </row>
    <row r="125" spans="1:81" s="490" customFormat="1" ht="9" customHeight="1">
      <c r="A125" s="641">
        <v>109</v>
      </c>
      <c r="B125" s="482" t="s">
        <v>583</v>
      </c>
      <c r="C125" s="483">
        <v>3661</v>
      </c>
      <c r="D125" s="496"/>
      <c r="E125" s="485">
        <f t="shared" si="76"/>
        <v>-3817389.1900000004</v>
      </c>
      <c r="F125" s="485">
        <v>9613639.5600000005</v>
      </c>
      <c r="G125" s="483">
        <f t="shared" si="81"/>
        <v>5796250.3700000001</v>
      </c>
      <c r="H125" s="487">
        <f>ROUND(I125+K125+M125+O125+Q125+S125,2)</f>
        <v>5017159.2300000004</v>
      </c>
      <c r="I125" s="483">
        <v>983955.81</v>
      </c>
      <c r="J125" s="483">
        <v>2667.43</v>
      </c>
      <c r="K125" s="483">
        <v>3656556.86</v>
      </c>
      <c r="L125" s="483">
        <v>0</v>
      </c>
      <c r="M125" s="483">
        <v>0</v>
      </c>
      <c r="N125" s="487">
        <v>360</v>
      </c>
      <c r="O125" s="487">
        <v>294853.68</v>
      </c>
      <c r="P125" s="487">
        <v>0</v>
      </c>
      <c r="Q125" s="487">
        <v>0</v>
      </c>
      <c r="R125" s="487">
        <v>92</v>
      </c>
      <c r="S125" s="487">
        <v>81792.88</v>
      </c>
      <c r="T125" s="488">
        <v>0</v>
      </c>
      <c r="U125" s="487">
        <v>0</v>
      </c>
      <c r="V125" s="496"/>
      <c r="W125" s="487">
        <v>0</v>
      </c>
      <c r="X125" s="487">
        <v>0</v>
      </c>
      <c r="Y125" s="487">
        <v>0</v>
      </c>
      <c r="Z125" s="487">
        <v>0</v>
      </c>
      <c r="AA125" s="487">
        <v>0</v>
      </c>
      <c r="AB125" s="487">
        <v>0</v>
      </c>
      <c r="AC125" s="487">
        <v>0</v>
      </c>
      <c r="AD125" s="487">
        <v>0</v>
      </c>
      <c r="AE125" s="487">
        <v>0</v>
      </c>
      <c r="AF125" s="487">
        <v>0</v>
      </c>
      <c r="AG125" s="487">
        <v>0</v>
      </c>
      <c r="AH125" s="487">
        <v>0</v>
      </c>
      <c r="AI125" s="487">
        <v>348640.44</v>
      </c>
      <c r="AJ125" s="489">
        <v>286967.14</v>
      </c>
      <c r="AK125" s="489">
        <v>143483.56</v>
      </c>
      <c r="AL125" s="489">
        <v>0</v>
      </c>
      <c r="AN125" s="372">
        <f>I125/'Приложение 1.1'!J123</f>
        <v>268.76695165255398</v>
      </c>
      <c r="AO125" s="372">
        <f t="shared" si="49"/>
        <v>1370.8164262979722</v>
      </c>
      <c r="AP125" s="372" t="e">
        <f t="shared" si="50"/>
        <v>#DIV/0!</v>
      </c>
      <c r="AQ125" s="372">
        <f t="shared" si="51"/>
        <v>819.03800000000001</v>
      </c>
      <c r="AR125" s="372" t="e">
        <f t="shared" si="52"/>
        <v>#DIV/0!</v>
      </c>
      <c r="AS125" s="372">
        <f t="shared" si="53"/>
        <v>889.05304347826097</v>
      </c>
      <c r="AT125" s="372" t="e">
        <f t="shared" si="54"/>
        <v>#DIV/0!</v>
      </c>
      <c r="AU125" s="372" t="e">
        <f t="shared" si="55"/>
        <v>#DIV/0!</v>
      </c>
      <c r="AV125" s="372" t="e">
        <f t="shared" si="56"/>
        <v>#DIV/0!</v>
      </c>
      <c r="AW125" s="372" t="e">
        <f t="shared" si="57"/>
        <v>#DIV/0!</v>
      </c>
      <c r="AX125" s="372" t="e">
        <f t="shared" si="58"/>
        <v>#DIV/0!</v>
      </c>
      <c r="AY125" s="372">
        <f>AI125/'Приложение 1.1'!J123</f>
        <v>95.230931439497411</v>
      </c>
      <c r="AZ125" s="372">
        <v>730.08</v>
      </c>
      <c r="BA125" s="372">
        <v>2070.12</v>
      </c>
      <c r="BB125" s="372">
        <v>848.92</v>
      </c>
      <c r="BC125" s="372">
        <v>819.73</v>
      </c>
      <c r="BD125" s="372">
        <v>611.5</v>
      </c>
      <c r="BE125" s="372">
        <v>1080.04</v>
      </c>
      <c r="BF125" s="372">
        <v>2671800.0099999998</v>
      </c>
      <c r="BG125" s="372">
        <f t="shared" si="59"/>
        <v>4422.8500000000004</v>
      </c>
      <c r="BH125" s="372">
        <v>8748.57</v>
      </c>
      <c r="BI125" s="372">
        <v>3389.61</v>
      </c>
      <c r="BJ125" s="372">
        <v>5995.76</v>
      </c>
      <c r="BK125" s="372">
        <v>548.62</v>
      </c>
      <c r="BL125" s="373" t="str">
        <f t="shared" si="60"/>
        <v xml:space="preserve"> </v>
      </c>
      <c r="BM125" s="373" t="str">
        <f t="shared" si="61"/>
        <v xml:space="preserve"> </v>
      </c>
      <c r="BN125" s="373" t="e">
        <f t="shared" si="62"/>
        <v>#DIV/0!</v>
      </c>
      <c r="BO125" s="373" t="str">
        <f t="shared" si="63"/>
        <v xml:space="preserve"> </v>
      </c>
      <c r="BP125" s="373" t="e">
        <f t="shared" si="64"/>
        <v>#DIV/0!</v>
      </c>
      <c r="BQ125" s="373" t="str">
        <f t="shared" si="65"/>
        <v xml:space="preserve"> </v>
      </c>
      <c r="BR125" s="373" t="e">
        <f t="shared" si="66"/>
        <v>#DIV/0!</v>
      </c>
      <c r="BS125" s="373" t="e">
        <f t="shared" si="67"/>
        <v>#DIV/0!</v>
      </c>
      <c r="BT125" s="373" t="e">
        <f t="shared" si="68"/>
        <v>#DIV/0!</v>
      </c>
      <c r="BU125" s="373" t="e">
        <f t="shared" si="69"/>
        <v>#DIV/0!</v>
      </c>
      <c r="BV125" s="373" t="e">
        <f t="shared" si="70"/>
        <v>#DIV/0!</v>
      </c>
      <c r="BW125" s="373" t="str">
        <f t="shared" si="71"/>
        <v xml:space="preserve"> </v>
      </c>
      <c r="BY125" s="492">
        <f t="shared" si="77"/>
        <v>4.9509100139164621</v>
      </c>
      <c r="BZ125" s="493">
        <f t="shared" si="78"/>
        <v>2.4754548344329024</v>
      </c>
      <c r="CA125" s="494" t="e">
        <f t="shared" si="79"/>
        <v>#DIV/0!</v>
      </c>
      <c r="CB125" s="491">
        <f t="shared" si="72"/>
        <v>4621.88</v>
      </c>
      <c r="CC125" s="495" t="e">
        <f t="shared" si="73"/>
        <v>#DIV/0!</v>
      </c>
    </row>
    <row r="126" spans="1:81" s="490" customFormat="1" ht="9" customHeight="1">
      <c r="A126" s="641">
        <v>110</v>
      </c>
      <c r="B126" s="482" t="s">
        <v>584</v>
      </c>
      <c r="C126" s="483">
        <v>1621.5</v>
      </c>
      <c r="D126" s="484"/>
      <c r="E126" s="485">
        <f t="shared" si="76"/>
        <v>-1712283.79</v>
      </c>
      <c r="F126" s="486">
        <v>3712632</v>
      </c>
      <c r="G126" s="483">
        <f t="shared" si="81"/>
        <v>2000348.21</v>
      </c>
      <c r="H126" s="487">
        <f t="shared" si="48"/>
        <v>0</v>
      </c>
      <c r="I126" s="483">
        <v>0</v>
      </c>
      <c r="J126" s="483">
        <v>0</v>
      </c>
      <c r="K126" s="483">
        <v>0</v>
      </c>
      <c r="L126" s="483">
        <v>0</v>
      </c>
      <c r="M126" s="483">
        <v>0</v>
      </c>
      <c r="N126" s="487">
        <v>0</v>
      </c>
      <c r="O126" s="487">
        <v>0</v>
      </c>
      <c r="P126" s="487">
        <v>0</v>
      </c>
      <c r="Q126" s="487">
        <v>0</v>
      </c>
      <c r="R126" s="487">
        <v>0</v>
      </c>
      <c r="S126" s="487">
        <v>0</v>
      </c>
      <c r="T126" s="488">
        <v>0</v>
      </c>
      <c r="U126" s="487">
        <v>0</v>
      </c>
      <c r="V126" s="484" t="s">
        <v>993</v>
      </c>
      <c r="W126" s="487">
        <v>534</v>
      </c>
      <c r="X126" s="487">
        <v>1840240.96</v>
      </c>
      <c r="Y126" s="487">
        <v>0</v>
      </c>
      <c r="Z126" s="487">
        <v>0</v>
      </c>
      <c r="AA126" s="487">
        <v>0</v>
      </c>
      <c r="AB126" s="487">
        <v>0</v>
      </c>
      <c r="AC126" s="487">
        <v>0</v>
      </c>
      <c r="AD126" s="487">
        <v>0</v>
      </c>
      <c r="AE126" s="487">
        <v>0</v>
      </c>
      <c r="AF126" s="487">
        <v>0</v>
      </c>
      <c r="AG126" s="487">
        <v>0</v>
      </c>
      <c r="AH126" s="487">
        <v>0</v>
      </c>
      <c r="AI126" s="487">
        <v>0</v>
      </c>
      <c r="AJ126" s="489">
        <v>104696.22</v>
      </c>
      <c r="AK126" s="489">
        <v>55411.03</v>
      </c>
      <c r="AL126" s="489">
        <v>0</v>
      </c>
      <c r="AN126" s="372">
        <f>I126/'Приложение 1.1'!J124</f>
        <v>0</v>
      </c>
      <c r="AO126" s="372" t="e">
        <f t="shared" si="49"/>
        <v>#DIV/0!</v>
      </c>
      <c r="AP126" s="372" t="e">
        <f t="shared" si="50"/>
        <v>#DIV/0!</v>
      </c>
      <c r="AQ126" s="372" t="e">
        <f t="shared" si="51"/>
        <v>#DIV/0!</v>
      </c>
      <c r="AR126" s="372" t="e">
        <f t="shared" si="52"/>
        <v>#DIV/0!</v>
      </c>
      <c r="AS126" s="372" t="e">
        <f t="shared" si="53"/>
        <v>#DIV/0!</v>
      </c>
      <c r="AT126" s="372" t="e">
        <f t="shared" si="54"/>
        <v>#DIV/0!</v>
      </c>
      <c r="AU126" s="372">
        <f t="shared" si="55"/>
        <v>3446.1441198501871</v>
      </c>
      <c r="AV126" s="372" t="e">
        <f t="shared" si="56"/>
        <v>#DIV/0!</v>
      </c>
      <c r="AW126" s="372" t="e">
        <f t="shared" si="57"/>
        <v>#DIV/0!</v>
      </c>
      <c r="AX126" s="372" t="e">
        <f t="shared" si="58"/>
        <v>#DIV/0!</v>
      </c>
      <c r="AY126" s="372">
        <f>AI126/'Приложение 1.1'!J124</f>
        <v>0</v>
      </c>
      <c r="AZ126" s="372">
        <v>730.08</v>
      </c>
      <c r="BA126" s="372">
        <v>2070.12</v>
      </c>
      <c r="BB126" s="372">
        <v>848.92</v>
      </c>
      <c r="BC126" s="372">
        <v>819.73</v>
      </c>
      <c r="BD126" s="372">
        <v>611.5</v>
      </c>
      <c r="BE126" s="372">
        <v>1080.04</v>
      </c>
      <c r="BF126" s="372">
        <v>2671800.0099999998</v>
      </c>
      <c r="BG126" s="372">
        <f t="shared" si="59"/>
        <v>4422.8500000000004</v>
      </c>
      <c r="BH126" s="372">
        <v>8748.57</v>
      </c>
      <c r="BI126" s="372">
        <v>3389.61</v>
      </c>
      <c r="BJ126" s="372">
        <v>5995.76</v>
      </c>
      <c r="BK126" s="372">
        <v>548.62</v>
      </c>
      <c r="BL126" s="373" t="str">
        <f t="shared" si="60"/>
        <v xml:space="preserve"> </v>
      </c>
      <c r="BM126" s="373" t="e">
        <f t="shared" si="61"/>
        <v>#DIV/0!</v>
      </c>
      <c r="BN126" s="373" t="e">
        <f t="shared" si="62"/>
        <v>#DIV/0!</v>
      </c>
      <c r="BO126" s="373" t="e">
        <f t="shared" si="63"/>
        <v>#DIV/0!</v>
      </c>
      <c r="BP126" s="373" t="e">
        <f t="shared" si="64"/>
        <v>#DIV/0!</v>
      </c>
      <c r="BQ126" s="373" t="e">
        <f t="shared" si="65"/>
        <v>#DIV/0!</v>
      </c>
      <c r="BR126" s="373" t="e">
        <f t="shared" si="66"/>
        <v>#DIV/0!</v>
      </c>
      <c r="BS126" s="373" t="str">
        <f t="shared" si="67"/>
        <v xml:space="preserve"> </v>
      </c>
      <c r="BT126" s="373" t="e">
        <f t="shared" si="68"/>
        <v>#DIV/0!</v>
      </c>
      <c r="BU126" s="373" t="e">
        <f t="shared" si="69"/>
        <v>#DIV/0!</v>
      </c>
      <c r="BV126" s="373" t="e">
        <f t="shared" si="70"/>
        <v>#DIV/0!</v>
      </c>
      <c r="BW126" s="373" t="str">
        <f t="shared" si="71"/>
        <v xml:space="preserve"> </v>
      </c>
      <c r="BY126" s="492">
        <f t="shared" si="77"/>
        <v>5.2338997518836985</v>
      </c>
      <c r="BZ126" s="493">
        <f t="shared" si="78"/>
        <v>2.7700692170989569</v>
      </c>
      <c r="CA126" s="494">
        <f t="shared" si="79"/>
        <v>3745.9704307116103</v>
      </c>
      <c r="CB126" s="491">
        <f t="shared" si="72"/>
        <v>4621.88</v>
      </c>
      <c r="CC126" s="495" t="str">
        <f t="shared" si="73"/>
        <v xml:space="preserve"> </v>
      </c>
    </row>
    <row r="127" spans="1:81" s="490" customFormat="1" ht="21.75" customHeight="1">
      <c r="A127" s="641">
        <v>111</v>
      </c>
      <c r="B127" s="482" t="s">
        <v>585</v>
      </c>
      <c r="C127" s="483">
        <v>3465</v>
      </c>
      <c r="D127" s="484"/>
      <c r="E127" s="485">
        <f t="shared" si="76"/>
        <v>137170.10999999987</v>
      </c>
      <c r="F127" s="486">
        <v>3300660</v>
      </c>
      <c r="G127" s="483">
        <f t="shared" si="81"/>
        <v>3437830.11</v>
      </c>
      <c r="H127" s="487">
        <f t="shared" si="48"/>
        <v>0</v>
      </c>
      <c r="I127" s="483">
        <v>0</v>
      </c>
      <c r="J127" s="483">
        <v>0</v>
      </c>
      <c r="K127" s="483">
        <v>0</v>
      </c>
      <c r="L127" s="483">
        <v>0</v>
      </c>
      <c r="M127" s="483">
        <v>0</v>
      </c>
      <c r="N127" s="487">
        <v>0</v>
      </c>
      <c r="O127" s="487">
        <v>0</v>
      </c>
      <c r="P127" s="487">
        <v>0</v>
      </c>
      <c r="Q127" s="487">
        <v>0</v>
      </c>
      <c r="R127" s="487">
        <v>0</v>
      </c>
      <c r="S127" s="487">
        <v>0</v>
      </c>
      <c r="T127" s="488">
        <v>0</v>
      </c>
      <c r="U127" s="487">
        <v>0</v>
      </c>
      <c r="V127" s="484" t="s">
        <v>992</v>
      </c>
      <c r="W127" s="487">
        <v>909</v>
      </c>
      <c r="X127" s="487">
        <v>3317273.5</v>
      </c>
      <c r="Y127" s="487">
        <v>0</v>
      </c>
      <c r="Z127" s="487">
        <v>0</v>
      </c>
      <c r="AA127" s="487">
        <v>0</v>
      </c>
      <c r="AB127" s="487">
        <v>0</v>
      </c>
      <c r="AC127" s="487">
        <v>0</v>
      </c>
      <c r="AD127" s="487">
        <v>0</v>
      </c>
      <c r="AE127" s="487">
        <v>0</v>
      </c>
      <c r="AF127" s="487">
        <v>0</v>
      </c>
      <c r="AG127" s="487">
        <v>0</v>
      </c>
      <c r="AH127" s="487">
        <v>0</v>
      </c>
      <c r="AI127" s="487">
        <v>0</v>
      </c>
      <c r="AJ127" s="489">
        <v>71294.259999999995</v>
      </c>
      <c r="AK127" s="489">
        <v>49262.35</v>
      </c>
      <c r="AL127" s="489">
        <v>0</v>
      </c>
      <c r="AN127" s="372">
        <f>I127/'Приложение 1.1'!J125</f>
        <v>0</v>
      </c>
      <c r="AO127" s="372" t="e">
        <f t="shared" si="49"/>
        <v>#DIV/0!</v>
      </c>
      <c r="AP127" s="372" t="e">
        <f t="shared" si="50"/>
        <v>#DIV/0!</v>
      </c>
      <c r="AQ127" s="372" t="e">
        <f t="shared" si="51"/>
        <v>#DIV/0!</v>
      </c>
      <c r="AR127" s="372" t="e">
        <f t="shared" si="52"/>
        <v>#DIV/0!</v>
      </c>
      <c r="AS127" s="372" t="e">
        <f t="shared" si="53"/>
        <v>#DIV/0!</v>
      </c>
      <c r="AT127" s="372" t="e">
        <f t="shared" si="54"/>
        <v>#DIV/0!</v>
      </c>
      <c r="AU127" s="372">
        <f t="shared" si="55"/>
        <v>3649.3657865786577</v>
      </c>
      <c r="AV127" s="372" t="e">
        <f t="shared" si="56"/>
        <v>#DIV/0!</v>
      </c>
      <c r="AW127" s="372" t="e">
        <f t="shared" si="57"/>
        <v>#DIV/0!</v>
      </c>
      <c r="AX127" s="372" t="e">
        <f t="shared" si="58"/>
        <v>#DIV/0!</v>
      </c>
      <c r="AY127" s="372">
        <f>AI127/'Приложение 1.1'!J125</f>
        <v>0</v>
      </c>
      <c r="AZ127" s="372">
        <v>730.08</v>
      </c>
      <c r="BA127" s="372">
        <v>2070.12</v>
      </c>
      <c r="BB127" s="372">
        <v>848.92</v>
      </c>
      <c r="BC127" s="372">
        <v>819.73</v>
      </c>
      <c r="BD127" s="372">
        <v>611.5</v>
      </c>
      <c r="BE127" s="372">
        <v>1080.04</v>
      </c>
      <c r="BF127" s="372">
        <v>2671800.0099999998</v>
      </c>
      <c r="BG127" s="372">
        <f t="shared" si="59"/>
        <v>4607.6000000000004</v>
      </c>
      <c r="BH127" s="372">
        <v>8748.57</v>
      </c>
      <c r="BI127" s="372">
        <v>3389.61</v>
      </c>
      <c r="BJ127" s="372">
        <v>5995.76</v>
      </c>
      <c r="BK127" s="372">
        <v>548.62</v>
      </c>
      <c r="BL127" s="373" t="str">
        <f t="shared" si="60"/>
        <v xml:space="preserve"> </v>
      </c>
      <c r="BM127" s="373" t="e">
        <f t="shared" si="61"/>
        <v>#DIV/0!</v>
      </c>
      <c r="BN127" s="373" t="e">
        <f t="shared" si="62"/>
        <v>#DIV/0!</v>
      </c>
      <c r="BO127" s="373" t="e">
        <f t="shared" si="63"/>
        <v>#DIV/0!</v>
      </c>
      <c r="BP127" s="373" t="e">
        <f t="shared" si="64"/>
        <v>#DIV/0!</v>
      </c>
      <c r="BQ127" s="373" t="e">
        <f t="shared" si="65"/>
        <v>#DIV/0!</v>
      </c>
      <c r="BR127" s="373" t="e">
        <f t="shared" si="66"/>
        <v>#DIV/0!</v>
      </c>
      <c r="BS127" s="373" t="str">
        <f t="shared" si="67"/>
        <v xml:space="preserve"> </v>
      </c>
      <c r="BT127" s="373" t="e">
        <f t="shared" si="68"/>
        <v>#DIV/0!</v>
      </c>
      <c r="BU127" s="373" t="e">
        <f t="shared" si="69"/>
        <v>#DIV/0!</v>
      </c>
      <c r="BV127" s="373" t="e">
        <f t="shared" si="70"/>
        <v>#DIV/0!</v>
      </c>
      <c r="BW127" s="373" t="str">
        <f t="shared" si="71"/>
        <v xml:space="preserve"> </v>
      </c>
      <c r="BY127" s="492">
        <f t="shared" si="77"/>
        <v>2.0738156836958996</v>
      </c>
      <c r="BZ127" s="493">
        <f t="shared" si="78"/>
        <v>1.4329489365022752</v>
      </c>
      <c r="CA127" s="494">
        <f t="shared" si="79"/>
        <v>3781.9913201320132</v>
      </c>
      <c r="CB127" s="491">
        <f t="shared" si="72"/>
        <v>4814.95</v>
      </c>
      <c r="CC127" s="495" t="str">
        <f t="shared" si="73"/>
        <v xml:space="preserve"> </v>
      </c>
    </row>
    <row r="128" spans="1:81" s="490" customFormat="1" ht="9" customHeight="1">
      <c r="A128" s="641">
        <v>112</v>
      </c>
      <c r="B128" s="497" t="s">
        <v>635</v>
      </c>
      <c r="C128" s="483">
        <v>2311.8000000000002</v>
      </c>
      <c r="D128" s="498"/>
      <c r="E128" s="485">
        <f t="shared" si="76"/>
        <v>2650.0300000000279</v>
      </c>
      <c r="F128" s="499">
        <v>1963596.8</v>
      </c>
      <c r="G128" s="483">
        <f t="shared" si="81"/>
        <v>1966246.83</v>
      </c>
      <c r="H128" s="487">
        <f t="shared" si="48"/>
        <v>0</v>
      </c>
      <c r="I128" s="483">
        <v>0</v>
      </c>
      <c r="J128" s="483">
        <v>0</v>
      </c>
      <c r="K128" s="483">
        <v>0</v>
      </c>
      <c r="L128" s="483">
        <v>0</v>
      </c>
      <c r="M128" s="483">
        <v>0</v>
      </c>
      <c r="N128" s="487">
        <v>0</v>
      </c>
      <c r="O128" s="487">
        <v>0</v>
      </c>
      <c r="P128" s="487">
        <v>0</v>
      </c>
      <c r="Q128" s="487">
        <v>0</v>
      </c>
      <c r="R128" s="487">
        <v>0</v>
      </c>
      <c r="S128" s="487">
        <v>0</v>
      </c>
      <c r="T128" s="488">
        <v>1</v>
      </c>
      <c r="U128" s="487">
        <v>1881566.72</v>
      </c>
      <c r="V128" s="498"/>
      <c r="W128" s="487">
        <v>0</v>
      </c>
      <c r="X128" s="487">
        <v>0</v>
      </c>
      <c r="Y128" s="487">
        <v>0</v>
      </c>
      <c r="Z128" s="487">
        <v>0</v>
      </c>
      <c r="AA128" s="487">
        <v>0</v>
      </c>
      <c r="AB128" s="487">
        <v>0</v>
      </c>
      <c r="AC128" s="487">
        <v>0</v>
      </c>
      <c r="AD128" s="487">
        <v>0</v>
      </c>
      <c r="AE128" s="487">
        <v>0</v>
      </c>
      <c r="AF128" s="487">
        <v>0</v>
      </c>
      <c r="AG128" s="487">
        <v>0</v>
      </c>
      <c r="AH128" s="487">
        <v>0</v>
      </c>
      <c r="AI128" s="487">
        <v>0</v>
      </c>
      <c r="AJ128" s="489">
        <v>55373.43</v>
      </c>
      <c r="AK128" s="489">
        <v>29306.68</v>
      </c>
      <c r="AL128" s="489">
        <v>0</v>
      </c>
      <c r="AN128" s="372">
        <f>I128/'Приложение 1.1'!J126</f>
        <v>0</v>
      </c>
      <c r="AO128" s="372" t="e">
        <f t="shared" si="49"/>
        <v>#DIV/0!</v>
      </c>
      <c r="AP128" s="372" t="e">
        <f t="shared" si="50"/>
        <v>#DIV/0!</v>
      </c>
      <c r="AQ128" s="372" t="e">
        <f t="shared" si="51"/>
        <v>#DIV/0!</v>
      </c>
      <c r="AR128" s="372" t="e">
        <f t="shared" si="52"/>
        <v>#DIV/0!</v>
      </c>
      <c r="AS128" s="372" t="e">
        <f t="shared" si="53"/>
        <v>#DIV/0!</v>
      </c>
      <c r="AT128" s="372">
        <f t="shared" si="54"/>
        <v>1881566.72</v>
      </c>
      <c r="AU128" s="372" t="e">
        <f t="shared" si="55"/>
        <v>#DIV/0!</v>
      </c>
      <c r="AV128" s="372" t="e">
        <f t="shared" si="56"/>
        <v>#DIV/0!</v>
      </c>
      <c r="AW128" s="372" t="e">
        <f t="shared" si="57"/>
        <v>#DIV/0!</v>
      </c>
      <c r="AX128" s="372" t="e">
        <f t="shared" si="58"/>
        <v>#DIV/0!</v>
      </c>
      <c r="AY128" s="372">
        <f>AI128/'Приложение 1.1'!J126</f>
        <v>0</v>
      </c>
      <c r="AZ128" s="372">
        <v>730.08</v>
      </c>
      <c r="BA128" s="372">
        <v>2070.12</v>
      </c>
      <c r="BB128" s="372">
        <v>848.92</v>
      </c>
      <c r="BC128" s="372">
        <v>819.73</v>
      </c>
      <c r="BD128" s="372">
        <v>611.5</v>
      </c>
      <c r="BE128" s="372">
        <v>1080.04</v>
      </c>
      <c r="BF128" s="372">
        <v>2671800.0099999998</v>
      </c>
      <c r="BG128" s="372">
        <f t="shared" si="59"/>
        <v>4422.8500000000004</v>
      </c>
      <c r="BH128" s="372">
        <v>8748.57</v>
      </c>
      <c r="BI128" s="372">
        <v>3389.61</v>
      </c>
      <c r="BJ128" s="372">
        <v>5995.76</v>
      </c>
      <c r="BK128" s="372">
        <v>548.62</v>
      </c>
      <c r="BL128" s="373" t="str">
        <f t="shared" si="60"/>
        <v xml:space="preserve"> </v>
      </c>
      <c r="BM128" s="373" t="e">
        <f t="shared" si="61"/>
        <v>#DIV/0!</v>
      </c>
      <c r="BN128" s="373" t="e">
        <f t="shared" si="62"/>
        <v>#DIV/0!</v>
      </c>
      <c r="BO128" s="373" t="e">
        <f t="shared" si="63"/>
        <v>#DIV/0!</v>
      </c>
      <c r="BP128" s="373" t="e">
        <f t="shared" si="64"/>
        <v>#DIV/0!</v>
      </c>
      <c r="BQ128" s="373" t="e">
        <f t="shared" si="65"/>
        <v>#DIV/0!</v>
      </c>
      <c r="BR128" s="373" t="str">
        <f t="shared" si="66"/>
        <v xml:space="preserve"> </v>
      </c>
      <c r="BS128" s="373" t="e">
        <f t="shared" si="67"/>
        <v>#DIV/0!</v>
      </c>
      <c r="BT128" s="373" t="e">
        <f t="shared" si="68"/>
        <v>#DIV/0!</v>
      </c>
      <c r="BU128" s="373" t="e">
        <f t="shared" si="69"/>
        <v>#DIV/0!</v>
      </c>
      <c r="BV128" s="373" t="e">
        <f t="shared" si="70"/>
        <v>#DIV/0!</v>
      </c>
      <c r="BW128" s="373" t="str">
        <f t="shared" si="71"/>
        <v xml:space="preserve"> </v>
      </c>
      <c r="BY128" s="492">
        <f t="shared" si="77"/>
        <v>2.8161993273245352</v>
      </c>
      <c r="BZ128" s="493">
        <f t="shared" si="78"/>
        <v>1.4904883533874533</v>
      </c>
      <c r="CA128" s="494">
        <f>G128/T128</f>
        <v>1966246.83</v>
      </c>
      <c r="CB128" s="491">
        <v>2792031.01</v>
      </c>
      <c r="CC128" s="495" t="str">
        <f t="shared" si="73"/>
        <v xml:space="preserve"> </v>
      </c>
    </row>
    <row r="129" spans="1:81" s="490" customFormat="1" ht="9" customHeight="1">
      <c r="A129" s="641">
        <v>113</v>
      </c>
      <c r="B129" s="497" t="s">
        <v>1022</v>
      </c>
      <c r="C129" s="483">
        <v>3544.6</v>
      </c>
      <c r="D129" s="484"/>
      <c r="E129" s="485">
        <f t="shared" si="76"/>
        <v>-1092322.4700000002</v>
      </c>
      <c r="F129" s="486">
        <v>4220844</v>
      </c>
      <c r="G129" s="483">
        <f t="shared" si="81"/>
        <v>3128521.53</v>
      </c>
      <c r="H129" s="487">
        <f t="shared" si="48"/>
        <v>0</v>
      </c>
      <c r="I129" s="483">
        <v>0</v>
      </c>
      <c r="J129" s="483">
        <v>0</v>
      </c>
      <c r="K129" s="483">
        <v>0</v>
      </c>
      <c r="L129" s="483">
        <v>0</v>
      </c>
      <c r="M129" s="483">
        <v>0</v>
      </c>
      <c r="N129" s="487">
        <v>0</v>
      </c>
      <c r="O129" s="487">
        <v>0</v>
      </c>
      <c r="P129" s="487">
        <v>0</v>
      </c>
      <c r="Q129" s="487">
        <v>0</v>
      </c>
      <c r="R129" s="487">
        <v>0</v>
      </c>
      <c r="S129" s="487">
        <v>0</v>
      </c>
      <c r="T129" s="488">
        <v>0</v>
      </c>
      <c r="U129" s="487">
        <v>0</v>
      </c>
      <c r="V129" s="484" t="s">
        <v>992</v>
      </c>
      <c r="W129" s="487">
        <v>967</v>
      </c>
      <c r="X129" s="487">
        <v>2974355.2</v>
      </c>
      <c r="Y129" s="487">
        <v>0</v>
      </c>
      <c r="Z129" s="487">
        <v>0</v>
      </c>
      <c r="AA129" s="487">
        <v>0</v>
      </c>
      <c r="AB129" s="487">
        <v>0</v>
      </c>
      <c r="AC129" s="487">
        <v>0</v>
      </c>
      <c r="AD129" s="487">
        <v>0</v>
      </c>
      <c r="AE129" s="487">
        <v>0</v>
      </c>
      <c r="AF129" s="487">
        <v>0</v>
      </c>
      <c r="AG129" s="487">
        <v>0</v>
      </c>
      <c r="AH129" s="487">
        <v>0</v>
      </c>
      <c r="AI129" s="487">
        <v>0</v>
      </c>
      <c r="AJ129" s="489">
        <v>91170.23</v>
      </c>
      <c r="AK129" s="489">
        <v>62996.1</v>
      </c>
      <c r="AL129" s="489">
        <v>0</v>
      </c>
      <c r="AN129" s="372">
        <f>I129/'Приложение 1.1'!J127</f>
        <v>0</v>
      </c>
      <c r="AO129" s="372" t="e">
        <f t="shared" si="49"/>
        <v>#DIV/0!</v>
      </c>
      <c r="AP129" s="372" t="e">
        <f t="shared" si="50"/>
        <v>#DIV/0!</v>
      </c>
      <c r="AQ129" s="372" t="e">
        <f t="shared" si="51"/>
        <v>#DIV/0!</v>
      </c>
      <c r="AR129" s="372" t="e">
        <f t="shared" si="52"/>
        <v>#DIV/0!</v>
      </c>
      <c r="AS129" s="372" t="e">
        <f t="shared" si="53"/>
        <v>#DIV/0!</v>
      </c>
      <c r="AT129" s="372" t="e">
        <f t="shared" si="54"/>
        <v>#DIV/0!</v>
      </c>
      <c r="AU129" s="372">
        <f t="shared" si="55"/>
        <v>3075.8585315408482</v>
      </c>
      <c r="AV129" s="372" t="e">
        <f t="shared" si="56"/>
        <v>#DIV/0!</v>
      </c>
      <c r="AW129" s="372" t="e">
        <f t="shared" si="57"/>
        <v>#DIV/0!</v>
      </c>
      <c r="AX129" s="372" t="e">
        <f t="shared" si="58"/>
        <v>#DIV/0!</v>
      </c>
      <c r="AY129" s="372">
        <f>AI129/'Приложение 1.1'!J127</f>
        <v>0</v>
      </c>
      <c r="AZ129" s="372">
        <v>730.08</v>
      </c>
      <c r="BA129" s="372">
        <v>2070.12</v>
      </c>
      <c r="BB129" s="372">
        <v>848.92</v>
      </c>
      <c r="BC129" s="372">
        <v>819.73</v>
      </c>
      <c r="BD129" s="372">
        <v>611.5</v>
      </c>
      <c r="BE129" s="372">
        <v>1080.04</v>
      </c>
      <c r="BF129" s="372">
        <v>2671800.0099999998</v>
      </c>
      <c r="BG129" s="372">
        <f t="shared" si="59"/>
        <v>4607.6000000000004</v>
      </c>
      <c r="BH129" s="372">
        <v>8748.57</v>
      </c>
      <c r="BI129" s="372">
        <v>3389.61</v>
      </c>
      <c r="BJ129" s="372">
        <v>5995.76</v>
      </c>
      <c r="BK129" s="372">
        <v>548.62</v>
      </c>
      <c r="BL129" s="373" t="str">
        <f t="shared" si="60"/>
        <v xml:space="preserve"> </v>
      </c>
      <c r="BM129" s="373" t="e">
        <f t="shared" si="61"/>
        <v>#DIV/0!</v>
      </c>
      <c r="BN129" s="373" t="e">
        <f t="shared" si="62"/>
        <v>#DIV/0!</v>
      </c>
      <c r="BO129" s="373" t="e">
        <f t="shared" si="63"/>
        <v>#DIV/0!</v>
      </c>
      <c r="BP129" s="373" t="e">
        <f t="shared" si="64"/>
        <v>#DIV/0!</v>
      </c>
      <c r="BQ129" s="373" t="e">
        <f t="shared" si="65"/>
        <v>#DIV/0!</v>
      </c>
      <c r="BR129" s="373" t="e">
        <f t="shared" si="66"/>
        <v>#DIV/0!</v>
      </c>
      <c r="BS129" s="373" t="str">
        <f t="shared" si="67"/>
        <v xml:space="preserve"> </v>
      </c>
      <c r="BT129" s="373" t="e">
        <f t="shared" si="68"/>
        <v>#DIV/0!</v>
      </c>
      <c r="BU129" s="373" t="e">
        <f t="shared" si="69"/>
        <v>#DIV/0!</v>
      </c>
      <c r="BV129" s="373" t="e">
        <f t="shared" si="70"/>
        <v>#DIV/0!</v>
      </c>
      <c r="BW129" s="373" t="str">
        <f t="shared" si="71"/>
        <v xml:space="preserve"> </v>
      </c>
      <c r="BY129" s="492">
        <f t="shared" si="77"/>
        <v>2.914163419549809</v>
      </c>
      <c r="BZ129" s="493">
        <f t="shared" si="78"/>
        <v>2.0136060882406648</v>
      </c>
      <c r="CA129" s="494">
        <f>G129/W129</f>
        <v>3235.2859669079626</v>
      </c>
      <c r="CB129" s="491">
        <f t="shared" si="72"/>
        <v>4814.95</v>
      </c>
      <c r="CC129" s="495" t="str">
        <f t="shared" si="73"/>
        <v xml:space="preserve"> </v>
      </c>
    </row>
    <row r="130" spans="1:81" s="26" customFormat="1" ht="9" customHeight="1">
      <c r="A130" s="641">
        <v>114</v>
      </c>
      <c r="B130" s="179" t="s">
        <v>202</v>
      </c>
      <c r="C130" s="178">
        <v>2024.8</v>
      </c>
      <c r="D130" s="180"/>
      <c r="E130" s="293">
        <f t="shared" si="76"/>
        <v>-1733070.1</v>
      </c>
      <c r="F130" s="365">
        <v>5250124.17</v>
      </c>
      <c r="G130" s="178">
        <f t="shared" si="81"/>
        <v>3517054.07</v>
      </c>
      <c r="H130" s="388">
        <f>ROUND(I130+K130+M130+O130+Q130+S130,2)</f>
        <v>2853817</v>
      </c>
      <c r="I130" s="178">
        <v>1243413</v>
      </c>
      <c r="J130" s="178">
        <v>1370</v>
      </c>
      <c r="K130" s="178">
        <v>1249409</v>
      </c>
      <c r="L130" s="178">
        <v>0</v>
      </c>
      <c r="M130" s="178">
        <v>0</v>
      </c>
      <c r="N130" s="388">
        <v>246</v>
      </c>
      <c r="O130" s="388">
        <v>112350</v>
      </c>
      <c r="P130" s="388">
        <v>236</v>
      </c>
      <c r="Q130" s="388">
        <v>133666</v>
      </c>
      <c r="R130" s="388">
        <v>158</v>
      </c>
      <c r="S130" s="388">
        <v>114979</v>
      </c>
      <c r="T130" s="103">
        <v>0</v>
      </c>
      <c r="U130" s="388">
        <v>0</v>
      </c>
      <c r="V130" s="180"/>
      <c r="W130" s="388">
        <v>0</v>
      </c>
      <c r="X130" s="388">
        <v>0</v>
      </c>
      <c r="Y130" s="388">
        <v>0</v>
      </c>
      <c r="Z130" s="388">
        <v>0</v>
      </c>
      <c r="AA130" s="388">
        <v>0</v>
      </c>
      <c r="AB130" s="388">
        <v>0</v>
      </c>
      <c r="AC130" s="388">
        <v>0</v>
      </c>
      <c r="AD130" s="388">
        <v>0</v>
      </c>
      <c r="AE130" s="388">
        <v>0</v>
      </c>
      <c r="AF130" s="388">
        <v>0</v>
      </c>
      <c r="AG130" s="388">
        <v>0</v>
      </c>
      <c r="AH130" s="388">
        <v>0</v>
      </c>
      <c r="AI130" s="388">
        <f>45659+382110</f>
        <v>427769</v>
      </c>
      <c r="AJ130" s="396">
        <v>156716.21</v>
      </c>
      <c r="AK130" s="396">
        <v>78751.86</v>
      </c>
      <c r="AL130" s="396">
        <v>0</v>
      </c>
      <c r="AN130" s="372">
        <f>I130/'Приложение 1.1'!J128</f>
        <v>614.09176214934814</v>
      </c>
      <c r="AO130" s="372">
        <f t="shared" si="49"/>
        <v>911.97737226277377</v>
      </c>
      <c r="AP130" s="372" t="e">
        <f t="shared" si="50"/>
        <v>#DIV/0!</v>
      </c>
      <c r="AQ130" s="372">
        <f t="shared" si="51"/>
        <v>456.70731707317071</v>
      </c>
      <c r="AR130" s="372">
        <f t="shared" si="52"/>
        <v>566.38135593220341</v>
      </c>
      <c r="AS130" s="372">
        <f t="shared" si="53"/>
        <v>727.71518987341767</v>
      </c>
      <c r="AT130" s="372" t="e">
        <f t="shared" si="54"/>
        <v>#DIV/0!</v>
      </c>
      <c r="AU130" s="372" t="e">
        <f t="shared" si="55"/>
        <v>#DIV/0!</v>
      </c>
      <c r="AV130" s="372" t="e">
        <f t="shared" si="56"/>
        <v>#DIV/0!</v>
      </c>
      <c r="AW130" s="372" t="e">
        <f t="shared" si="57"/>
        <v>#DIV/0!</v>
      </c>
      <c r="AX130" s="372" t="e">
        <f t="shared" si="58"/>
        <v>#DIV/0!</v>
      </c>
      <c r="AY130" s="372">
        <f>AI130/'Приложение 1.1'!J128</f>
        <v>211.26481627815093</v>
      </c>
      <c r="AZ130" s="372">
        <v>730.08</v>
      </c>
      <c r="BA130" s="372">
        <v>2070.12</v>
      </c>
      <c r="BB130" s="372">
        <v>848.92</v>
      </c>
      <c r="BC130" s="372">
        <v>819.73</v>
      </c>
      <c r="BD130" s="372">
        <v>611.5</v>
      </c>
      <c r="BE130" s="372">
        <v>1080.04</v>
      </c>
      <c r="BF130" s="372">
        <v>2671800.0099999998</v>
      </c>
      <c r="BG130" s="372">
        <f t="shared" si="59"/>
        <v>4422.8500000000004</v>
      </c>
      <c r="BH130" s="372">
        <v>8748.57</v>
      </c>
      <c r="BI130" s="372">
        <v>3389.61</v>
      </c>
      <c r="BJ130" s="372">
        <v>5995.76</v>
      </c>
      <c r="BK130" s="372">
        <v>548.62</v>
      </c>
      <c r="BL130" s="373" t="str">
        <f t="shared" si="60"/>
        <v xml:space="preserve"> </v>
      </c>
      <c r="BM130" s="373" t="str">
        <f t="shared" si="61"/>
        <v xml:space="preserve"> </v>
      </c>
      <c r="BN130" s="373" t="e">
        <f t="shared" si="62"/>
        <v>#DIV/0!</v>
      </c>
      <c r="BO130" s="373" t="str">
        <f t="shared" si="63"/>
        <v xml:space="preserve"> </v>
      </c>
      <c r="BP130" s="373" t="str">
        <f t="shared" si="64"/>
        <v xml:space="preserve"> </v>
      </c>
      <c r="BQ130" s="373" t="str">
        <f t="shared" si="65"/>
        <v xml:space="preserve"> </v>
      </c>
      <c r="BR130" s="373" t="e">
        <f t="shared" si="66"/>
        <v>#DIV/0!</v>
      </c>
      <c r="BS130" s="373" t="e">
        <f t="shared" si="67"/>
        <v>#DIV/0!</v>
      </c>
      <c r="BT130" s="373" t="e">
        <f t="shared" si="68"/>
        <v>#DIV/0!</v>
      </c>
      <c r="BU130" s="373" t="e">
        <f t="shared" si="69"/>
        <v>#DIV/0!</v>
      </c>
      <c r="BV130" s="373" t="e">
        <f t="shared" si="70"/>
        <v>#DIV/0!</v>
      </c>
      <c r="BW130" s="373" t="str">
        <f t="shared" si="71"/>
        <v xml:space="preserve"> </v>
      </c>
      <c r="BY130" s="273">
        <f t="shared" si="77"/>
        <v>4.4558942478811536</v>
      </c>
      <c r="BZ130" s="374">
        <f t="shared" si="78"/>
        <v>2.2391427152554413</v>
      </c>
      <c r="CA130" s="375" t="e">
        <f>G130/W130</f>
        <v>#DIV/0!</v>
      </c>
      <c r="CB130" s="372">
        <f t="shared" si="72"/>
        <v>4621.88</v>
      </c>
      <c r="CC130" s="18" t="e">
        <f t="shared" si="73"/>
        <v>#DIV/0!</v>
      </c>
    </row>
    <row r="131" spans="1:81" s="651" customFormat="1" ht="9" customHeight="1">
      <c r="A131" s="642">
        <v>115</v>
      </c>
      <c r="B131" s="659" t="s">
        <v>1151</v>
      </c>
      <c r="C131" s="644">
        <v>5532.6</v>
      </c>
      <c r="D131" s="645"/>
      <c r="E131" s="646">
        <f t="shared" si="76"/>
        <v>-994526.24000000022</v>
      </c>
      <c r="F131" s="647">
        <v>5177702</v>
      </c>
      <c r="G131" s="644">
        <f t="shared" si="81"/>
        <v>4183175.76</v>
      </c>
      <c r="H131" s="648">
        <f t="shared" si="48"/>
        <v>0</v>
      </c>
      <c r="I131" s="644">
        <v>0</v>
      </c>
      <c r="J131" s="644">
        <v>0</v>
      </c>
      <c r="K131" s="644">
        <v>0</v>
      </c>
      <c r="L131" s="644">
        <v>0</v>
      </c>
      <c r="M131" s="644">
        <v>0</v>
      </c>
      <c r="N131" s="648">
        <v>0</v>
      </c>
      <c r="O131" s="648">
        <v>0</v>
      </c>
      <c r="P131" s="648">
        <v>0</v>
      </c>
      <c r="Q131" s="648">
        <v>0</v>
      </c>
      <c r="R131" s="648">
        <v>0</v>
      </c>
      <c r="S131" s="648">
        <v>0</v>
      </c>
      <c r="T131" s="649">
        <v>0</v>
      </c>
      <c r="U131" s="648">
        <v>0</v>
      </c>
      <c r="V131" s="645" t="s">
        <v>992</v>
      </c>
      <c r="W131" s="648">
        <v>1522.1</v>
      </c>
      <c r="X131" s="648">
        <v>3990184.4</v>
      </c>
      <c r="Y131" s="648">
        <v>0</v>
      </c>
      <c r="Z131" s="648">
        <v>0</v>
      </c>
      <c r="AA131" s="648">
        <v>0</v>
      </c>
      <c r="AB131" s="648">
        <v>0</v>
      </c>
      <c r="AC131" s="648">
        <v>0</v>
      </c>
      <c r="AD131" s="648">
        <v>0</v>
      </c>
      <c r="AE131" s="648">
        <v>0</v>
      </c>
      <c r="AF131" s="648">
        <v>0</v>
      </c>
      <c r="AG131" s="648">
        <v>0</v>
      </c>
      <c r="AH131" s="648">
        <v>0</v>
      </c>
      <c r="AI131" s="648">
        <v>0</v>
      </c>
      <c r="AJ131" s="650">
        <v>115714.16</v>
      </c>
      <c r="AK131" s="650">
        <v>77277.2</v>
      </c>
      <c r="AL131" s="650">
        <v>0</v>
      </c>
      <c r="AN131" s="652">
        <f>I131/'Приложение 1.1'!J129</f>
        <v>0</v>
      </c>
      <c r="AO131" s="652" t="e">
        <f t="shared" si="49"/>
        <v>#DIV/0!</v>
      </c>
      <c r="AP131" s="652" t="e">
        <f t="shared" si="50"/>
        <v>#DIV/0!</v>
      </c>
      <c r="AQ131" s="652" t="e">
        <f t="shared" si="51"/>
        <v>#DIV/0!</v>
      </c>
      <c r="AR131" s="652" t="e">
        <f t="shared" si="52"/>
        <v>#DIV/0!</v>
      </c>
      <c r="AS131" s="652" t="e">
        <f t="shared" si="53"/>
        <v>#DIV/0!</v>
      </c>
      <c r="AT131" s="652" t="e">
        <f t="shared" si="54"/>
        <v>#DIV/0!</v>
      </c>
      <c r="AU131" s="652">
        <f t="shared" si="55"/>
        <v>2621.4995072597071</v>
      </c>
      <c r="AV131" s="652" t="e">
        <f t="shared" si="56"/>
        <v>#DIV/0!</v>
      </c>
      <c r="AW131" s="652" t="e">
        <f t="shared" si="57"/>
        <v>#DIV/0!</v>
      </c>
      <c r="AX131" s="652" t="e">
        <f t="shared" si="58"/>
        <v>#DIV/0!</v>
      </c>
      <c r="AY131" s="652">
        <f>AI131/'Приложение 1.1'!J129</f>
        <v>0</v>
      </c>
      <c r="AZ131" s="652">
        <v>730.08</v>
      </c>
      <c r="BA131" s="652">
        <v>2070.12</v>
      </c>
      <c r="BB131" s="652">
        <v>848.92</v>
      </c>
      <c r="BC131" s="652">
        <v>819.73</v>
      </c>
      <c r="BD131" s="652">
        <v>611.5</v>
      </c>
      <c r="BE131" s="652">
        <v>1080.04</v>
      </c>
      <c r="BF131" s="652">
        <v>2671800.0099999998</v>
      </c>
      <c r="BG131" s="652">
        <f t="shared" si="59"/>
        <v>4607.6000000000004</v>
      </c>
      <c r="BH131" s="652">
        <v>8748.57</v>
      </c>
      <c r="BI131" s="652">
        <v>3389.61</v>
      </c>
      <c r="BJ131" s="652">
        <v>5995.76</v>
      </c>
      <c r="BK131" s="652">
        <v>548.62</v>
      </c>
      <c r="BL131" s="653" t="str">
        <f t="shared" si="60"/>
        <v xml:space="preserve"> </v>
      </c>
      <c r="BM131" s="653" t="e">
        <f t="shared" si="61"/>
        <v>#DIV/0!</v>
      </c>
      <c r="BN131" s="653" t="e">
        <f t="shared" si="62"/>
        <v>#DIV/0!</v>
      </c>
      <c r="BO131" s="653" t="e">
        <f t="shared" si="63"/>
        <v>#DIV/0!</v>
      </c>
      <c r="BP131" s="653" t="e">
        <f t="shared" si="64"/>
        <v>#DIV/0!</v>
      </c>
      <c r="BQ131" s="653" t="e">
        <f t="shared" si="65"/>
        <v>#DIV/0!</v>
      </c>
      <c r="BR131" s="653" t="e">
        <f t="shared" si="66"/>
        <v>#DIV/0!</v>
      </c>
      <c r="BS131" s="653" t="str">
        <f t="shared" si="67"/>
        <v xml:space="preserve"> </v>
      </c>
      <c r="BT131" s="653" t="e">
        <f t="shared" si="68"/>
        <v>#DIV/0!</v>
      </c>
      <c r="BU131" s="653" t="e">
        <f t="shared" si="69"/>
        <v>#DIV/0!</v>
      </c>
      <c r="BV131" s="653" t="e">
        <f t="shared" si="70"/>
        <v>#DIV/0!</v>
      </c>
      <c r="BW131" s="653" t="str">
        <f t="shared" si="71"/>
        <v xml:space="preserve"> </v>
      </c>
      <c r="BY131" s="654">
        <f t="shared" si="77"/>
        <v>2.7661797313531959</v>
      </c>
      <c r="BZ131" s="655">
        <f t="shared" si="78"/>
        <v>1.847333328399283</v>
      </c>
      <c r="CA131" s="656">
        <f>G131/W131</f>
        <v>2748.2923329610408</v>
      </c>
      <c r="CB131" s="652">
        <f t="shared" si="72"/>
        <v>4814.95</v>
      </c>
      <c r="CC131" s="657" t="str">
        <f t="shared" si="73"/>
        <v xml:space="preserve"> </v>
      </c>
    </row>
    <row r="132" spans="1:81" s="26" customFormat="1" ht="9" customHeight="1">
      <c r="A132" s="641">
        <v>116</v>
      </c>
      <c r="B132" s="123" t="s">
        <v>1036</v>
      </c>
      <c r="C132" s="178">
        <v>2856</v>
      </c>
      <c r="D132" s="114"/>
      <c r="E132" s="293">
        <f t="shared" si="76"/>
        <v>-1129613.96</v>
      </c>
      <c r="F132" s="275">
        <v>1685040</v>
      </c>
      <c r="G132" s="178">
        <f t="shared" si="81"/>
        <v>555426.04</v>
      </c>
      <c r="H132" s="388">
        <f>ROUND(I132+K132+M132+O132+Q132+S132,2)</f>
        <v>479852</v>
      </c>
      <c r="I132" s="178">
        <v>295717</v>
      </c>
      <c r="J132" s="178">
        <v>0</v>
      </c>
      <c r="K132" s="178">
        <v>0</v>
      </c>
      <c r="L132" s="178">
        <v>0</v>
      </c>
      <c r="M132" s="178">
        <v>0</v>
      </c>
      <c r="N132" s="388">
        <v>0</v>
      </c>
      <c r="O132" s="388">
        <v>0</v>
      </c>
      <c r="P132" s="388">
        <v>0</v>
      </c>
      <c r="Q132" s="388">
        <v>0</v>
      </c>
      <c r="R132" s="388">
        <v>234</v>
      </c>
      <c r="S132" s="388">
        <v>184135</v>
      </c>
      <c r="T132" s="103">
        <v>0</v>
      </c>
      <c r="U132" s="388">
        <v>0</v>
      </c>
      <c r="V132" s="114"/>
      <c r="W132" s="388">
        <v>0</v>
      </c>
      <c r="X132" s="388">
        <v>0</v>
      </c>
      <c r="Y132" s="388">
        <v>0</v>
      </c>
      <c r="Z132" s="388">
        <v>0</v>
      </c>
      <c r="AA132" s="388">
        <v>0</v>
      </c>
      <c r="AB132" s="388">
        <v>0</v>
      </c>
      <c r="AC132" s="388">
        <v>0</v>
      </c>
      <c r="AD132" s="388">
        <v>0</v>
      </c>
      <c r="AE132" s="388">
        <v>0</v>
      </c>
      <c r="AF132" s="388">
        <v>0</v>
      </c>
      <c r="AG132" s="388">
        <v>0</v>
      </c>
      <c r="AH132" s="388">
        <v>0</v>
      </c>
      <c r="AI132" s="388">
        <v>0</v>
      </c>
      <c r="AJ132" s="396">
        <v>50298.44</v>
      </c>
      <c r="AK132" s="396">
        <v>25275.599999999999</v>
      </c>
      <c r="AL132" s="396">
        <v>0</v>
      </c>
      <c r="AN132" s="372">
        <f>I132/'Приложение 1.1'!J130</f>
        <v>103.54236694677871</v>
      </c>
      <c r="AO132" s="372" t="e">
        <f t="shared" si="49"/>
        <v>#DIV/0!</v>
      </c>
      <c r="AP132" s="372" t="e">
        <f t="shared" si="50"/>
        <v>#DIV/0!</v>
      </c>
      <c r="AQ132" s="372" t="e">
        <f t="shared" si="51"/>
        <v>#DIV/0!</v>
      </c>
      <c r="AR132" s="372" t="e">
        <f t="shared" si="52"/>
        <v>#DIV/0!</v>
      </c>
      <c r="AS132" s="372">
        <f t="shared" si="53"/>
        <v>786.90170940170935</v>
      </c>
      <c r="AT132" s="372" t="e">
        <f t="shared" si="54"/>
        <v>#DIV/0!</v>
      </c>
      <c r="AU132" s="372" t="e">
        <f t="shared" si="55"/>
        <v>#DIV/0!</v>
      </c>
      <c r="AV132" s="372" t="e">
        <f t="shared" si="56"/>
        <v>#DIV/0!</v>
      </c>
      <c r="AW132" s="372" t="e">
        <f t="shared" si="57"/>
        <v>#DIV/0!</v>
      </c>
      <c r="AX132" s="372" t="e">
        <f t="shared" si="58"/>
        <v>#DIV/0!</v>
      </c>
      <c r="AY132" s="372">
        <f>AI132/'Приложение 1.1'!J130</f>
        <v>0</v>
      </c>
      <c r="AZ132" s="372">
        <v>730.08</v>
      </c>
      <c r="BA132" s="372">
        <v>2070.12</v>
      </c>
      <c r="BB132" s="372">
        <v>848.92</v>
      </c>
      <c r="BC132" s="372">
        <v>819.73</v>
      </c>
      <c r="BD132" s="372">
        <v>611.5</v>
      </c>
      <c r="BE132" s="372">
        <v>1080.04</v>
      </c>
      <c r="BF132" s="372">
        <v>2671800.0099999998</v>
      </c>
      <c r="BG132" s="372">
        <f t="shared" si="59"/>
        <v>4422.8500000000004</v>
      </c>
      <c r="BH132" s="372">
        <v>8748.57</v>
      </c>
      <c r="BI132" s="372">
        <v>3389.61</v>
      </c>
      <c r="BJ132" s="372">
        <v>5995.76</v>
      </c>
      <c r="BK132" s="372">
        <v>548.62</v>
      </c>
      <c r="BL132" s="373" t="str">
        <f t="shared" si="60"/>
        <v xml:space="preserve"> </v>
      </c>
      <c r="BM132" s="373" t="e">
        <f t="shared" si="61"/>
        <v>#DIV/0!</v>
      </c>
      <c r="BN132" s="373" t="e">
        <f t="shared" si="62"/>
        <v>#DIV/0!</v>
      </c>
      <c r="BO132" s="373" t="e">
        <f t="shared" si="63"/>
        <v>#DIV/0!</v>
      </c>
      <c r="BP132" s="373" t="e">
        <f t="shared" si="64"/>
        <v>#DIV/0!</v>
      </c>
      <c r="BQ132" s="373" t="str">
        <f t="shared" si="65"/>
        <v xml:space="preserve"> </v>
      </c>
      <c r="BR132" s="373" t="e">
        <f t="shared" si="66"/>
        <v>#DIV/0!</v>
      </c>
      <c r="BS132" s="373" t="e">
        <f t="shared" si="67"/>
        <v>#DIV/0!</v>
      </c>
      <c r="BT132" s="373" t="e">
        <f t="shared" si="68"/>
        <v>#DIV/0!</v>
      </c>
      <c r="BU132" s="373" t="e">
        <f t="shared" si="69"/>
        <v>#DIV/0!</v>
      </c>
      <c r="BV132" s="373" t="e">
        <f t="shared" si="70"/>
        <v>#DIV/0!</v>
      </c>
      <c r="BW132" s="373" t="str">
        <f t="shared" si="71"/>
        <v xml:space="preserve"> </v>
      </c>
      <c r="BY132" s="273">
        <f t="shared" si="77"/>
        <v>9.0558303676219438</v>
      </c>
      <c r="BZ132" s="374">
        <f t="shared" si="78"/>
        <v>4.5506688883365998</v>
      </c>
      <c r="CA132" s="375" t="e">
        <f>G132/W132</f>
        <v>#DIV/0!</v>
      </c>
      <c r="CB132" s="372">
        <f t="shared" si="72"/>
        <v>4621.88</v>
      </c>
      <c r="CC132" s="18" t="e">
        <f t="shared" si="73"/>
        <v>#DIV/0!</v>
      </c>
    </row>
    <row r="133" spans="1:81" s="26" customFormat="1" ht="9" customHeight="1">
      <c r="A133" s="641">
        <v>117</v>
      </c>
      <c r="B133" s="123" t="s">
        <v>1037</v>
      </c>
      <c r="C133" s="178">
        <v>1259.0999999999999</v>
      </c>
      <c r="D133" s="180"/>
      <c r="E133" s="293">
        <f t="shared" si="76"/>
        <v>-126616.28999999957</v>
      </c>
      <c r="F133" s="365">
        <v>3646303.2399999998</v>
      </c>
      <c r="G133" s="178">
        <f t="shared" si="81"/>
        <v>3519686.95</v>
      </c>
      <c r="H133" s="388">
        <f>ROUND(I133+K133+M133+O133+Q133+S133,2)</f>
        <v>2738306.83</v>
      </c>
      <c r="I133" s="178">
        <v>368107.79</v>
      </c>
      <c r="J133" s="178">
        <v>918</v>
      </c>
      <c r="K133" s="178">
        <v>1769398.71</v>
      </c>
      <c r="L133" s="178">
        <v>145</v>
      </c>
      <c r="M133" s="178">
        <v>0</v>
      </c>
      <c r="N133" s="388">
        <v>201</v>
      </c>
      <c r="O133" s="388">
        <v>150579.39000000001</v>
      </c>
      <c r="P133" s="388">
        <v>367</v>
      </c>
      <c r="Q133" s="388">
        <v>210324.39</v>
      </c>
      <c r="R133" s="388">
        <v>237</v>
      </c>
      <c r="S133" s="388">
        <v>239896.55</v>
      </c>
      <c r="T133" s="103">
        <v>0</v>
      </c>
      <c r="U133" s="388">
        <v>0</v>
      </c>
      <c r="V133" s="180"/>
      <c r="W133" s="388">
        <v>0</v>
      </c>
      <c r="X133" s="388">
        <v>0</v>
      </c>
      <c r="Y133" s="388">
        <v>0</v>
      </c>
      <c r="Z133" s="388">
        <v>0</v>
      </c>
      <c r="AA133" s="388">
        <v>0</v>
      </c>
      <c r="AB133" s="388">
        <v>0</v>
      </c>
      <c r="AC133" s="388">
        <v>0</v>
      </c>
      <c r="AD133" s="388">
        <v>0</v>
      </c>
      <c r="AE133" s="388">
        <v>0</v>
      </c>
      <c r="AF133" s="388">
        <v>0</v>
      </c>
      <c r="AG133" s="388">
        <v>0</v>
      </c>
      <c r="AH133" s="388">
        <v>0</v>
      </c>
      <c r="AI133" s="388">
        <f>239112.22+91841.17+292906.43</f>
        <v>623859.82000000007</v>
      </c>
      <c r="AJ133" s="396">
        <v>102825.75</v>
      </c>
      <c r="AK133" s="396">
        <v>54694.55</v>
      </c>
      <c r="AL133" s="396">
        <v>0</v>
      </c>
      <c r="AN133" s="372">
        <f>I133/'Приложение 1.1'!J131</f>
        <v>292.35786673020414</v>
      </c>
      <c r="AO133" s="372">
        <f t="shared" si="49"/>
        <v>1927.4495751633985</v>
      </c>
      <c r="AP133" s="372">
        <f t="shared" si="50"/>
        <v>0</v>
      </c>
      <c r="AQ133" s="372">
        <f t="shared" si="51"/>
        <v>749.15119402985079</v>
      </c>
      <c r="AR133" s="372">
        <f t="shared" si="52"/>
        <v>573.09098092643057</v>
      </c>
      <c r="AS133" s="372">
        <f t="shared" si="53"/>
        <v>1012.2217299578059</v>
      </c>
      <c r="AT133" s="372" t="e">
        <f t="shared" si="54"/>
        <v>#DIV/0!</v>
      </c>
      <c r="AU133" s="372" t="e">
        <f t="shared" si="55"/>
        <v>#DIV/0!</v>
      </c>
      <c r="AV133" s="372" t="e">
        <f t="shared" si="56"/>
        <v>#DIV/0!</v>
      </c>
      <c r="AW133" s="372" t="e">
        <f t="shared" si="57"/>
        <v>#DIV/0!</v>
      </c>
      <c r="AX133" s="372" t="e">
        <f t="shared" si="58"/>
        <v>#DIV/0!</v>
      </c>
      <c r="AY133" s="372">
        <f>AI133/'Приложение 1.1'!J131</f>
        <v>495.48075609562397</v>
      </c>
      <c r="AZ133" s="372">
        <v>730.08</v>
      </c>
      <c r="BA133" s="372">
        <v>2070.12</v>
      </c>
      <c r="BB133" s="372">
        <v>848.92</v>
      </c>
      <c r="BC133" s="372">
        <v>819.73</v>
      </c>
      <c r="BD133" s="372">
        <v>611.5</v>
      </c>
      <c r="BE133" s="372">
        <v>1080.04</v>
      </c>
      <c r="BF133" s="372">
        <v>2671800.0099999998</v>
      </c>
      <c r="BG133" s="372">
        <f t="shared" si="59"/>
        <v>4422.8500000000004</v>
      </c>
      <c r="BH133" s="372">
        <v>8748.57</v>
      </c>
      <c r="BI133" s="372">
        <v>3389.61</v>
      </c>
      <c r="BJ133" s="372">
        <v>5995.76</v>
      </c>
      <c r="BK133" s="372">
        <v>548.62</v>
      </c>
      <c r="BL133" s="373" t="str">
        <f t="shared" si="60"/>
        <v xml:space="preserve"> </v>
      </c>
      <c r="BM133" s="373" t="str">
        <f t="shared" si="61"/>
        <v xml:space="preserve"> </v>
      </c>
      <c r="BN133" s="373" t="str">
        <f t="shared" si="62"/>
        <v xml:space="preserve"> </v>
      </c>
      <c r="BO133" s="373" t="str">
        <f t="shared" si="63"/>
        <v xml:space="preserve"> </v>
      </c>
      <c r="BP133" s="373" t="str">
        <f t="shared" si="64"/>
        <v xml:space="preserve"> </v>
      </c>
      <c r="BQ133" s="373" t="str">
        <f t="shared" si="65"/>
        <v xml:space="preserve"> </v>
      </c>
      <c r="BR133" s="373" t="e">
        <f t="shared" si="66"/>
        <v>#DIV/0!</v>
      </c>
      <c r="BS133" s="373" t="e">
        <f t="shared" si="67"/>
        <v>#DIV/0!</v>
      </c>
      <c r="BT133" s="373" t="e">
        <f t="shared" si="68"/>
        <v>#DIV/0!</v>
      </c>
      <c r="BU133" s="373" t="e">
        <f t="shared" si="69"/>
        <v>#DIV/0!</v>
      </c>
      <c r="BV133" s="373" t="e">
        <f t="shared" si="70"/>
        <v>#DIV/0!</v>
      </c>
      <c r="BW133" s="373" t="str">
        <f t="shared" si="71"/>
        <v xml:space="preserve"> </v>
      </c>
      <c r="BY133" s="273">
        <f t="shared" si="77"/>
        <v>2.9214458973403872</v>
      </c>
      <c r="BZ133" s="374">
        <f t="shared" si="78"/>
        <v>1.5539606441419456</v>
      </c>
      <c r="CA133" s="375" t="e">
        <f>G133/W133</f>
        <v>#DIV/0!</v>
      </c>
      <c r="CB133" s="372">
        <f t="shared" si="72"/>
        <v>4621.88</v>
      </c>
      <c r="CC133" s="18" t="e">
        <f t="shared" si="73"/>
        <v>#DIV/0!</v>
      </c>
    </row>
    <row r="134" spans="1:81" s="651" customFormat="1" ht="9" customHeight="1">
      <c r="A134" s="642">
        <v>118</v>
      </c>
      <c r="B134" s="692" t="s">
        <v>1059</v>
      </c>
      <c r="C134" s="644">
        <v>11532.2</v>
      </c>
      <c r="D134" s="677"/>
      <c r="E134" s="646">
        <f t="shared" si="76"/>
        <v>683218.30999999866</v>
      </c>
      <c r="F134" s="665">
        <v>11781580.800000001</v>
      </c>
      <c r="G134" s="644">
        <f t="shared" si="81"/>
        <v>12464799.109999999</v>
      </c>
      <c r="H134" s="648">
        <f t="shared" si="48"/>
        <v>0</v>
      </c>
      <c r="I134" s="644">
        <v>0</v>
      </c>
      <c r="J134" s="644">
        <v>0</v>
      </c>
      <c r="K134" s="644">
        <v>0</v>
      </c>
      <c r="L134" s="644">
        <v>0</v>
      </c>
      <c r="M134" s="644">
        <v>0</v>
      </c>
      <c r="N134" s="648">
        <v>0</v>
      </c>
      <c r="O134" s="648">
        <v>0</v>
      </c>
      <c r="P134" s="648">
        <v>0</v>
      </c>
      <c r="Q134" s="648">
        <v>0</v>
      </c>
      <c r="R134" s="648">
        <v>0</v>
      </c>
      <c r="S134" s="648">
        <v>0</v>
      </c>
      <c r="T134" s="693">
        <v>6</v>
      </c>
      <c r="U134" s="648">
        <v>11937278.84</v>
      </c>
      <c r="V134" s="677"/>
      <c r="W134" s="648">
        <v>0</v>
      </c>
      <c r="X134" s="648">
        <v>0</v>
      </c>
      <c r="Y134" s="648">
        <v>0</v>
      </c>
      <c r="Z134" s="648">
        <v>0</v>
      </c>
      <c r="AA134" s="648">
        <v>0</v>
      </c>
      <c r="AB134" s="648">
        <v>0</v>
      </c>
      <c r="AC134" s="648">
        <v>0</v>
      </c>
      <c r="AD134" s="648">
        <v>0</v>
      </c>
      <c r="AE134" s="648">
        <v>0</v>
      </c>
      <c r="AF134" s="648">
        <v>0</v>
      </c>
      <c r="AG134" s="648">
        <v>0</v>
      </c>
      <c r="AH134" s="648">
        <v>0</v>
      </c>
      <c r="AI134" s="648">
        <v>0</v>
      </c>
      <c r="AJ134" s="650">
        <v>351680.18</v>
      </c>
      <c r="AK134" s="650">
        <v>175840.09</v>
      </c>
      <c r="AL134" s="650">
        <v>0</v>
      </c>
      <c r="AN134" s="652">
        <f>I134/'Приложение 1.1'!J132</f>
        <v>0</v>
      </c>
      <c r="AO134" s="652" t="e">
        <f t="shared" si="49"/>
        <v>#DIV/0!</v>
      </c>
      <c r="AP134" s="652" t="e">
        <f t="shared" si="50"/>
        <v>#DIV/0!</v>
      </c>
      <c r="AQ134" s="652" t="e">
        <f t="shared" si="51"/>
        <v>#DIV/0!</v>
      </c>
      <c r="AR134" s="652" t="e">
        <f t="shared" si="52"/>
        <v>#DIV/0!</v>
      </c>
      <c r="AS134" s="652" t="e">
        <f t="shared" si="53"/>
        <v>#DIV/0!</v>
      </c>
      <c r="AT134" s="652">
        <f t="shared" si="54"/>
        <v>1989546.4733333334</v>
      </c>
      <c r="AU134" s="652" t="e">
        <f t="shared" si="55"/>
        <v>#DIV/0!</v>
      </c>
      <c r="AV134" s="652" t="e">
        <f t="shared" si="56"/>
        <v>#DIV/0!</v>
      </c>
      <c r="AW134" s="652" t="e">
        <f t="shared" si="57"/>
        <v>#DIV/0!</v>
      </c>
      <c r="AX134" s="652" t="e">
        <f t="shared" si="58"/>
        <v>#DIV/0!</v>
      </c>
      <c r="AY134" s="652">
        <f>AI134/'Приложение 1.1'!J132</f>
        <v>0</v>
      </c>
      <c r="AZ134" s="652">
        <v>730.08</v>
      </c>
      <c r="BA134" s="652">
        <v>2070.12</v>
      </c>
      <c r="BB134" s="652">
        <v>848.92</v>
      </c>
      <c r="BC134" s="652">
        <v>819.73</v>
      </c>
      <c r="BD134" s="652">
        <v>611.5</v>
      </c>
      <c r="BE134" s="652">
        <v>1080.04</v>
      </c>
      <c r="BF134" s="652">
        <v>2671800.0099999998</v>
      </c>
      <c r="BG134" s="652">
        <f t="shared" si="59"/>
        <v>4422.8500000000004</v>
      </c>
      <c r="BH134" s="652">
        <v>8748.57</v>
      </c>
      <c r="BI134" s="652">
        <v>3389.61</v>
      </c>
      <c r="BJ134" s="652">
        <v>5995.76</v>
      </c>
      <c r="BK134" s="652">
        <v>548.62</v>
      </c>
      <c r="BL134" s="653" t="str">
        <f t="shared" si="60"/>
        <v xml:space="preserve"> </v>
      </c>
      <c r="BM134" s="653" t="e">
        <f t="shared" si="61"/>
        <v>#DIV/0!</v>
      </c>
      <c r="BN134" s="653" t="e">
        <f t="shared" si="62"/>
        <v>#DIV/0!</v>
      </c>
      <c r="BO134" s="653" t="e">
        <f t="shared" si="63"/>
        <v>#DIV/0!</v>
      </c>
      <c r="BP134" s="653" t="e">
        <f t="shared" si="64"/>
        <v>#DIV/0!</v>
      </c>
      <c r="BQ134" s="653" t="e">
        <f t="shared" si="65"/>
        <v>#DIV/0!</v>
      </c>
      <c r="BR134" s="653" t="str">
        <f t="shared" si="66"/>
        <v xml:space="preserve"> </v>
      </c>
      <c r="BS134" s="653" t="e">
        <f t="shared" si="67"/>
        <v>#DIV/0!</v>
      </c>
      <c r="BT134" s="653" t="e">
        <f t="shared" si="68"/>
        <v>#DIV/0!</v>
      </c>
      <c r="BU134" s="653" t="e">
        <f t="shared" si="69"/>
        <v>#DIV/0!</v>
      </c>
      <c r="BV134" s="653" t="e">
        <f t="shared" si="70"/>
        <v>#DIV/0!</v>
      </c>
      <c r="BW134" s="653" t="str">
        <f t="shared" si="71"/>
        <v xml:space="preserve"> </v>
      </c>
      <c r="BY134" s="654">
        <f t="shared" si="77"/>
        <v>2.8213866657334363</v>
      </c>
      <c r="BZ134" s="655">
        <f t="shared" si="78"/>
        <v>1.4106933328667182</v>
      </c>
      <c r="CA134" s="656">
        <f>G134/T134</f>
        <v>2077466.5183333333</v>
      </c>
      <c r="CB134" s="652">
        <v>2792031.01</v>
      </c>
      <c r="CC134" s="657" t="str">
        <f t="shared" si="73"/>
        <v xml:space="preserve"> </v>
      </c>
    </row>
    <row r="135" spans="1:81" s="26" customFormat="1" ht="9" customHeight="1">
      <c r="A135" s="641">
        <v>119</v>
      </c>
      <c r="B135" s="173" t="s">
        <v>507</v>
      </c>
      <c r="C135" s="178">
        <v>3981.4</v>
      </c>
      <c r="D135" s="180"/>
      <c r="E135" s="293">
        <f t="shared" si="76"/>
        <v>431556.48</v>
      </c>
      <c r="F135" s="365">
        <v>3927193.6000000001</v>
      </c>
      <c r="G135" s="178">
        <f t="shared" si="81"/>
        <v>4358750.08</v>
      </c>
      <c r="H135" s="388">
        <f t="shared" si="48"/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388">
        <v>0</v>
      </c>
      <c r="O135" s="388">
        <v>0</v>
      </c>
      <c r="P135" s="388">
        <v>0</v>
      </c>
      <c r="Q135" s="388">
        <v>0</v>
      </c>
      <c r="R135" s="388">
        <v>0</v>
      </c>
      <c r="S135" s="388">
        <v>0</v>
      </c>
      <c r="T135" s="204">
        <v>2</v>
      </c>
      <c r="U135" s="388">
        <v>4201466</v>
      </c>
      <c r="V135" s="180"/>
      <c r="W135" s="388">
        <v>0</v>
      </c>
      <c r="X135" s="388">
        <v>0</v>
      </c>
      <c r="Y135" s="388">
        <v>0</v>
      </c>
      <c r="Z135" s="388">
        <v>0</v>
      </c>
      <c r="AA135" s="388">
        <v>0</v>
      </c>
      <c r="AB135" s="388">
        <v>0</v>
      </c>
      <c r="AC135" s="388">
        <v>0</v>
      </c>
      <c r="AD135" s="388">
        <v>0</v>
      </c>
      <c r="AE135" s="388">
        <v>0</v>
      </c>
      <c r="AF135" s="388">
        <v>0</v>
      </c>
      <c r="AG135" s="388">
        <v>0</v>
      </c>
      <c r="AH135" s="388">
        <v>0</v>
      </c>
      <c r="AI135" s="388">
        <v>0</v>
      </c>
      <c r="AJ135" s="396">
        <v>98376.18</v>
      </c>
      <c r="AK135" s="396">
        <v>58907.9</v>
      </c>
      <c r="AL135" s="396">
        <v>0</v>
      </c>
      <c r="AN135" s="372">
        <f>I135/'Приложение 1.1'!J133</f>
        <v>0</v>
      </c>
      <c r="AO135" s="372" t="e">
        <f t="shared" si="49"/>
        <v>#DIV/0!</v>
      </c>
      <c r="AP135" s="372" t="e">
        <f t="shared" si="50"/>
        <v>#DIV/0!</v>
      </c>
      <c r="AQ135" s="372" t="e">
        <f t="shared" si="51"/>
        <v>#DIV/0!</v>
      </c>
      <c r="AR135" s="372" t="e">
        <f t="shared" si="52"/>
        <v>#DIV/0!</v>
      </c>
      <c r="AS135" s="372" t="e">
        <f t="shared" si="53"/>
        <v>#DIV/0!</v>
      </c>
      <c r="AT135" s="372">
        <f t="shared" si="54"/>
        <v>2100733</v>
      </c>
      <c r="AU135" s="372" t="e">
        <f t="shared" si="55"/>
        <v>#DIV/0!</v>
      </c>
      <c r="AV135" s="372" t="e">
        <f t="shared" si="56"/>
        <v>#DIV/0!</v>
      </c>
      <c r="AW135" s="372" t="e">
        <f t="shared" si="57"/>
        <v>#DIV/0!</v>
      </c>
      <c r="AX135" s="372" t="e">
        <f t="shared" si="58"/>
        <v>#DIV/0!</v>
      </c>
      <c r="AY135" s="372">
        <f>AI135/'Приложение 1.1'!J133</f>
        <v>0</v>
      </c>
      <c r="AZ135" s="372">
        <v>730.08</v>
      </c>
      <c r="BA135" s="372">
        <v>2070.12</v>
      </c>
      <c r="BB135" s="372">
        <v>848.92</v>
      </c>
      <c r="BC135" s="372">
        <v>819.73</v>
      </c>
      <c r="BD135" s="372">
        <v>611.5</v>
      </c>
      <c r="BE135" s="372">
        <v>1080.04</v>
      </c>
      <c r="BF135" s="372">
        <v>2671800.0099999998</v>
      </c>
      <c r="BG135" s="372">
        <f t="shared" si="59"/>
        <v>4422.8500000000004</v>
      </c>
      <c r="BH135" s="372">
        <v>8748.57</v>
      </c>
      <c r="BI135" s="372">
        <v>3389.61</v>
      </c>
      <c r="BJ135" s="372">
        <v>5995.76</v>
      </c>
      <c r="BK135" s="372">
        <v>548.62</v>
      </c>
      <c r="BL135" s="373" t="str">
        <f t="shared" si="60"/>
        <v xml:space="preserve"> </v>
      </c>
      <c r="BM135" s="373" t="e">
        <f t="shared" si="61"/>
        <v>#DIV/0!</v>
      </c>
      <c r="BN135" s="373" t="e">
        <f t="shared" si="62"/>
        <v>#DIV/0!</v>
      </c>
      <c r="BO135" s="373" t="e">
        <f t="shared" si="63"/>
        <v>#DIV/0!</v>
      </c>
      <c r="BP135" s="373" t="e">
        <f t="shared" si="64"/>
        <v>#DIV/0!</v>
      </c>
      <c r="BQ135" s="373" t="e">
        <f t="shared" si="65"/>
        <v>#DIV/0!</v>
      </c>
      <c r="BR135" s="373" t="str">
        <f t="shared" si="66"/>
        <v xml:space="preserve"> </v>
      </c>
      <c r="BS135" s="373" t="e">
        <f t="shared" si="67"/>
        <v>#DIV/0!</v>
      </c>
      <c r="BT135" s="373" t="e">
        <f t="shared" si="68"/>
        <v>#DIV/0!</v>
      </c>
      <c r="BU135" s="373" t="e">
        <f t="shared" si="69"/>
        <v>#DIV/0!</v>
      </c>
      <c r="BV135" s="373" t="e">
        <f t="shared" si="70"/>
        <v>#DIV/0!</v>
      </c>
      <c r="BW135" s="373" t="str">
        <f t="shared" si="71"/>
        <v xml:space="preserve"> </v>
      </c>
      <c r="BY135" s="273">
        <f t="shared" si="77"/>
        <v>2.2569814326220783</v>
      </c>
      <c r="BZ135" s="374">
        <f t="shared" si="78"/>
        <v>1.3514860663908494</v>
      </c>
      <c r="CA135" s="375">
        <f>G135/T135</f>
        <v>2179375.04</v>
      </c>
      <c r="CB135" s="372">
        <v>2792031.01</v>
      </c>
      <c r="CC135" s="18" t="str">
        <f t="shared" si="73"/>
        <v xml:space="preserve"> </v>
      </c>
    </row>
    <row r="136" spans="1:81" s="651" customFormat="1" ht="9" customHeight="1">
      <c r="A136" s="642">
        <v>120</v>
      </c>
      <c r="B136" s="643" t="s">
        <v>1060</v>
      </c>
      <c r="C136" s="644">
        <v>7353.82</v>
      </c>
      <c r="D136" s="677"/>
      <c r="E136" s="646">
        <f t="shared" si="76"/>
        <v>391707.6799999997</v>
      </c>
      <c r="F136" s="665">
        <v>7854387.2000000002</v>
      </c>
      <c r="G136" s="644">
        <f t="shared" si="81"/>
        <v>8246094.8799999999</v>
      </c>
      <c r="H136" s="648">
        <f t="shared" si="48"/>
        <v>0</v>
      </c>
      <c r="I136" s="644">
        <v>0</v>
      </c>
      <c r="J136" s="644">
        <v>0</v>
      </c>
      <c r="K136" s="644">
        <v>0</v>
      </c>
      <c r="L136" s="644">
        <v>0</v>
      </c>
      <c r="M136" s="644">
        <v>0</v>
      </c>
      <c r="N136" s="648">
        <v>0</v>
      </c>
      <c r="O136" s="648">
        <v>0</v>
      </c>
      <c r="P136" s="648">
        <v>0</v>
      </c>
      <c r="Q136" s="648">
        <v>0</v>
      </c>
      <c r="R136" s="648">
        <v>0</v>
      </c>
      <c r="S136" s="648">
        <v>0</v>
      </c>
      <c r="T136" s="693">
        <v>4</v>
      </c>
      <c r="U136" s="648">
        <v>7896771</v>
      </c>
      <c r="V136" s="677"/>
      <c r="W136" s="648">
        <v>0</v>
      </c>
      <c r="X136" s="648">
        <v>0</v>
      </c>
      <c r="Y136" s="648">
        <v>0</v>
      </c>
      <c r="Z136" s="648">
        <v>0</v>
      </c>
      <c r="AA136" s="648">
        <v>0</v>
      </c>
      <c r="AB136" s="648">
        <v>0</v>
      </c>
      <c r="AC136" s="648">
        <v>0</v>
      </c>
      <c r="AD136" s="648">
        <v>0</v>
      </c>
      <c r="AE136" s="648">
        <v>0</v>
      </c>
      <c r="AF136" s="648">
        <v>0</v>
      </c>
      <c r="AG136" s="648">
        <v>0</v>
      </c>
      <c r="AH136" s="648">
        <v>0</v>
      </c>
      <c r="AI136" s="648">
        <v>0</v>
      </c>
      <c r="AJ136" s="650">
        <v>232097.15</v>
      </c>
      <c r="AK136" s="650">
        <v>117226.73</v>
      </c>
      <c r="AL136" s="650">
        <v>0</v>
      </c>
      <c r="AN136" s="652">
        <f>I136/'Приложение 1.1'!J134</f>
        <v>0</v>
      </c>
      <c r="AO136" s="652" t="e">
        <f t="shared" si="49"/>
        <v>#DIV/0!</v>
      </c>
      <c r="AP136" s="652" t="e">
        <f t="shared" si="50"/>
        <v>#DIV/0!</v>
      </c>
      <c r="AQ136" s="652" t="e">
        <f t="shared" si="51"/>
        <v>#DIV/0!</v>
      </c>
      <c r="AR136" s="652" t="e">
        <f t="shared" si="52"/>
        <v>#DIV/0!</v>
      </c>
      <c r="AS136" s="652" t="e">
        <f t="shared" si="53"/>
        <v>#DIV/0!</v>
      </c>
      <c r="AT136" s="652">
        <f t="shared" si="54"/>
        <v>1974192.75</v>
      </c>
      <c r="AU136" s="652" t="e">
        <f t="shared" si="55"/>
        <v>#DIV/0!</v>
      </c>
      <c r="AV136" s="652" t="e">
        <f t="shared" si="56"/>
        <v>#DIV/0!</v>
      </c>
      <c r="AW136" s="652" t="e">
        <f t="shared" si="57"/>
        <v>#DIV/0!</v>
      </c>
      <c r="AX136" s="652" t="e">
        <f t="shared" si="58"/>
        <v>#DIV/0!</v>
      </c>
      <c r="AY136" s="652">
        <f>AI136/'Приложение 1.1'!J134</f>
        <v>0</v>
      </c>
      <c r="AZ136" s="652">
        <v>730.08</v>
      </c>
      <c r="BA136" s="652">
        <v>2070.12</v>
      </c>
      <c r="BB136" s="652">
        <v>848.92</v>
      </c>
      <c r="BC136" s="652">
        <v>819.73</v>
      </c>
      <c r="BD136" s="652">
        <v>611.5</v>
      </c>
      <c r="BE136" s="652">
        <v>1080.04</v>
      </c>
      <c r="BF136" s="652">
        <v>2671800.0099999998</v>
      </c>
      <c r="BG136" s="652">
        <f t="shared" si="59"/>
        <v>4422.8500000000004</v>
      </c>
      <c r="BH136" s="652">
        <v>8748.57</v>
      </c>
      <c r="BI136" s="652">
        <v>3389.61</v>
      </c>
      <c r="BJ136" s="652">
        <v>5995.76</v>
      </c>
      <c r="BK136" s="652">
        <v>548.62</v>
      </c>
      <c r="BL136" s="653" t="str">
        <f t="shared" si="60"/>
        <v xml:space="preserve"> </v>
      </c>
      <c r="BM136" s="653" t="e">
        <f t="shared" si="61"/>
        <v>#DIV/0!</v>
      </c>
      <c r="BN136" s="653" t="e">
        <f t="shared" si="62"/>
        <v>#DIV/0!</v>
      </c>
      <c r="BO136" s="653" t="e">
        <f t="shared" si="63"/>
        <v>#DIV/0!</v>
      </c>
      <c r="BP136" s="653" t="e">
        <f t="shared" si="64"/>
        <v>#DIV/0!</v>
      </c>
      <c r="BQ136" s="653" t="e">
        <f t="shared" si="65"/>
        <v>#DIV/0!</v>
      </c>
      <c r="BR136" s="653" t="str">
        <f t="shared" si="66"/>
        <v xml:space="preserve"> </v>
      </c>
      <c r="BS136" s="653" t="e">
        <f t="shared" si="67"/>
        <v>#DIV/0!</v>
      </c>
      <c r="BT136" s="653" t="e">
        <f t="shared" si="68"/>
        <v>#DIV/0!</v>
      </c>
      <c r="BU136" s="653" t="e">
        <f t="shared" si="69"/>
        <v>#DIV/0!</v>
      </c>
      <c r="BV136" s="653" t="e">
        <f t="shared" si="70"/>
        <v>#DIV/0!</v>
      </c>
      <c r="BW136" s="653" t="str">
        <f t="shared" si="71"/>
        <v xml:space="preserve"> </v>
      </c>
      <c r="BY136" s="654">
        <f t="shared" si="77"/>
        <v>2.814631087533642</v>
      </c>
      <c r="BZ136" s="655">
        <f t="shared" si="78"/>
        <v>1.4216029733579783</v>
      </c>
      <c r="CA136" s="656">
        <f>G136/T136</f>
        <v>2061523.72</v>
      </c>
      <c r="CB136" s="652">
        <v>2792031.01</v>
      </c>
      <c r="CC136" s="657" t="str">
        <f t="shared" si="73"/>
        <v xml:space="preserve"> </v>
      </c>
    </row>
    <row r="137" spans="1:81" s="490" customFormat="1" ht="9" customHeight="1">
      <c r="A137" s="641">
        <v>121</v>
      </c>
      <c r="B137" s="482" t="s">
        <v>1061</v>
      </c>
      <c r="C137" s="483">
        <v>3288.1</v>
      </c>
      <c r="D137" s="498"/>
      <c r="E137" s="485">
        <f t="shared" si="76"/>
        <v>5304.8000000000466</v>
      </c>
      <c r="F137" s="499">
        <v>1963596.8</v>
      </c>
      <c r="G137" s="483">
        <f t="shared" si="81"/>
        <v>1968901.6</v>
      </c>
      <c r="H137" s="487">
        <f t="shared" si="48"/>
        <v>0</v>
      </c>
      <c r="I137" s="483">
        <v>0</v>
      </c>
      <c r="J137" s="483">
        <v>0</v>
      </c>
      <c r="K137" s="483">
        <v>0</v>
      </c>
      <c r="L137" s="483">
        <v>0</v>
      </c>
      <c r="M137" s="483">
        <v>0</v>
      </c>
      <c r="N137" s="487">
        <v>0</v>
      </c>
      <c r="O137" s="487">
        <v>0</v>
      </c>
      <c r="P137" s="487">
        <v>0</v>
      </c>
      <c r="Q137" s="487">
        <v>0</v>
      </c>
      <c r="R137" s="487">
        <v>0</v>
      </c>
      <c r="S137" s="487">
        <v>0</v>
      </c>
      <c r="T137" s="500">
        <v>1</v>
      </c>
      <c r="U137" s="487">
        <v>1884221.49</v>
      </c>
      <c r="V137" s="498"/>
      <c r="W137" s="487">
        <v>0</v>
      </c>
      <c r="X137" s="487">
        <v>0</v>
      </c>
      <c r="Y137" s="487">
        <v>0</v>
      </c>
      <c r="Z137" s="487">
        <v>0</v>
      </c>
      <c r="AA137" s="487">
        <v>0</v>
      </c>
      <c r="AB137" s="487">
        <v>0</v>
      </c>
      <c r="AC137" s="487">
        <v>0</v>
      </c>
      <c r="AD137" s="487">
        <v>0</v>
      </c>
      <c r="AE137" s="487">
        <v>0</v>
      </c>
      <c r="AF137" s="487">
        <v>0</v>
      </c>
      <c r="AG137" s="487">
        <v>0</v>
      </c>
      <c r="AH137" s="487">
        <v>0</v>
      </c>
      <c r="AI137" s="487">
        <v>0</v>
      </c>
      <c r="AJ137" s="489">
        <v>55373.43</v>
      </c>
      <c r="AK137" s="489">
        <v>29306.68</v>
      </c>
      <c r="AL137" s="489">
        <v>0</v>
      </c>
      <c r="AN137" s="372">
        <f>I137/'Приложение 1.1'!J135</f>
        <v>0</v>
      </c>
      <c r="AO137" s="372" t="e">
        <f t="shared" si="49"/>
        <v>#DIV/0!</v>
      </c>
      <c r="AP137" s="372" t="e">
        <f t="shared" si="50"/>
        <v>#DIV/0!</v>
      </c>
      <c r="AQ137" s="372" t="e">
        <f t="shared" si="51"/>
        <v>#DIV/0!</v>
      </c>
      <c r="AR137" s="372" t="e">
        <f t="shared" si="52"/>
        <v>#DIV/0!</v>
      </c>
      <c r="AS137" s="372" t="e">
        <f t="shared" si="53"/>
        <v>#DIV/0!</v>
      </c>
      <c r="AT137" s="372">
        <f t="shared" si="54"/>
        <v>1884221.49</v>
      </c>
      <c r="AU137" s="372" t="e">
        <f t="shared" si="55"/>
        <v>#DIV/0!</v>
      </c>
      <c r="AV137" s="372" t="e">
        <f t="shared" si="56"/>
        <v>#DIV/0!</v>
      </c>
      <c r="AW137" s="372" t="e">
        <f t="shared" si="57"/>
        <v>#DIV/0!</v>
      </c>
      <c r="AX137" s="372" t="e">
        <f t="shared" si="58"/>
        <v>#DIV/0!</v>
      </c>
      <c r="AY137" s="372">
        <f>AI137/'Приложение 1.1'!J135</f>
        <v>0</v>
      </c>
      <c r="AZ137" s="372">
        <v>730.08</v>
      </c>
      <c r="BA137" s="372">
        <v>2070.12</v>
      </c>
      <c r="BB137" s="372">
        <v>848.92</v>
      </c>
      <c r="BC137" s="372">
        <v>819.73</v>
      </c>
      <c r="BD137" s="372">
        <v>611.5</v>
      </c>
      <c r="BE137" s="372">
        <v>1080.04</v>
      </c>
      <c r="BF137" s="372">
        <v>2671800.0099999998</v>
      </c>
      <c r="BG137" s="372">
        <f t="shared" si="59"/>
        <v>4422.8500000000004</v>
      </c>
      <c r="BH137" s="372">
        <v>8748.57</v>
      </c>
      <c r="BI137" s="372">
        <v>3389.61</v>
      </c>
      <c r="BJ137" s="372">
        <v>5995.76</v>
      </c>
      <c r="BK137" s="372">
        <v>548.62</v>
      </c>
      <c r="BL137" s="373" t="str">
        <f t="shared" si="60"/>
        <v xml:space="preserve"> </v>
      </c>
      <c r="BM137" s="373" t="e">
        <f t="shared" si="61"/>
        <v>#DIV/0!</v>
      </c>
      <c r="BN137" s="373" t="e">
        <f t="shared" si="62"/>
        <v>#DIV/0!</v>
      </c>
      <c r="BO137" s="373" t="e">
        <f t="shared" si="63"/>
        <v>#DIV/0!</v>
      </c>
      <c r="BP137" s="373" t="e">
        <f t="shared" si="64"/>
        <v>#DIV/0!</v>
      </c>
      <c r="BQ137" s="373" t="e">
        <f t="shared" si="65"/>
        <v>#DIV/0!</v>
      </c>
      <c r="BR137" s="373" t="str">
        <f t="shared" si="66"/>
        <v xml:space="preserve"> </v>
      </c>
      <c r="BS137" s="373" t="e">
        <f t="shared" si="67"/>
        <v>#DIV/0!</v>
      </c>
      <c r="BT137" s="373" t="e">
        <f t="shared" si="68"/>
        <v>#DIV/0!</v>
      </c>
      <c r="BU137" s="373" t="e">
        <f t="shared" si="69"/>
        <v>#DIV/0!</v>
      </c>
      <c r="BV137" s="373" t="e">
        <f t="shared" si="70"/>
        <v>#DIV/0!</v>
      </c>
      <c r="BW137" s="373" t="str">
        <f t="shared" si="71"/>
        <v xml:space="preserve"> </v>
      </c>
      <c r="BY137" s="492">
        <f t="shared" si="77"/>
        <v>2.8124021027764923</v>
      </c>
      <c r="BZ137" s="493">
        <f t="shared" si="78"/>
        <v>1.4884786522597167</v>
      </c>
      <c r="CA137" s="494">
        <f>G137/T137</f>
        <v>1968901.6</v>
      </c>
      <c r="CB137" s="491">
        <v>2792031.01</v>
      </c>
      <c r="CC137" s="495" t="str">
        <f t="shared" si="73"/>
        <v xml:space="preserve"> </v>
      </c>
    </row>
    <row r="138" spans="1:81" s="26" customFormat="1" ht="9" customHeight="1">
      <c r="A138" s="641">
        <v>122</v>
      </c>
      <c r="B138" s="109" t="s">
        <v>454</v>
      </c>
      <c r="C138" s="178">
        <v>2285</v>
      </c>
      <c r="D138" s="114"/>
      <c r="E138" s="293">
        <f t="shared" si="76"/>
        <v>-1004832.9900000002</v>
      </c>
      <c r="F138" s="275">
        <v>9017368.7300000004</v>
      </c>
      <c r="G138" s="274">
        <f>ROUND(H138+U138+X138+Z138+AB138+AD138+AF138+AH138+AJ138+AK138+AL138+AI138,2)</f>
        <v>8012535.7400000002</v>
      </c>
      <c r="H138" s="388">
        <f t="shared" si="48"/>
        <v>0</v>
      </c>
      <c r="I138" s="275">
        <v>0</v>
      </c>
      <c r="J138" s="275">
        <v>0</v>
      </c>
      <c r="K138" s="275">
        <v>0</v>
      </c>
      <c r="L138" s="275">
        <v>0</v>
      </c>
      <c r="M138" s="275">
        <v>0</v>
      </c>
      <c r="N138" s="388">
        <v>0</v>
      </c>
      <c r="O138" s="388">
        <v>0</v>
      </c>
      <c r="P138" s="388">
        <v>0</v>
      </c>
      <c r="Q138" s="388">
        <v>0</v>
      </c>
      <c r="R138" s="388">
        <v>0</v>
      </c>
      <c r="S138" s="388">
        <v>0</v>
      </c>
      <c r="T138" s="103">
        <v>0</v>
      </c>
      <c r="U138" s="388">
        <v>0</v>
      </c>
      <c r="V138" s="114" t="s">
        <v>993</v>
      </c>
      <c r="W138" s="388">
        <v>1590</v>
      </c>
      <c r="X138" s="388">
        <v>5111762.62</v>
      </c>
      <c r="Y138" s="396">
        <v>0</v>
      </c>
      <c r="Z138" s="396">
        <v>0</v>
      </c>
      <c r="AA138" s="396">
        <v>2235.6</v>
      </c>
      <c r="AB138" s="396">
        <v>2211997.7400000002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f>ROUND(272321.06+166109.38,2)</f>
        <v>438430.44</v>
      </c>
      <c r="AK138" s="396">
        <f>ROUND(68080.27+32264.67,2)</f>
        <v>100344.94</v>
      </c>
      <c r="AL138" s="396">
        <f>ROUND(60000+90000,2)</f>
        <v>150000</v>
      </c>
      <c r="AN138" s="372">
        <f>I138/'Приложение 1.1'!J136</f>
        <v>0</v>
      </c>
      <c r="AO138" s="372" t="e">
        <f t="shared" si="49"/>
        <v>#DIV/0!</v>
      </c>
      <c r="AP138" s="372" t="e">
        <f t="shared" si="50"/>
        <v>#DIV/0!</v>
      </c>
      <c r="AQ138" s="372" t="e">
        <f t="shared" si="51"/>
        <v>#DIV/0!</v>
      </c>
      <c r="AR138" s="372" t="e">
        <f t="shared" si="52"/>
        <v>#DIV/0!</v>
      </c>
      <c r="AS138" s="372" t="e">
        <f t="shared" si="53"/>
        <v>#DIV/0!</v>
      </c>
      <c r="AT138" s="372" t="e">
        <f t="shared" si="54"/>
        <v>#DIV/0!</v>
      </c>
      <c r="AU138" s="372">
        <f t="shared" si="55"/>
        <v>3214.9450440251571</v>
      </c>
      <c r="AV138" s="372" t="e">
        <f t="shared" si="56"/>
        <v>#DIV/0!</v>
      </c>
      <c r="AW138" s="372">
        <f t="shared" si="57"/>
        <v>989.44253891572748</v>
      </c>
      <c r="AX138" s="372" t="e">
        <f t="shared" si="58"/>
        <v>#DIV/0!</v>
      </c>
      <c r="AY138" s="372">
        <f>AI138/'Приложение 1.1'!J136</f>
        <v>0</v>
      </c>
      <c r="AZ138" s="372">
        <v>730.08</v>
      </c>
      <c r="BA138" s="372">
        <v>2070.12</v>
      </c>
      <c r="BB138" s="372">
        <v>848.92</v>
      </c>
      <c r="BC138" s="372">
        <v>819.73</v>
      </c>
      <c r="BD138" s="372">
        <v>611.5</v>
      </c>
      <c r="BE138" s="372">
        <v>1080.04</v>
      </c>
      <c r="BF138" s="372">
        <v>2671800.0099999998</v>
      </c>
      <c r="BG138" s="372">
        <f t="shared" si="59"/>
        <v>4422.8500000000004</v>
      </c>
      <c r="BH138" s="372">
        <v>8748.57</v>
      </c>
      <c r="BI138" s="372">
        <v>3389.61</v>
      </c>
      <c r="BJ138" s="372">
        <v>5995.76</v>
      </c>
      <c r="BK138" s="372">
        <v>548.62</v>
      </c>
      <c r="BL138" s="373" t="str">
        <f t="shared" si="60"/>
        <v xml:space="preserve"> </v>
      </c>
      <c r="BM138" s="373" t="e">
        <f t="shared" si="61"/>
        <v>#DIV/0!</v>
      </c>
      <c r="BN138" s="373" t="e">
        <f t="shared" si="62"/>
        <v>#DIV/0!</v>
      </c>
      <c r="BO138" s="373" t="e">
        <f t="shared" si="63"/>
        <v>#DIV/0!</v>
      </c>
      <c r="BP138" s="373" t="e">
        <f t="shared" si="64"/>
        <v>#DIV/0!</v>
      </c>
      <c r="BQ138" s="373" t="e">
        <f t="shared" si="65"/>
        <v>#DIV/0!</v>
      </c>
      <c r="BR138" s="373" t="e">
        <f t="shared" si="66"/>
        <v>#DIV/0!</v>
      </c>
      <c r="BS138" s="373" t="str">
        <f t="shared" si="67"/>
        <v xml:space="preserve"> </v>
      </c>
      <c r="BT138" s="373" t="e">
        <f t="shared" si="68"/>
        <v>#DIV/0!</v>
      </c>
      <c r="BU138" s="373" t="str">
        <f t="shared" si="69"/>
        <v xml:space="preserve"> </v>
      </c>
      <c r="BV138" s="373" t="e">
        <f t="shared" si="70"/>
        <v>#DIV/0!</v>
      </c>
      <c r="BW138" s="373" t="str">
        <f t="shared" si="71"/>
        <v xml:space="preserve"> </v>
      </c>
      <c r="BY138" s="273">
        <f t="shared" si="77"/>
        <v>5.4718063572718609</v>
      </c>
      <c r="BZ138" s="374">
        <f t="shared" si="78"/>
        <v>1.2523493592554009</v>
      </c>
      <c r="CA138" s="375">
        <f>G138/W138</f>
        <v>5039.3306540880503</v>
      </c>
      <c r="CB138" s="372">
        <f>IF(V138="ПК",4814.95,4621.88)+3542.15</f>
        <v>8164.0300000000007</v>
      </c>
      <c r="CC138" s="18" t="str">
        <f t="shared" si="73"/>
        <v xml:space="preserve"> </v>
      </c>
    </row>
    <row r="139" spans="1:81" s="26" customFormat="1" ht="9" customHeight="1">
      <c r="A139" s="641">
        <v>123</v>
      </c>
      <c r="B139" s="129" t="s">
        <v>203</v>
      </c>
      <c r="C139" s="178">
        <v>455.29</v>
      </c>
      <c r="D139" s="389"/>
      <c r="E139" s="293">
        <f t="shared" si="76"/>
        <v>-3707.2899999999208</v>
      </c>
      <c r="F139" s="388">
        <v>834091.27999999991</v>
      </c>
      <c r="G139" s="275">
        <f>ROUND(H139+U139+X139+Z139+AB139+AD139+AF139+AH139+AJ139+AK139+AL139+AI139,2)</f>
        <v>830383.99</v>
      </c>
      <c r="H139" s="388">
        <f>ROUND(I139+K139+M139+O139+Q139+S139,2)</f>
        <v>772239</v>
      </c>
      <c r="I139" s="275">
        <v>0</v>
      </c>
      <c r="J139" s="275">
        <v>373</v>
      </c>
      <c r="K139" s="178">
        <v>668764</v>
      </c>
      <c r="L139" s="275">
        <v>0</v>
      </c>
      <c r="M139" s="275">
        <v>0</v>
      </c>
      <c r="N139" s="388">
        <v>66</v>
      </c>
      <c r="O139" s="388">
        <v>47018</v>
      </c>
      <c r="P139" s="388">
        <v>0</v>
      </c>
      <c r="Q139" s="388">
        <v>0</v>
      </c>
      <c r="R139" s="388">
        <v>64</v>
      </c>
      <c r="S139" s="388">
        <v>56457</v>
      </c>
      <c r="T139" s="103">
        <v>0</v>
      </c>
      <c r="U139" s="388">
        <v>0</v>
      </c>
      <c r="V139" s="389"/>
      <c r="W139" s="388">
        <v>0</v>
      </c>
      <c r="X139" s="388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20736</v>
      </c>
      <c r="AJ139" s="396">
        <v>24897.62</v>
      </c>
      <c r="AK139" s="396">
        <v>12511.37</v>
      </c>
      <c r="AL139" s="396">
        <v>0</v>
      </c>
      <c r="AN139" s="372">
        <f>I139/'Приложение 1.1'!J137</f>
        <v>0</v>
      </c>
      <c r="AO139" s="372">
        <f t="shared" si="49"/>
        <v>1792.9329758713136</v>
      </c>
      <c r="AP139" s="372" t="e">
        <f t="shared" si="50"/>
        <v>#DIV/0!</v>
      </c>
      <c r="AQ139" s="372">
        <f t="shared" si="51"/>
        <v>712.39393939393938</v>
      </c>
      <c r="AR139" s="372" t="e">
        <f t="shared" si="52"/>
        <v>#DIV/0!</v>
      </c>
      <c r="AS139" s="372">
        <f t="shared" si="53"/>
        <v>882.140625</v>
      </c>
      <c r="AT139" s="372" t="e">
        <f t="shared" si="54"/>
        <v>#DIV/0!</v>
      </c>
      <c r="AU139" s="372" t="e">
        <f t="shared" si="55"/>
        <v>#DIV/0!</v>
      </c>
      <c r="AV139" s="372" t="e">
        <f t="shared" si="56"/>
        <v>#DIV/0!</v>
      </c>
      <c r="AW139" s="372" t="e">
        <f t="shared" si="57"/>
        <v>#DIV/0!</v>
      </c>
      <c r="AX139" s="372" t="e">
        <f t="shared" si="58"/>
        <v>#DIV/0!</v>
      </c>
      <c r="AY139" s="372">
        <f>AI139/'Приложение 1.1'!J137</f>
        <v>45.544597948560259</v>
      </c>
      <c r="AZ139" s="372">
        <v>730.08</v>
      </c>
      <c r="BA139" s="372">
        <v>2070.12</v>
      </c>
      <c r="BB139" s="372">
        <v>848.92</v>
      </c>
      <c r="BC139" s="372">
        <v>819.73</v>
      </c>
      <c r="BD139" s="372">
        <v>611.5</v>
      </c>
      <c r="BE139" s="372">
        <v>1080.04</v>
      </c>
      <c r="BF139" s="372">
        <v>2671800.0099999998</v>
      </c>
      <c r="BG139" s="372">
        <f t="shared" si="59"/>
        <v>4422.8500000000004</v>
      </c>
      <c r="BH139" s="372">
        <v>8748.57</v>
      </c>
      <c r="BI139" s="372">
        <v>3389.61</v>
      </c>
      <c r="BJ139" s="372">
        <v>5995.76</v>
      </c>
      <c r="BK139" s="372">
        <v>548.62</v>
      </c>
      <c r="BL139" s="373" t="str">
        <f t="shared" si="60"/>
        <v xml:space="preserve"> </v>
      </c>
      <c r="BM139" s="373" t="str">
        <f t="shared" si="61"/>
        <v xml:space="preserve"> </v>
      </c>
      <c r="BN139" s="373" t="e">
        <f t="shared" si="62"/>
        <v>#DIV/0!</v>
      </c>
      <c r="BO139" s="373" t="str">
        <f t="shared" si="63"/>
        <v xml:space="preserve"> </v>
      </c>
      <c r="BP139" s="373" t="e">
        <f t="shared" si="64"/>
        <v>#DIV/0!</v>
      </c>
      <c r="BQ139" s="373" t="str">
        <f t="shared" si="65"/>
        <v xml:space="preserve"> </v>
      </c>
      <c r="BR139" s="373" t="e">
        <f t="shared" si="66"/>
        <v>#DIV/0!</v>
      </c>
      <c r="BS139" s="373" t="e">
        <f t="shared" si="67"/>
        <v>#DIV/0!</v>
      </c>
      <c r="BT139" s="373" t="e">
        <f t="shared" si="68"/>
        <v>#DIV/0!</v>
      </c>
      <c r="BU139" s="373" t="e">
        <f t="shared" si="69"/>
        <v>#DIV/0!</v>
      </c>
      <c r="BV139" s="373" t="e">
        <f t="shared" si="70"/>
        <v>#DIV/0!</v>
      </c>
      <c r="BW139" s="373" t="str">
        <f t="shared" si="71"/>
        <v xml:space="preserve"> </v>
      </c>
      <c r="BY139" s="273">
        <f t="shared" si="77"/>
        <v>2.9983261117546354</v>
      </c>
      <c r="BZ139" s="374">
        <f t="shared" si="78"/>
        <v>1.5066969198189866</v>
      </c>
      <c r="CA139" s="375" t="e">
        <f>G139/W139</f>
        <v>#DIV/0!</v>
      </c>
      <c r="CB139" s="372">
        <f t="shared" si="72"/>
        <v>4621.88</v>
      </c>
      <c r="CC139" s="18" t="e">
        <f t="shared" si="73"/>
        <v>#DIV/0!</v>
      </c>
    </row>
    <row r="140" spans="1:81" s="651" customFormat="1" ht="9" customHeight="1">
      <c r="A140" s="642">
        <v>124</v>
      </c>
      <c r="B140" s="660" t="s">
        <v>1076</v>
      </c>
      <c r="C140" s="644">
        <v>3536.4</v>
      </c>
      <c r="D140" s="645"/>
      <c r="E140" s="646">
        <f t="shared" si="76"/>
        <v>-467132.89999999991</v>
      </c>
      <c r="F140" s="647">
        <v>3293992</v>
      </c>
      <c r="G140" s="647">
        <f>ROUND(H140+U140+X140+Z140+AB140+AD140+AF140+AH140+AI140+AJ140+AK140+AL140,2)</f>
        <v>2826859.1</v>
      </c>
      <c r="H140" s="648">
        <f t="shared" si="48"/>
        <v>0</v>
      </c>
      <c r="I140" s="647">
        <v>0</v>
      </c>
      <c r="J140" s="647">
        <v>0</v>
      </c>
      <c r="K140" s="647">
        <v>0</v>
      </c>
      <c r="L140" s="647">
        <v>0</v>
      </c>
      <c r="M140" s="647">
        <v>0</v>
      </c>
      <c r="N140" s="648">
        <v>0</v>
      </c>
      <c r="O140" s="648">
        <v>0</v>
      </c>
      <c r="P140" s="648">
        <v>0</v>
      </c>
      <c r="Q140" s="648">
        <v>0</v>
      </c>
      <c r="R140" s="648">
        <v>0</v>
      </c>
      <c r="S140" s="648">
        <v>0</v>
      </c>
      <c r="T140" s="649">
        <v>0</v>
      </c>
      <c r="U140" s="648">
        <v>0</v>
      </c>
      <c r="V140" s="645" t="s">
        <v>992</v>
      </c>
      <c r="W140" s="648">
        <v>968.54</v>
      </c>
      <c r="X140" s="648">
        <v>2716428</v>
      </c>
      <c r="Y140" s="650">
        <v>0</v>
      </c>
      <c r="Z140" s="650">
        <v>0</v>
      </c>
      <c r="AA140" s="650">
        <v>0</v>
      </c>
      <c r="AB140" s="650">
        <v>0</v>
      </c>
      <c r="AC140" s="650">
        <v>0</v>
      </c>
      <c r="AD140" s="650">
        <v>0</v>
      </c>
      <c r="AE140" s="650">
        <v>0</v>
      </c>
      <c r="AF140" s="650">
        <v>0</v>
      </c>
      <c r="AG140" s="650">
        <v>0</v>
      </c>
      <c r="AH140" s="650">
        <v>0</v>
      </c>
      <c r="AI140" s="650">
        <v>0</v>
      </c>
      <c r="AJ140" s="650">
        <v>61268.27</v>
      </c>
      <c r="AK140" s="650">
        <v>49162.83</v>
      </c>
      <c r="AL140" s="650">
        <v>0</v>
      </c>
      <c r="AN140" s="652">
        <f>I140/'Приложение 1.1'!J138</f>
        <v>0</v>
      </c>
      <c r="AO140" s="652" t="e">
        <f t="shared" si="49"/>
        <v>#DIV/0!</v>
      </c>
      <c r="AP140" s="652" t="e">
        <f t="shared" si="50"/>
        <v>#DIV/0!</v>
      </c>
      <c r="AQ140" s="652" t="e">
        <f t="shared" si="51"/>
        <v>#DIV/0!</v>
      </c>
      <c r="AR140" s="652" t="e">
        <f t="shared" si="52"/>
        <v>#DIV/0!</v>
      </c>
      <c r="AS140" s="652" t="e">
        <f t="shared" si="53"/>
        <v>#DIV/0!</v>
      </c>
      <c r="AT140" s="652" t="e">
        <f t="shared" si="54"/>
        <v>#DIV/0!</v>
      </c>
      <c r="AU140" s="652">
        <f t="shared" si="55"/>
        <v>2804.6626881698226</v>
      </c>
      <c r="AV140" s="652" t="e">
        <f t="shared" si="56"/>
        <v>#DIV/0!</v>
      </c>
      <c r="AW140" s="652" t="e">
        <f t="shared" si="57"/>
        <v>#DIV/0!</v>
      </c>
      <c r="AX140" s="652" t="e">
        <f t="shared" si="58"/>
        <v>#DIV/0!</v>
      </c>
      <c r="AY140" s="652">
        <f>AI140/'Приложение 1.1'!J138</f>
        <v>0</v>
      </c>
      <c r="AZ140" s="652">
        <v>730.08</v>
      </c>
      <c r="BA140" s="652">
        <v>2070.12</v>
      </c>
      <c r="BB140" s="652">
        <v>848.92</v>
      </c>
      <c r="BC140" s="652">
        <v>819.73</v>
      </c>
      <c r="BD140" s="652">
        <v>611.5</v>
      </c>
      <c r="BE140" s="652">
        <v>1080.04</v>
      </c>
      <c r="BF140" s="652">
        <v>2671800.0099999998</v>
      </c>
      <c r="BG140" s="652">
        <f t="shared" si="59"/>
        <v>4607.6000000000004</v>
      </c>
      <c r="BH140" s="652">
        <v>8748.57</v>
      </c>
      <c r="BI140" s="652">
        <v>3389.61</v>
      </c>
      <c r="BJ140" s="652">
        <v>5995.76</v>
      </c>
      <c r="BK140" s="652">
        <v>548.62</v>
      </c>
      <c r="BL140" s="653" t="str">
        <f t="shared" si="60"/>
        <v xml:space="preserve"> </v>
      </c>
      <c r="BM140" s="653" t="e">
        <f t="shared" si="61"/>
        <v>#DIV/0!</v>
      </c>
      <c r="BN140" s="653" t="e">
        <f t="shared" si="62"/>
        <v>#DIV/0!</v>
      </c>
      <c r="BO140" s="653" t="e">
        <f t="shared" si="63"/>
        <v>#DIV/0!</v>
      </c>
      <c r="BP140" s="653" t="e">
        <f t="shared" si="64"/>
        <v>#DIV/0!</v>
      </c>
      <c r="BQ140" s="653" t="e">
        <f t="shared" si="65"/>
        <v>#DIV/0!</v>
      </c>
      <c r="BR140" s="653" t="e">
        <f t="shared" si="66"/>
        <v>#DIV/0!</v>
      </c>
      <c r="BS140" s="653" t="str">
        <f t="shared" si="67"/>
        <v xml:space="preserve"> </v>
      </c>
      <c r="BT140" s="653" t="e">
        <f t="shared" si="68"/>
        <v>#DIV/0!</v>
      </c>
      <c r="BU140" s="653" t="e">
        <f t="shared" si="69"/>
        <v>#DIV/0!</v>
      </c>
      <c r="BV140" s="653" t="e">
        <f t="shared" si="70"/>
        <v>#DIV/0!</v>
      </c>
      <c r="BW140" s="653" t="str">
        <f t="shared" si="71"/>
        <v xml:space="preserve"> </v>
      </c>
      <c r="BY140" s="654">
        <f t="shared" si="77"/>
        <v>2.1673620025844231</v>
      </c>
      <c r="BZ140" s="655">
        <f t="shared" si="78"/>
        <v>1.7391326649425152</v>
      </c>
      <c r="CA140" s="656">
        <f>G140/W140</f>
        <v>2918.6807979019968</v>
      </c>
      <c r="CB140" s="652">
        <f t="shared" si="72"/>
        <v>4814.95</v>
      </c>
      <c r="CC140" s="657" t="str">
        <f t="shared" si="73"/>
        <v xml:space="preserve"> </v>
      </c>
    </row>
    <row r="141" spans="1:81" s="26" customFormat="1" ht="9" customHeight="1">
      <c r="A141" s="641">
        <v>125</v>
      </c>
      <c r="B141" s="37" t="s">
        <v>1077</v>
      </c>
      <c r="C141" s="178">
        <v>2612.1</v>
      </c>
      <c r="D141" s="114"/>
      <c r="E141" s="293">
        <f t="shared" si="76"/>
        <v>-758953.35999999987</v>
      </c>
      <c r="F141" s="275">
        <v>3600720</v>
      </c>
      <c r="G141" s="275">
        <f>ROUND(H141+U141+X141+Z141+AB141+AD141+AF141+AH141+AI141+AJ141+AK141+AL141,2)</f>
        <v>2841766.64</v>
      </c>
      <c r="H141" s="388">
        <f t="shared" si="48"/>
        <v>0</v>
      </c>
      <c r="I141" s="275">
        <v>0</v>
      </c>
      <c r="J141" s="275">
        <v>0</v>
      </c>
      <c r="K141" s="275">
        <v>0</v>
      </c>
      <c r="L141" s="275">
        <v>0</v>
      </c>
      <c r="M141" s="275">
        <v>0</v>
      </c>
      <c r="N141" s="388">
        <v>0</v>
      </c>
      <c r="O141" s="388">
        <v>0</v>
      </c>
      <c r="P141" s="388">
        <v>0</v>
      </c>
      <c r="Q141" s="388">
        <v>0</v>
      </c>
      <c r="R141" s="388">
        <v>0</v>
      </c>
      <c r="S141" s="388">
        <v>0</v>
      </c>
      <c r="T141" s="103">
        <v>0</v>
      </c>
      <c r="U141" s="388">
        <v>0</v>
      </c>
      <c r="V141" s="114" t="s">
        <v>992</v>
      </c>
      <c r="W141" s="388">
        <v>807.4</v>
      </c>
      <c r="X141" s="388">
        <v>2720782.43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66973.41</v>
      </c>
      <c r="AK141" s="396">
        <v>54010.8</v>
      </c>
      <c r="AL141" s="396">
        <v>0</v>
      </c>
      <c r="AN141" s="372">
        <f>I141/'Приложение 1.1'!J139</f>
        <v>0</v>
      </c>
      <c r="AO141" s="372" t="e">
        <f t="shared" si="49"/>
        <v>#DIV/0!</v>
      </c>
      <c r="AP141" s="372" t="e">
        <f t="shared" si="50"/>
        <v>#DIV/0!</v>
      </c>
      <c r="AQ141" s="372" t="e">
        <f t="shared" si="51"/>
        <v>#DIV/0!</v>
      </c>
      <c r="AR141" s="372" t="e">
        <f t="shared" si="52"/>
        <v>#DIV/0!</v>
      </c>
      <c r="AS141" s="372" t="e">
        <f t="shared" si="53"/>
        <v>#DIV/0!</v>
      </c>
      <c r="AT141" s="372" t="e">
        <f t="shared" si="54"/>
        <v>#DIV/0!</v>
      </c>
      <c r="AU141" s="372">
        <f t="shared" si="55"/>
        <v>3369.8073197919248</v>
      </c>
      <c r="AV141" s="372" t="e">
        <f t="shared" si="56"/>
        <v>#DIV/0!</v>
      </c>
      <c r="AW141" s="372" t="e">
        <f t="shared" si="57"/>
        <v>#DIV/0!</v>
      </c>
      <c r="AX141" s="372" t="e">
        <f t="shared" si="58"/>
        <v>#DIV/0!</v>
      </c>
      <c r="AY141" s="372">
        <f>AI141/'Приложение 1.1'!J139</f>
        <v>0</v>
      </c>
      <c r="AZ141" s="372">
        <v>730.08</v>
      </c>
      <c r="BA141" s="372">
        <v>2070.12</v>
      </c>
      <c r="BB141" s="372">
        <v>848.92</v>
      </c>
      <c r="BC141" s="372">
        <v>819.73</v>
      </c>
      <c r="BD141" s="372">
        <v>611.5</v>
      </c>
      <c r="BE141" s="372">
        <v>1080.04</v>
      </c>
      <c r="BF141" s="372">
        <v>2671800.0099999998</v>
      </c>
      <c r="BG141" s="372">
        <f t="shared" si="59"/>
        <v>4607.6000000000004</v>
      </c>
      <c r="BH141" s="372">
        <v>8748.57</v>
      </c>
      <c r="BI141" s="372">
        <v>3389.61</v>
      </c>
      <c r="BJ141" s="372">
        <v>5995.76</v>
      </c>
      <c r="BK141" s="372">
        <v>548.62</v>
      </c>
      <c r="BL141" s="373" t="str">
        <f t="shared" si="60"/>
        <v xml:space="preserve"> </v>
      </c>
      <c r="BM141" s="373" t="e">
        <f t="shared" si="61"/>
        <v>#DIV/0!</v>
      </c>
      <c r="BN141" s="373" t="e">
        <f t="shared" si="62"/>
        <v>#DIV/0!</v>
      </c>
      <c r="BO141" s="373" t="e">
        <f t="shared" si="63"/>
        <v>#DIV/0!</v>
      </c>
      <c r="BP141" s="373" t="e">
        <f t="shared" si="64"/>
        <v>#DIV/0!</v>
      </c>
      <c r="BQ141" s="373" t="e">
        <f t="shared" si="65"/>
        <v>#DIV/0!</v>
      </c>
      <c r="BR141" s="373" t="e">
        <f t="shared" si="66"/>
        <v>#DIV/0!</v>
      </c>
      <c r="BS141" s="373" t="str">
        <f t="shared" si="67"/>
        <v xml:space="preserve"> </v>
      </c>
      <c r="BT141" s="373" t="e">
        <f t="shared" si="68"/>
        <v>#DIV/0!</v>
      </c>
      <c r="BU141" s="373" t="e">
        <f t="shared" si="69"/>
        <v>#DIV/0!</v>
      </c>
      <c r="BV141" s="373" t="e">
        <f t="shared" si="70"/>
        <v>#DIV/0!</v>
      </c>
      <c r="BW141" s="373" t="str">
        <f t="shared" si="71"/>
        <v xml:space="preserve"> </v>
      </c>
      <c r="BY141" s="273">
        <f t="shared" si="77"/>
        <v>2.3567526290617589</v>
      </c>
      <c r="BZ141" s="374">
        <f t="shared" si="78"/>
        <v>1.900606448107224</v>
      </c>
      <c r="CA141" s="375">
        <f>G141/W141</f>
        <v>3519.6515234084718</v>
      </c>
      <c r="CB141" s="372">
        <f t="shared" si="72"/>
        <v>4814.95</v>
      </c>
      <c r="CC141" s="18" t="str">
        <f t="shared" si="73"/>
        <v xml:space="preserve"> </v>
      </c>
    </row>
    <row r="142" spans="1:81" s="26" customFormat="1" ht="9" customHeight="1">
      <c r="A142" s="641">
        <v>126</v>
      </c>
      <c r="B142" s="37" t="s">
        <v>1078</v>
      </c>
      <c r="C142" s="178">
        <v>2076.5</v>
      </c>
      <c r="D142" s="389"/>
      <c r="E142" s="293">
        <f t="shared" si="76"/>
        <v>-802426.54999999981</v>
      </c>
      <c r="F142" s="388">
        <v>5105351.16</v>
      </c>
      <c r="G142" s="178">
        <f>ROUND(H142+U142+X142+Z142+AB142+AD142+AF142+AH142+AJ142+AK142+AL142+AI142,2)</f>
        <v>4302924.6100000003</v>
      </c>
      <c r="H142" s="388">
        <f t="shared" si="48"/>
        <v>0</v>
      </c>
      <c r="I142" s="275">
        <v>0</v>
      </c>
      <c r="J142" s="275">
        <v>0</v>
      </c>
      <c r="K142" s="275">
        <v>0</v>
      </c>
      <c r="L142" s="275">
        <v>0</v>
      </c>
      <c r="M142" s="275">
        <v>0</v>
      </c>
      <c r="N142" s="388">
        <v>0</v>
      </c>
      <c r="O142" s="388">
        <v>0</v>
      </c>
      <c r="P142" s="388">
        <v>0</v>
      </c>
      <c r="Q142" s="388">
        <v>0</v>
      </c>
      <c r="R142" s="388">
        <v>0</v>
      </c>
      <c r="S142" s="388">
        <v>0</v>
      </c>
      <c r="T142" s="103">
        <v>0</v>
      </c>
      <c r="U142" s="388">
        <v>0</v>
      </c>
      <c r="V142" s="389"/>
      <c r="W142" s="388">
        <v>0</v>
      </c>
      <c r="X142" s="388">
        <v>0</v>
      </c>
      <c r="Y142" s="396">
        <v>0</v>
      </c>
      <c r="Z142" s="396">
        <v>0</v>
      </c>
      <c r="AA142" s="396">
        <v>2626</v>
      </c>
      <c r="AB142" s="396">
        <v>4133299.28</v>
      </c>
      <c r="AC142" s="396">
        <v>0</v>
      </c>
      <c r="AD142" s="396">
        <v>0</v>
      </c>
      <c r="AE142" s="396">
        <v>0</v>
      </c>
      <c r="AF142" s="396">
        <v>0</v>
      </c>
      <c r="AG142" s="396">
        <v>0</v>
      </c>
      <c r="AH142" s="396">
        <v>0</v>
      </c>
      <c r="AI142" s="396">
        <v>0</v>
      </c>
      <c r="AJ142" s="396">
        <v>94959.56</v>
      </c>
      <c r="AK142" s="396">
        <v>74665.77</v>
      </c>
      <c r="AL142" s="396">
        <v>0</v>
      </c>
      <c r="AN142" s="372">
        <f>I142/'Приложение 1.1'!J140</f>
        <v>0</v>
      </c>
      <c r="AO142" s="372" t="e">
        <f t="shared" si="49"/>
        <v>#DIV/0!</v>
      </c>
      <c r="AP142" s="372" t="e">
        <f t="shared" si="50"/>
        <v>#DIV/0!</v>
      </c>
      <c r="AQ142" s="372" t="e">
        <f t="shared" si="51"/>
        <v>#DIV/0!</v>
      </c>
      <c r="AR142" s="372" t="e">
        <f t="shared" si="52"/>
        <v>#DIV/0!</v>
      </c>
      <c r="AS142" s="372" t="e">
        <f t="shared" si="53"/>
        <v>#DIV/0!</v>
      </c>
      <c r="AT142" s="372" t="e">
        <f t="shared" si="54"/>
        <v>#DIV/0!</v>
      </c>
      <c r="AU142" s="372" t="e">
        <f t="shared" si="55"/>
        <v>#DIV/0!</v>
      </c>
      <c r="AV142" s="372" t="e">
        <f t="shared" si="56"/>
        <v>#DIV/0!</v>
      </c>
      <c r="AW142" s="372">
        <f t="shared" si="57"/>
        <v>1573.9905864432596</v>
      </c>
      <c r="AX142" s="372" t="e">
        <f t="shared" si="58"/>
        <v>#DIV/0!</v>
      </c>
      <c r="AY142" s="372">
        <f>AI142/'Приложение 1.1'!J140</f>
        <v>0</v>
      </c>
      <c r="AZ142" s="372">
        <v>730.08</v>
      </c>
      <c r="BA142" s="372">
        <v>2070.12</v>
      </c>
      <c r="BB142" s="372">
        <v>848.92</v>
      </c>
      <c r="BC142" s="372">
        <v>819.73</v>
      </c>
      <c r="BD142" s="372">
        <v>611.5</v>
      </c>
      <c r="BE142" s="372">
        <v>1080.04</v>
      </c>
      <c r="BF142" s="372">
        <v>2671800.0099999998</v>
      </c>
      <c r="BG142" s="372">
        <f t="shared" si="59"/>
        <v>4422.8500000000004</v>
      </c>
      <c r="BH142" s="372">
        <v>8748.57</v>
      </c>
      <c r="BI142" s="372">
        <v>3389.61</v>
      </c>
      <c r="BJ142" s="372">
        <v>5995.76</v>
      </c>
      <c r="BK142" s="372">
        <v>548.62</v>
      </c>
      <c r="BL142" s="373" t="str">
        <f t="shared" si="60"/>
        <v xml:space="preserve"> </v>
      </c>
      <c r="BM142" s="373" t="e">
        <f t="shared" si="61"/>
        <v>#DIV/0!</v>
      </c>
      <c r="BN142" s="373" t="e">
        <f t="shared" si="62"/>
        <v>#DIV/0!</v>
      </c>
      <c r="BO142" s="373" t="e">
        <f t="shared" si="63"/>
        <v>#DIV/0!</v>
      </c>
      <c r="BP142" s="373" t="e">
        <f t="shared" si="64"/>
        <v>#DIV/0!</v>
      </c>
      <c r="BQ142" s="373" t="e">
        <f t="shared" si="65"/>
        <v>#DIV/0!</v>
      </c>
      <c r="BR142" s="373" t="e">
        <f t="shared" si="66"/>
        <v>#DIV/0!</v>
      </c>
      <c r="BS142" s="373" t="e">
        <f t="shared" si="67"/>
        <v>#DIV/0!</v>
      </c>
      <c r="BT142" s="373" t="e">
        <f t="shared" si="68"/>
        <v>#DIV/0!</v>
      </c>
      <c r="BU142" s="373" t="str">
        <f t="shared" si="69"/>
        <v xml:space="preserve"> </v>
      </c>
      <c r="BV142" s="373" t="e">
        <f t="shared" si="70"/>
        <v>#DIV/0!</v>
      </c>
      <c r="BW142" s="373" t="str">
        <f t="shared" si="71"/>
        <v xml:space="preserve"> </v>
      </c>
      <c r="BY142" s="273">
        <f t="shared" si="77"/>
        <v>2.2068608819990452</v>
      </c>
      <c r="BZ142" s="374">
        <f t="shared" si="78"/>
        <v>1.7352330511781846</v>
      </c>
      <c r="CA142" s="375">
        <f>G142/AA142</f>
        <v>1638.5851523229248</v>
      </c>
      <c r="CB142" s="372">
        <v>3542.15</v>
      </c>
      <c r="CC142" s="18" t="str">
        <f t="shared" si="73"/>
        <v xml:space="preserve"> </v>
      </c>
    </row>
    <row r="143" spans="1:81" s="26" customFormat="1" ht="9" customHeight="1">
      <c r="A143" s="641">
        <v>127</v>
      </c>
      <c r="B143" s="109" t="s">
        <v>455</v>
      </c>
      <c r="C143" s="178">
        <v>2029.8999999999999</v>
      </c>
      <c r="D143" s="174"/>
      <c r="E143" s="293">
        <f t="shared" si="76"/>
        <v>1843398.5900000008</v>
      </c>
      <c r="F143" s="293">
        <v>2406619.4500000002</v>
      </c>
      <c r="G143" s="274">
        <f>X143+AB143+AJ143+AK143+AL143</f>
        <v>4250018.040000001</v>
      </c>
      <c r="H143" s="388">
        <f t="shared" si="48"/>
        <v>0</v>
      </c>
      <c r="I143" s="275">
        <v>0</v>
      </c>
      <c r="J143" s="275">
        <v>0</v>
      </c>
      <c r="K143" s="275">
        <v>0</v>
      </c>
      <c r="L143" s="275">
        <v>0</v>
      </c>
      <c r="M143" s="275">
        <v>0</v>
      </c>
      <c r="N143" s="388">
        <v>0</v>
      </c>
      <c r="O143" s="388">
        <v>0</v>
      </c>
      <c r="P143" s="388">
        <v>0</v>
      </c>
      <c r="Q143" s="388">
        <v>0</v>
      </c>
      <c r="R143" s="388">
        <v>0</v>
      </c>
      <c r="S143" s="388">
        <v>0</v>
      </c>
      <c r="T143" s="103">
        <v>0</v>
      </c>
      <c r="U143" s="388">
        <v>0</v>
      </c>
      <c r="V143" s="174" t="s">
        <v>993</v>
      </c>
      <c r="W143" s="388">
        <v>750</v>
      </c>
      <c r="X143" s="388">
        <v>2285118.85</v>
      </c>
      <c r="Y143" s="396">
        <v>0</v>
      </c>
      <c r="Z143" s="396">
        <v>0</v>
      </c>
      <c r="AA143" s="396">
        <v>1800</v>
      </c>
      <c r="AB143" s="396">
        <v>1488782.18</v>
      </c>
      <c r="AC143" s="396">
        <v>0</v>
      </c>
      <c r="AD143" s="396">
        <v>0</v>
      </c>
      <c r="AE143" s="396">
        <v>0</v>
      </c>
      <c r="AF143" s="396">
        <v>0</v>
      </c>
      <c r="AG143" s="396">
        <v>0</v>
      </c>
      <c r="AH143" s="396">
        <v>0</v>
      </c>
      <c r="AI143" s="396">
        <v>0</v>
      </c>
      <c r="AJ143" s="396">
        <f>ROUND(85401.16+178132.96,2)</f>
        <v>263534.12</v>
      </c>
      <c r="AK143" s="396">
        <f>ROUND(18049.65+44533.24,2)</f>
        <v>62582.89</v>
      </c>
      <c r="AL143" s="396">
        <f>ROUND(60000+90000,2)</f>
        <v>150000</v>
      </c>
      <c r="AN143" s="372">
        <f>I143/'Приложение 1.1'!J141</f>
        <v>0</v>
      </c>
      <c r="AO143" s="372" t="e">
        <f t="shared" si="49"/>
        <v>#DIV/0!</v>
      </c>
      <c r="AP143" s="372" t="e">
        <f t="shared" si="50"/>
        <v>#DIV/0!</v>
      </c>
      <c r="AQ143" s="372" t="e">
        <f t="shared" si="51"/>
        <v>#DIV/0!</v>
      </c>
      <c r="AR143" s="372" t="e">
        <f t="shared" si="52"/>
        <v>#DIV/0!</v>
      </c>
      <c r="AS143" s="372" t="e">
        <f t="shared" si="53"/>
        <v>#DIV/0!</v>
      </c>
      <c r="AT143" s="372" t="e">
        <f t="shared" si="54"/>
        <v>#DIV/0!</v>
      </c>
      <c r="AU143" s="372">
        <f t="shared" si="55"/>
        <v>3046.8251333333333</v>
      </c>
      <c r="AV143" s="372" t="e">
        <f t="shared" si="56"/>
        <v>#DIV/0!</v>
      </c>
      <c r="AW143" s="372">
        <f t="shared" si="57"/>
        <v>827.10121111111107</v>
      </c>
      <c r="AX143" s="372" t="e">
        <f t="shared" si="58"/>
        <v>#DIV/0!</v>
      </c>
      <c r="AY143" s="372">
        <f>AI143/'Приложение 1.1'!J141</f>
        <v>0</v>
      </c>
      <c r="AZ143" s="372">
        <v>730.08</v>
      </c>
      <c r="BA143" s="372">
        <v>2070.12</v>
      </c>
      <c r="BB143" s="372">
        <v>848.92</v>
      </c>
      <c r="BC143" s="372">
        <v>819.73</v>
      </c>
      <c r="BD143" s="372">
        <v>611.5</v>
      </c>
      <c r="BE143" s="372">
        <v>1080.04</v>
      </c>
      <c r="BF143" s="372">
        <v>2671800.0099999998</v>
      </c>
      <c r="BG143" s="372">
        <f t="shared" si="59"/>
        <v>4422.8500000000004</v>
      </c>
      <c r="BH143" s="372">
        <v>8748.57</v>
      </c>
      <c r="BI143" s="372">
        <v>3389.61</v>
      </c>
      <c r="BJ143" s="372">
        <v>5995.76</v>
      </c>
      <c r="BK143" s="372">
        <v>548.62</v>
      </c>
      <c r="BL143" s="373" t="str">
        <f t="shared" si="60"/>
        <v xml:space="preserve"> </v>
      </c>
      <c r="BM143" s="373" t="e">
        <f t="shared" si="61"/>
        <v>#DIV/0!</v>
      </c>
      <c r="BN143" s="373" t="e">
        <f t="shared" si="62"/>
        <v>#DIV/0!</v>
      </c>
      <c r="BO143" s="373" t="e">
        <f t="shared" si="63"/>
        <v>#DIV/0!</v>
      </c>
      <c r="BP143" s="373" t="e">
        <f t="shared" si="64"/>
        <v>#DIV/0!</v>
      </c>
      <c r="BQ143" s="373" t="e">
        <f t="shared" si="65"/>
        <v>#DIV/0!</v>
      </c>
      <c r="BR143" s="373" t="e">
        <f t="shared" si="66"/>
        <v>#DIV/0!</v>
      </c>
      <c r="BS143" s="373" t="str">
        <f t="shared" si="67"/>
        <v xml:space="preserve"> </v>
      </c>
      <c r="BT143" s="373" t="e">
        <f t="shared" si="68"/>
        <v>#DIV/0!</v>
      </c>
      <c r="BU143" s="373" t="str">
        <f t="shared" si="69"/>
        <v xml:space="preserve"> </v>
      </c>
      <c r="BV143" s="373" t="e">
        <f t="shared" si="70"/>
        <v>#DIV/0!</v>
      </c>
      <c r="BW143" s="373" t="str">
        <f t="shared" si="71"/>
        <v xml:space="preserve"> </v>
      </c>
      <c r="BY143" s="273">
        <f t="shared" si="77"/>
        <v>6.200776503056912</v>
      </c>
      <c r="BZ143" s="374">
        <f t="shared" si="78"/>
        <v>1.4725323377686177</v>
      </c>
      <c r="CA143" s="375">
        <f t="shared" ref="CA143:CA159" si="82">G143/W143</f>
        <v>5666.6907200000014</v>
      </c>
      <c r="CB143" s="372">
        <f>IF(V143="ПК",4814.95,4621.88)+3542.15</f>
        <v>8164.0300000000007</v>
      </c>
      <c r="CC143" s="18" t="str">
        <f t="shared" si="73"/>
        <v xml:space="preserve"> </v>
      </c>
    </row>
    <row r="144" spans="1:81" s="26" customFormat="1" ht="9" customHeight="1">
      <c r="A144" s="641">
        <v>128</v>
      </c>
      <c r="B144" s="109" t="s">
        <v>456</v>
      </c>
      <c r="C144" s="178">
        <v>2722.1</v>
      </c>
      <c r="D144" s="174"/>
      <c r="E144" s="293">
        <f t="shared" ref="E144:E155" si="83">G144-F144</f>
        <v>2845635.2000000011</v>
      </c>
      <c r="F144" s="293">
        <v>3043344.62</v>
      </c>
      <c r="G144" s="274">
        <f>X144+AB144+AJ144+AK144+AL144</f>
        <v>5888979.8200000012</v>
      </c>
      <c r="H144" s="388">
        <f t="shared" si="48"/>
        <v>0</v>
      </c>
      <c r="I144" s="275">
        <v>0</v>
      </c>
      <c r="J144" s="275">
        <v>0</v>
      </c>
      <c r="K144" s="275">
        <v>0</v>
      </c>
      <c r="L144" s="275">
        <v>0</v>
      </c>
      <c r="M144" s="275">
        <v>0</v>
      </c>
      <c r="N144" s="388">
        <v>0</v>
      </c>
      <c r="O144" s="388">
        <v>0</v>
      </c>
      <c r="P144" s="388">
        <v>0</v>
      </c>
      <c r="Q144" s="388">
        <v>0</v>
      </c>
      <c r="R144" s="388">
        <v>0</v>
      </c>
      <c r="S144" s="388">
        <v>0</v>
      </c>
      <c r="T144" s="103">
        <v>0</v>
      </c>
      <c r="U144" s="388">
        <v>0</v>
      </c>
      <c r="V144" s="174" t="s">
        <v>993</v>
      </c>
      <c r="W144" s="388">
        <v>1028</v>
      </c>
      <c r="X144" s="388">
        <v>2891664.64</v>
      </c>
      <c r="Y144" s="396">
        <v>0</v>
      </c>
      <c r="Z144" s="396">
        <v>0</v>
      </c>
      <c r="AA144" s="396">
        <v>1970</v>
      </c>
      <c r="AB144" s="396">
        <v>2408077.42</v>
      </c>
      <c r="AC144" s="396">
        <v>0</v>
      </c>
      <c r="AD144" s="396">
        <v>0</v>
      </c>
      <c r="AE144" s="396">
        <v>0</v>
      </c>
      <c r="AF144" s="396">
        <v>0</v>
      </c>
      <c r="AG144" s="396">
        <v>0</v>
      </c>
      <c r="AH144" s="396">
        <v>0</v>
      </c>
      <c r="AI144" s="396">
        <v>0</v>
      </c>
      <c r="AJ144" s="396">
        <f>ROUND(106029.46+248306.57,2)</f>
        <v>354336.03</v>
      </c>
      <c r="AK144" s="396">
        <f>ROUND(22825.09+62076.64,2)</f>
        <v>84901.73</v>
      </c>
      <c r="AL144" s="396">
        <f>ROUND(60000+90000,2)</f>
        <v>150000</v>
      </c>
      <c r="AN144" s="372">
        <f>I144/'Приложение 1.1'!J142</f>
        <v>0</v>
      </c>
      <c r="AO144" s="372" t="e">
        <f t="shared" si="49"/>
        <v>#DIV/0!</v>
      </c>
      <c r="AP144" s="372" t="e">
        <f t="shared" si="50"/>
        <v>#DIV/0!</v>
      </c>
      <c r="AQ144" s="372" t="e">
        <f t="shared" si="51"/>
        <v>#DIV/0!</v>
      </c>
      <c r="AR144" s="372" t="e">
        <f t="shared" si="52"/>
        <v>#DIV/0!</v>
      </c>
      <c r="AS144" s="372" t="e">
        <f t="shared" si="53"/>
        <v>#DIV/0!</v>
      </c>
      <c r="AT144" s="372" t="e">
        <f t="shared" si="54"/>
        <v>#DIV/0!</v>
      </c>
      <c r="AU144" s="372">
        <f t="shared" si="55"/>
        <v>2812.9033463035021</v>
      </c>
      <c r="AV144" s="372" t="e">
        <f t="shared" si="56"/>
        <v>#DIV/0!</v>
      </c>
      <c r="AW144" s="372">
        <f t="shared" si="57"/>
        <v>1222.3743248730964</v>
      </c>
      <c r="AX144" s="372" t="e">
        <f t="shared" si="58"/>
        <v>#DIV/0!</v>
      </c>
      <c r="AY144" s="372">
        <f>AI144/'Приложение 1.1'!J142</f>
        <v>0</v>
      </c>
      <c r="AZ144" s="372">
        <v>730.08</v>
      </c>
      <c r="BA144" s="372">
        <v>2070.12</v>
      </c>
      <c r="BB144" s="372">
        <v>848.92</v>
      </c>
      <c r="BC144" s="372">
        <v>819.73</v>
      </c>
      <c r="BD144" s="372">
        <v>611.5</v>
      </c>
      <c r="BE144" s="372">
        <v>1080.04</v>
      </c>
      <c r="BF144" s="372">
        <v>2671800.0099999998</v>
      </c>
      <c r="BG144" s="372">
        <f t="shared" si="59"/>
        <v>4422.8500000000004</v>
      </c>
      <c r="BH144" s="372">
        <v>8748.57</v>
      </c>
      <c r="BI144" s="372">
        <v>3389.61</v>
      </c>
      <c r="BJ144" s="372">
        <v>5995.76</v>
      </c>
      <c r="BK144" s="372">
        <v>548.62</v>
      </c>
      <c r="BL144" s="373" t="str">
        <f t="shared" si="60"/>
        <v xml:space="preserve"> </v>
      </c>
      <c r="BM144" s="373" t="e">
        <f t="shared" si="61"/>
        <v>#DIV/0!</v>
      </c>
      <c r="BN144" s="373" t="e">
        <f t="shared" si="62"/>
        <v>#DIV/0!</v>
      </c>
      <c r="BO144" s="373" t="e">
        <f t="shared" si="63"/>
        <v>#DIV/0!</v>
      </c>
      <c r="BP144" s="373" t="e">
        <f t="shared" si="64"/>
        <v>#DIV/0!</v>
      </c>
      <c r="BQ144" s="373" t="e">
        <f t="shared" si="65"/>
        <v>#DIV/0!</v>
      </c>
      <c r="BR144" s="373" t="e">
        <f t="shared" si="66"/>
        <v>#DIV/0!</v>
      </c>
      <c r="BS144" s="373" t="str">
        <f t="shared" si="67"/>
        <v xml:space="preserve"> </v>
      </c>
      <c r="BT144" s="373" t="e">
        <f t="shared" si="68"/>
        <v>#DIV/0!</v>
      </c>
      <c r="BU144" s="373" t="str">
        <f t="shared" si="69"/>
        <v xml:space="preserve"> </v>
      </c>
      <c r="BV144" s="373" t="e">
        <f t="shared" si="70"/>
        <v>#DIV/0!</v>
      </c>
      <c r="BW144" s="373" t="str">
        <f t="shared" si="71"/>
        <v xml:space="preserve"> </v>
      </c>
      <c r="BY144" s="273">
        <f t="shared" si="77"/>
        <v>6.0169340162554663</v>
      </c>
      <c r="BZ144" s="374">
        <f t="shared" si="78"/>
        <v>1.4417052290051824</v>
      </c>
      <c r="CA144" s="375">
        <f t="shared" si="82"/>
        <v>5728.5795914396895</v>
      </c>
      <c r="CB144" s="372">
        <f>IF(V144="ПК",4814.95,4621.88)+3542.15</f>
        <v>8164.0300000000007</v>
      </c>
      <c r="CC144" s="18" t="str">
        <f t="shared" si="73"/>
        <v xml:space="preserve"> </v>
      </c>
    </row>
    <row r="145" spans="1:81" s="490" customFormat="1" ht="9" customHeight="1">
      <c r="A145" s="641">
        <v>129</v>
      </c>
      <c r="B145" s="501" t="s">
        <v>120</v>
      </c>
      <c r="C145" s="483">
        <v>4311.7</v>
      </c>
      <c r="D145" s="484"/>
      <c r="E145" s="485">
        <f t="shared" si="83"/>
        <v>-635137.22000000009</v>
      </c>
      <c r="F145" s="486">
        <v>1392291.05</v>
      </c>
      <c r="G145" s="502">
        <f>ROUND(H145+U145+X145+Z145+AB145+AD145+AF145+AH145+AI145+AJ145+AK145+AL145,2)</f>
        <v>757153.83</v>
      </c>
      <c r="H145" s="487">
        <f t="shared" ref="H145:H159" si="84">I145+K145+M145+O145+Q145+S145</f>
        <v>0</v>
      </c>
      <c r="I145" s="486">
        <v>0</v>
      </c>
      <c r="J145" s="486">
        <v>0</v>
      </c>
      <c r="K145" s="486">
        <v>0</v>
      </c>
      <c r="L145" s="486">
        <v>0</v>
      </c>
      <c r="M145" s="486">
        <v>0</v>
      </c>
      <c r="N145" s="487">
        <v>0</v>
      </c>
      <c r="O145" s="487">
        <v>0</v>
      </c>
      <c r="P145" s="487">
        <v>0</v>
      </c>
      <c r="Q145" s="487">
        <v>0</v>
      </c>
      <c r="R145" s="487">
        <v>0</v>
      </c>
      <c r="S145" s="487">
        <v>0</v>
      </c>
      <c r="T145" s="488">
        <v>0</v>
      </c>
      <c r="U145" s="487">
        <v>0</v>
      </c>
      <c r="V145" s="484"/>
      <c r="W145" s="487">
        <v>0</v>
      </c>
      <c r="X145" s="487">
        <v>0</v>
      </c>
      <c r="Y145" s="489">
        <v>0</v>
      </c>
      <c r="Z145" s="489">
        <v>0</v>
      </c>
      <c r="AA145" s="489">
        <v>0</v>
      </c>
      <c r="AB145" s="489">
        <v>0</v>
      </c>
      <c r="AC145" s="489">
        <v>0</v>
      </c>
      <c r="AD145" s="489">
        <v>0</v>
      </c>
      <c r="AE145" s="489">
        <v>0</v>
      </c>
      <c r="AF145" s="489">
        <v>0</v>
      </c>
      <c r="AG145" s="489">
        <v>0</v>
      </c>
      <c r="AH145" s="489">
        <v>0</v>
      </c>
      <c r="AI145" s="487">
        <v>694814</v>
      </c>
      <c r="AJ145" s="489">
        <v>41559.89</v>
      </c>
      <c r="AK145" s="489">
        <v>20779.939999999999</v>
      </c>
      <c r="AL145" s="489">
        <v>0</v>
      </c>
      <c r="AN145" s="372">
        <f>I145/'Приложение 1.1'!J143</f>
        <v>0</v>
      </c>
      <c r="AO145" s="372" t="e">
        <f t="shared" si="49"/>
        <v>#DIV/0!</v>
      </c>
      <c r="AP145" s="372" t="e">
        <f t="shared" si="50"/>
        <v>#DIV/0!</v>
      </c>
      <c r="AQ145" s="372" t="e">
        <f t="shared" si="51"/>
        <v>#DIV/0!</v>
      </c>
      <c r="AR145" s="372" t="e">
        <f t="shared" si="52"/>
        <v>#DIV/0!</v>
      </c>
      <c r="AS145" s="372" t="e">
        <f t="shared" si="53"/>
        <v>#DIV/0!</v>
      </c>
      <c r="AT145" s="372" t="e">
        <f t="shared" si="54"/>
        <v>#DIV/0!</v>
      </c>
      <c r="AU145" s="372" t="e">
        <f t="shared" si="55"/>
        <v>#DIV/0!</v>
      </c>
      <c r="AV145" s="372" t="e">
        <f t="shared" si="56"/>
        <v>#DIV/0!</v>
      </c>
      <c r="AW145" s="372" t="e">
        <f t="shared" si="57"/>
        <v>#DIV/0!</v>
      </c>
      <c r="AX145" s="372" t="e">
        <f t="shared" si="58"/>
        <v>#DIV/0!</v>
      </c>
      <c r="AY145" s="372">
        <f>AI145/'Приложение 1.1'!J143</f>
        <v>161.14618363986364</v>
      </c>
      <c r="AZ145" s="372">
        <v>730.08</v>
      </c>
      <c r="BA145" s="372">
        <v>2070.12</v>
      </c>
      <c r="BB145" s="372">
        <v>848.92</v>
      </c>
      <c r="BC145" s="372">
        <v>819.73</v>
      </c>
      <c r="BD145" s="372">
        <v>611.5</v>
      </c>
      <c r="BE145" s="372">
        <v>1080.04</v>
      </c>
      <c r="BF145" s="372">
        <v>2671800.0099999998</v>
      </c>
      <c r="BG145" s="372">
        <f t="shared" si="59"/>
        <v>4422.8500000000004</v>
      </c>
      <c r="BH145" s="372">
        <v>8748.57</v>
      </c>
      <c r="BI145" s="372">
        <v>3389.61</v>
      </c>
      <c r="BJ145" s="372">
        <v>5995.76</v>
      </c>
      <c r="BK145" s="372">
        <v>548.62</v>
      </c>
      <c r="BL145" s="373" t="str">
        <f t="shared" si="60"/>
        <v xml:space="preserve"> </v>
      </c>
      <c r="BM145" s="373" t="e">
        <f t="shared" si="61"/>
        <v>#DIV/0!</v>
      </c>
      <c r="BN145" s="373" t="e">
        <f t="shared" si="62"/>
        <v>#DIV/0!</v>
      </c>
      <c r="BO145" s="373" t="e">
        <f t="shared" si="63"/>
        <v>#DIV/0!</v>
      </c>
      <c r="BP145" s="373" t="e">
        <f t="shared" si="64"/>
        <v>#DIV/0!</v>
      </c>
      <c r="BQ145" s="373" t="e">
        <f t="shared" si="65"/>
        <v>#DIV/0!</v>
      </c>
      <c r="BR145" s="373" t="e">
        <f t="shared" si="66"/>
        <v>#DIV/0!</v>
      </c>
      <c r="BS145" s="373" t="e">
        <f t="shared" si="67"/>
        <v>#DIV/0!</v>
      </c>
      <c r="BT145" s="373" t="e">
        <f t="shared" si="68"/>
        <v>#DIV/0!</v>
      </c>
      <c r="BU145" s="373" t="e">
        <f t="shared" si="69"/>
        <v>#DIV/0!</v>
      </c>
      <c r="BV145" s="373" t="e">
        <f t="shared" si="70"/>
        <v>#DIV/0!</v>
      </c>
      <c r="BW145" s="373" t="str">
        <f t="shared" si="71"/>
        <v xml:space="preserve"> </v>
      </c>
      <c r="BY145" s="492">
        <f t="shared" ref="BY145:BY159" si="85">AJ145/G145*100</f>
        <v>5.4889625269411901</v>
      </c>
      <c r="BZ145" s="493">
        <f t="shared" ref="BZ145:BZ159" si="86">AK145/G145*100</f>
        <v>2.7444806031028066</v>
      </c>
      <c r="CA145" s="494" t="e">
        <f t="shared" si="82"/>
        <v>#DIV/0!</v>
      </c>
      <c r="CB145" s="491">
        <f t="shared" ref="CB145:CB212" si="87">IF(V145="ПК",4814.95,4621.88)</f>
        <v>4621.88</v>
      </c>
      <c r="CC145" s="495" t="e">
        <f t="shared" ref="CC145:CC212" si="88">IF(CA145&gt;CB145, "+", " ")</f>
        <v>#DIV/0!</v>
      </c>
    </row>
    <row r="146" spans="1:81" s="26" customFormat="1" ht="9" customHeight="1">
      <c r="A146" s="641">
        <v>130</v>
      </c>
      <c r="B146" s="109" t="s">
        <v>162</v>
      </c>
      <c r="C146" s="178">
        <v>1261</v>
      </c>
      <c r="D146" s="114"/>
      <c r="E146" s="293">
        <f t="shared" si="83"/>
        <v>-99356.06</v>
      </c>
      <c r="F146" s="275">
        <v>407189.51</v>
      </c>
      <c r="G146" s="274">
        <f>ROUND(H146+U146+X146+Z146+AB146+AD146+AF146+AH146+AI146+AJ146+AK146+AL146,2)</f>
        <v>307833.45</v>
      </c>
      <c r="H146" s="388">
        <f t="shared" si="84"/>
        <v>0</v>
      </c>
      <c r="I146" s="275">
        <v>0</v>
      </c>
      <c r="J146" s="275">
        <v>0</v>
      </c>
      <c r="K146" s="275">
        <v>0</v>
      </c>
      <c r="L146" s="275">
        <v>0</v>
      </c>
      <c r="M146" s="275">
        <v>0</v>
      </c>
      <c r="N146" s="388">
        <v>0</v>
      </c>
      <c r="O146" s="388">
        <v>0</v>
      </c>
      <c r="P146" s="388">
        <v>0</v>
      </c>
      <c r="Q146" s="388">
        <v>0</v>
      </c>
      <c r="R146" s="388">
        <v>0</v>
      </c>
      <c r="S146" s="388">
        <v>0</v>
      </c>
      <c r="T146" s="103">
        <v>0</v>
      </c>
      <c r="U146" s="388">
        <v>0</v>
      </c>
      <c r="V146" s="114"/>
      <c r="W146" s="388">
        <v>0</v>
      </c>
      <c r="X146" s="388">
        <v>0</v>
      </c>
      <c r="Y146" s="396">
        <v>0</v>
      </c>
      <c r="Z146" s="396">
        <v>0</v>
      </c>
      <c r="AA146" s="396">
        <v>0</v>
      </c>
      <c r="AB146" s="396">
        <v>0</v>
      </c>
      <c r="AC146" s="396">
        <v>0</v>
      </c>
      <c r="AD146" s="396">
        <v>0</v>
      </c>
      <c r="AE146" s="396">
        <v>0</v>
      </c>
      <c r="AF146" s="396">
        <v>0</v>
      </c>
      <c r="AG146" s="396">
        <v>0</v>
      </c>
      <c r="AH146" s="396">
        <v>0</v>
      </c>
      <c r="AI146" s="388">
        <v>289571</v>
      </c>
      <c r="AJ146" s="396">
        <v>12154.61</v>
      </c>
      <c r="AK146" s="396">
        <v>6107.84</v>
      </c>
      <c r="AL146" s="396">
        <v>0</v>
      </c>
      <c r="AN146" s="372">
        <f>I146/'Приложение 1.1'!J144</f>
        <v>0</v>
      </c>
      <c r="AO146" s="372" t="e">
        <f t="shared" ref="AO146:AO212" si="89">K146/J146</f>
        <v>#DIV/0!</v>
      </c>
      <c r="AP146" s="372" t="e">
        <f t="shared" ref="AP146:AP212" si="90">M146/L146</f>
        <v>#DIV/0!</v>
      </c>
      <c r="AQ146" s="372" t="e">
        <f t="shared" ref="AQ146:AQ212" si="91">O146/N146</f>
        <v>#DIV/0!</v>
      </c>
      <c r="AR146" s="372" t="e">
        <f t="shared" ref="AR146:AR212" si="92">Q146/P146</f>
        <v>#DIV/0!</v>
      </c>
      <c r="AS146" s="372" t="e">
        <f t="shared" ref="AS146:AS212" si="93">S146/R146</f>
        <v>#DIV/0!</v>
      </c>
      <c r="AT146" s="372" t="e">
        <f t="shared" ref="AT146:AT212" si="94">U146/T146</f>
        <v>#DIV/0!</v>
      </c>
      <c r="AU146" s="372" t="e">
        <f t="shared" ref="AU146:AU212" si="95">X146/W146</f>
        <v>#DIV/0!</v>
      </c>
      <c r="AV146" s="372" t="e">
        <f t="shared" ref="AV146:AV212" si="96">Z146/Y146</f>
        <v>#DIV/0!</v>
      </c>
      <c r="AW146" s="372" t="e">
        <f t="shared" ref="AW146:AW212" si="97">AB146/AA146</f>
        <v>#DIV/0!</v>
      </c>
      <c r="AX146" s="372" t="e">
        <f t="shared" ref="AX146:AX212" si="98">AH146/AG146</f>
        <v>#DIV/0!</v>
      </c>
      <c r="AY146" s="372">
        <f>AI146/'Приложение 1.1'!J144</f>
        <v>229.63600317208565</v>
      </c>
      <c r="AZ146" s="372">
        <v>730.08</v>
      </c>
      <c r="BA146" s="372">
        <v>2070.12</v>
      </c>
      <c r="BB146" s="372">
        <v>848.92</v>
      </c>
      <c r="BC146" s="372">
        <v>819.73</v>
      </c>
      <c r="BD146" s="372">
        <v>611.5</v>
      </c>
      <c r="BE146" s="372">
        <v>1080.04</v>
      </c>
      <c r="BF146" s="372">
        <v>2671800.0099999998</v>
      </c>
      <c r="BG146" s="372">
        <f t="shared" ref="BG146:BG212" si="99">IF(V146="ПК",4607.6,4422.85)</f>
        <v>4422.8500000000004</v>
      </c>
      <c r="BH146" s="372">
        <v>8748.57</v>
      </c>
      <c r="BI146" s="372">
        <v>3389.61</v>
      </c>
      <c r="BJ146" s="372">
        <v>5995.76</v>
      </c>
      <c r="BK146" s="372">
        <v>548.62</v>
      </c>
      <c r="BL146" s="373" t="str">
        <f t="shared" ref="BL146:BL212" si="100">IF(AN146&gt;AZ146, "+", " ")</f>
        <v xml:space="preserve"> </v>
      </c>
      <c r="BM146" s="373" t="e">
        <f t="shared" ref="BM146:BM212" si="101">IF(AO146&gt;BA146, "+", " ")</f>
        <v>#DIV/0!</v>
      </c>
      <c r="BN146" s="373" t="e">
        <f t="shared" ref="BN146:BN212" si="102">IF(AP146&gt;BB146, "+", " ")</f>
        <v>#DIV/0!</v>
      </c>
      <c r="BO146" s="373" t="e">
        <f t="shared" ref="BO146:BO212" si="103">IF(AQ146&gt;BC146, "+", " ")</f>
        <v>#DIV/0!</v>
      </c>
      <c r="BP146" s="373" t="e">
        <f t="shared" ref="BP146:BP212" si="104">IF(AR146&gt;BD146, "+", " ")</f>
        <v>#DIV/0!</v>
      </c>
      <c r="BQ146" s="373" t="e">
        <f t="shared" ref="BQ146:BQ212" si="105">IF(AS146&gt;BE146, "+", " ")</f>
        <v>#DIV/0!</v>
      </c>
      <c r="BR146" s="373" t="e">
        <f t="shared" ref="BR146:BR212" si="106">IF(AT146&gt;BF146, "+", " ")</f>
        <v>#DIV/0!</v>
      </c>
      <c r="BS146" s="373" t="e">
        <f t="shared" ref="BS146:BS212" si="107">IF(AU146&gt;BG146, "+", " ")</f>
        <v>#DIV/0!</v>
      </c>
      <c r="BT146" s="373" t="e">
        <f t="shared" ref="BT146:BT212" si="108">IF(AV146&gt;BH146, "+", " ")</f>
        <v>#DIV/0!</v>
      </c>
      <c r="BU146" s="373" t="e">
        <f t="shared" ref="BU146:BU212" si="109">IF(AW146&gt;BI146, "+", " ")</f>
        <v>#DIV/0!</v>
      </c>
      <c r="BV146" s="373" t="e">
        <f t="shared" ref="BV146:BV212" si="110">IF(AX146&gt;BJ146, "+", " ")</f>
        <v>#DIV/0!</v>
      </c>
      <c r="BW146" s="373" t="str">
        <f t="shared" ref="BW146:BW212" si="111">IF(AY146&gt;BK146, "+", " ")</f>
        <v xml:space="preserve"> </v>
      </c>
      <c r="BY146" s="273">
        <f t="shared" si="85"/>
        <v>3.9484370525685235</v>
      </c>
      <c r="BZ146" s="374">
        <f t="shared" si="86"/>
        <v>1.9841378511659471</v>
      </c>
      <c r="CA146" s="375" t="e">
        <f t="shared" si="82"/>
        <v>#DIV/0!</v>
      </c>
      <c r="CB146" s="372">
        <f t="shared" si="87"/>
        <v>4621.88</v>
      </c>
      <c r="CC146" s="18" t="e">
        <f t="shared" si="88"/>
        <v>#DIV/0!</v>
      </c>
    </row>
    <row r="147" spans="1:81" s="26" customFormat="1" ht="12" customHeight="1">
      <c r="A147" s="641">
        <v>131</v>
      </c>
      <c r="B147" s="109" t="s">
        <v>161</v>
      </c>
      <c r="C147" s="178">
        <v>2530.6999999999998</v>
      </c>
      <c r="D147" s="114"/>
      <c r="E147" s="293">
        <f t="shared" si="83"/>
        <v>-40675.439999999944</v>
      </c>
      <c r="F147" s="275">
        <v>817188.34</v>
      </c>
      <c r="G147" s="274">
        <f>ROUND(H147+U147+X147+Z147+AB147+AD147+AF147+AH147+AI147+AJ147+AK147+AL147,2)</f>
        <v>776512.9</v>
      </c>
      <c r="H147" s="388">
        <f t="shared" si="84"/>
        <v>0</v>
      </c>
      <c r="I147" s="275">
        <v>0</v>
      </c>
      <c r="J147" s="275">
        <v>0</v>
      </c>
      <c r="K147" s="275">
        <v>0</v>
      </c>
      <c r="L147" s="275">
        <v>0</v>
      </c>
      <c r="M147" s="275">
        <v>0</v>
      </c>
      <c r="N147" s="388">
        <v>0</v>
      </c>
      <c r="O147" s="388">
        <v>0</v>
      </c>
      <c r="P147" s="388">
        <v>0</v>
      </c>
      <c r="Q147" s="388">
        <v>0</v>
      </c>
      <c r="R147" s="388">
        <v>0</v>
      </c>
      <c r="S147" s="388">
        <v>0</v>
      </c>
      <c r="T147" s="103">
        <v>0</v>
      </c>
      <c r="U147" s="388">
        <v>0</v>
      </c>
      <c r="V147" s="114"/>
      <c r="W147" s="388">
        <v>0</v>
      </c>
      <c r="X147" s="388">
        <v>0</v>
      </c>
      <c r="Y147" s="396">
        <v>0</v>
      </c>
      <c r="Z147" s="396">
        <v>0</v>
      </c>
      <c r="AA147" s="396">
        <v>0</v>
      </c>
      <c r="AB147" s="396">
        <v>0</v>
      </c>
      <c r="AC147" s="396">
        <v>0</v>
      </c>
      <c r="AD147" s="396">
        <v>0</v>
      </c>
      <c r="AE147" s="396">
        <v>0</v>
      </c>
      <c r="AF147" s="396">
        <v>0</v>
      </c>
      <c r="AG147" s="396">
        <v>0</v>
      </c>
      <c r="AH147" s="396">
        <v>0</v>
      </c>
      <c r="AI147" s="388">
        <v>739862</v>
      </c>
      <c r="AJ147" s="396">
        <v>24393.07</v>
      </c>
      <c r="AK147" s="396">
        <v>12257.83</v>
      </c>
      <c r="AL147" s="396">
        <v>0</v>
      </c>
      <c r="AN147" s="372">
        <f>I147/'Приложение 1.1'!J145</f>
        <v>0</v>
      </c>
      <c r="AO147" s="372" t="e">
        <f t="shared" si="89"/>
        <v>#DIV/0!</v>
      </c>
      <c r="AP147" s="372" t="e">
        <f t="shared" si="90"/>
        <v>#DIV/0!</v>
      </c>
      <c r="AQ147" s="372" t="e">
        <f t="shared" si="91"/>
        <v>#DIV/0!</v>
      </c>
      <c r="AR147" s="372" t="e">
        <f t="shared" si="92"/>
        <v>#DIV/0!</v>
      </c>
      <c r="AS147" s="372" t="e">
        <f t="shared" si="93"/>
        <v>#DIV/0!</v>
      </c>
      <c r="AT147" s="372" t="e">
        <f t="shared" si="94"/>
        <v>#DIV/0!</v>
      </c>
      <c r="AU147" s="372" t="e">
        <f t="shared" si="95"/>
        <v>#DIV/0!</v>
      </c>
      <c r="AV147" s="372" t="e">
        <f t="shared" si="96"/>
        <v>#DIV/0!</v>
      </c>
      <c r="AW147" s="372" t="e">
        <f t="shared" si="97"/>
        <v>#DIV/0!</v>
      </c>
      <c r="AX147" s="372" t="e">
        <f t="shared" si="98"/>
        <v>#DIV/0!</v>
      </c>
      <c r="AY147" s="372">
        <f>AI147/'Приложение 1.1'!J145</f>
        <v>292.35468447465132</v>
      </c>
      <c r="AZ147" s="372">
        <v>730.08</v>
      </c>
      <c r="BA147" s="372">
        <v>2070.12</v>
      </c>
      <c r="BB147" s="372">
        <v>848.92</v>
      </c>
      <c r="BC147" s="372">
        <v>819.73</v>
      </c>
      <c r="BD147" s="372">
        <v>611.5</v>
      </c>
      <c r="BE147" s="372">
        <v>1080.04</v>
      </c>
      <c r="BF147" s="372">
        <v>2671800.0099999998</v>
      </c>
      <c r="BG147" s="372">
        <f t="shared" si="99"/>
        <v>4422.8500000000004</v>
      </c>
      <c r="BH147" s="372">
        <v>8748.57</v>
      </c>
      <c r="BI147" s="372">
        <v>3389.61</v>
      </c>
      <c r="BJ147" s="372">
        <v>5995.76</v>
      </c>
      <c r="BK147" s="372">
        <v>548.62</v>
      </c>
      <c r="BL147" s="373" t="str">
        <f t="shared" si="100"/>
        <v xml:space="preserve"> </v>
      </c>
      <c r="BM147" s="373" t="e">
        <f t="shared" si="101"/>
        <v>#DIV/0!</v>
      </c>
      <c r="BN147" s="373" t="e">
        <f t="shared" si="102"/>
        <v>#DIV/0!</v>
      </c>
      <c r="BO147" s="373" t="e">
        <f t="shared" si="103"/>
        <v>#DIV/0!</v>
      </c>
      <c r="BP147" s="373" t="e">
        <f t="shared" si="104"/>
        <v>#DIV/0!</v>
      </c>
      <c r="BQ147" s="373" t="e">
        <f t="shared" si="105"/>
        <v>#DIV/0!</v>
      </c>
      <c r="BR147" s="373" t="e">
        <f t="shared" si="106"/>
        <v>#DIV/0!</v>
      </c>
      <c r="BS147" s="373" t="e">
        <f t="shared" si="107"/>
        <v>#DIV/0!</v>
      </c>
      <c r="BT147" s="373" t="e">
        <f t="shared" si="108"/>
        <v>#DIV/0!</v>
      </c>
      <c r="BU147" s="373" t="e">
        <f t="shared" si="109"/>
        <v>#DIV/0!</v>
      </c>
      <c r="BV147" s="373" t="e">
        <f t="shared" si="110"/>
        <v>#DIV/0!</v>
      </c>
      <c r="BW147" s="373" t="str">
        <f t="shared" si="111"/>
        <v xml:space="preserve"> </v>
      </c>
      <c r="BY147" s="273">
        <f t="shared" si="85"/>
        <v>3.1413605620717955</v>
      </c>
      <c r="BZ147" s="374">
        <f t="shared" si="86"/>
        <v>1.5785739039235536</v>
      </c>
      <c r="CA147" s="375" t="e">
        <f t="shared" si="82"/>
        <v>#DIV/0!</v>
      </c>
      <c r="CB147" s="372">
        <f t="shared" si="87"/>
        <v>4621.88</v>
      </c>
      <c r="CC147" s="18" t="e">
        <f t="shared" si="88"/>
        <v>#DIV/0!</v>
      </c>
    </row>
    <row r="148" spans="1:81" s="26" customFormat="1" ht="9" customHeight="1">
      <c r="A148" s="641">
        <v>132</v>
      </c>
      <c r="B148" s="109" t="s">
        <v>1079</v>
      </c>
      <c r="C148" s="178">
        <v>3357.9</v>
      </c>
      <c r="D148" s="114"/>
      <c r="E148" s="293">
        <f t="shared" si="83"/>
        <v>-330111.66000000003</v>
      </c>
      <c r="F148" s="275">
        <v>1084299.49</v>
      </c>
      <c r="G148" s="274">
        <f>ROUND(H148+U148+X148+Z148+AB148+AD148+AF148+AH148+AI148+AJ148+AK148+AL148,2)</f>
        <v>754187.83</v>
      </c>
      <c r="H148" s="388">
        <f t="shared" si="84"/>
        <v>0</v>
      </c>
      <c r="I148" s="275">
        <v>0</v>
      </c>
      <c r="J148" s="275">
        <v>0</v>
      </c>
      <c r="K148" s="275">
        <v>0</v>
      </c>
      <c r="L148" s="275">
        <v>0</v>
      </c>
      <c r="M148" s="275">
        <v>0</v>
      </c>
      <c r="N148" s="388">
        <v>0</v>
      </c>
      <c r="O148" s="388">
        <v>0</v>
      </c>
      <c r="P148" s="388">
        <v>0</v>
      </c>
      <c r="Q148" s="388">
        <v>0</v>
      </c>
      <c r="R148" s="388">
        <v>0</v>
      </c>
      <c r="S148" s="388">
        <v>0</v>
      </c>
      <c r="T148" s="103">
        <v>0</v>
      </c>
      <c r="U148" s="388">
        <v>0</v>
      </c>
      <c r="V148" s="114"/>
      <c r="W148" s="388">
        <v>0</v>
      </c>
      <c r="X148" s="388">
        <v>0</v>
      </c>
      <c r="Y148" s="396">
        <v>0</v>
      </c>
      <c r="Z148" s="396">
        <v>0</v>
      </c>
      <c r="AA148" s="396">
        <v>0</v>
      </c>
      <c r="AB148" s="396">
        <v>0</v>
      </c>
      <c r="AC148" s="396">
        <v>0</v>
      </c>
      <c r="AD148" s="396">
        <v>0</v>
      </c>
      <c r="AE148" s="396">
        <v>0</v>
      </c>
      <c r="AF148" s="396">
        <v>0</v>
      </c>
      <c r="AG148" s="396">
        <v>0</v>
      </c>
      <c r="AH148" s="396">
        <v>0</v>
      </c>
      <c r="AI148" s="388">
        <v>705557</v>
      </c>
      <c r="AJ148" s="396">
        <v>32366.34</v>
      </c>
      <c r="AK148" s="396">
        <v>16264.49</v>
      </c>
      <c r="AL148" s="396">
        <v>0</v>
      </c>
      <c r="AN148" s="372">
        <f>I148/'Приложение 1.1'!J146</f>
        <v>0</v>
      </c>
      <c r="AO148" s="372" t="e">
        <f t="shared" si="89"/>
        <v>#DIV/0!</v>
      </c>
      <c r="AP148" s="372" t="e">
        <f t="shared" si="90"/>
        <v>#DIV/0!</v>
      </c>
      <c r="AQ148" s="372" t="e">
        <f t="shared" si="91"/>
        <v>#DIV/0!</v>
      </c>
      <c r="AR148" s="372" t="e">
        <f t="shared" si="92"/>
        <v>#DIV/0!</v>
      </c>
      <c r="AS148" s="372" t="e">
        <f t="shared" si="93"/>
        <v>#DIV/0!</v>
      </c>
      <c r="AT148" s="372" t="e">
        <f t="shared" si="94"/>
        <v>#DIV/0!</v>
      </c>
      <c r="AU148" s="372" t="e">
        <f t="shared" si="95"/>
        <v>#DIV/0!</v>
      </c>
      <c r="AV148" s="372" t="e">
        <f t="shared" si="96"/>
        <v>#DIV/0!</v>
      </c>
      <c r="AW148" s="372" t="e">
        <f t="shared" si="97"/>
        <v>#DIV/0!</v>
      </c>
      <c r="AX148" s="372" t="e">
        <f t="shared" si="98"/>
        <v>#DIV/0!</v>
      </c>
      <c r="AY148" s="372">
        <f>AI148/'Приложение 1.1'!J146</f>
        <v>210.11852645998988</v>
      </c>
      <c r="AZ148" s="372">
        <v>730.08</v>
      </c>
      <c r="BA148" s="372">
        <v>2070.12</v>
      </c>
      <c r="BB148" s="372">
        <v>848.92</v>
      </c>
      <c r="BC148" s="372">
        <v>819.73</v>
      </c>
      <c r="BD148" s="372">
        <v>611.5</v>
      </c>
      <c r="BE148" s="372">
        <v>1080.04</v>
      </c>
      <c r="BF148" s="372">
        <v>2671800.0099999998</v>
      </c>
      <c r="BG148" s="372">
        <f t="shared" si="99"/>
        <v>4422.8500000000004</v>
      </c>
      <c r="BH148" s="372">
        <v>8748.57</v>
      </c>
      <c r="BI148" s="372">
        <v>3389.61</v>
      </c>
      <c r="BJ148" s="372">
        <v>5995.76</v>
      </c>
      <c r="BK148" s="372">
        <v>548.62</v>
      </c>
      <c r="BL148" s="373" t="str">
        <f t="shared" si="100"/>
        <v xml:space="preserve"> </v>
      </c>
      <c r="BM148" s="373" t="e">
        <f t="shared" si="101"/>
        <v>#DIV/0!</v>
      </c>
      <c r="BN148" s="373" t="e">
        <f t="shared" si="102"/>
        <v>#DIV/0!</v>
      </c>
      <c r="BO148" s="373" t="e">
        <f t="shared" si="103"/>
        <v>#DIV/0!</v>
      </c>
      <c r="BP148" s="373" t="e">
        <f t="shared" si="104"/>
        <v>#DIV/0!</v>
      </c>
      <c r="BQ148" s="373" t="e">
        <f t="shared" si="105"/>
        <v>#DIV/0!</v>
      </c>
      <c r="BR148" s="373" t="e">
        <f t="shared" si="106"/>
        <v>#DIV/0!</v>
      </c>
      <c r="BS148" s="373" t="e">
        <f t="shared" si="107"/>
        <v>#DIV/0!</v>
      </c>
      <c r="BT148" s="373" t="e">
        <f t="shared" si="108"/>
        <v>#DIV/0!</v>
      </c>
      <c r="BU148" s="373" t="e">
        <f t="shared" si="109"/>
        <v>#DIV/0!</v>
      </c>
      <c r="BV148" s="373" t="e">
        <f t="shared" si="110"/>
        <v>#DIV/0!</v>
      </c>
      <c r="BW148" s="373" t="str">
        <f t="shared" si="111"/>
        <v xml:space="preserve"> </v>
      </c>
      <c r="BY148" s="273">
        <f t="shared" si="85"/>
        <v>4.2915489633398094</v>
      </c>
      <c r="BZ148" s="374">
        <f t="shared" si="86"/>
        <v>2.1565569415247658</v>
      </c>
      <c r="CA148" s="375" t="e">
        <f t="shared" si="82"/>
        <v>#DIV/0!</v>
      </c>
      <c r="CB148" s="372">
        <f t="shared" si="87"/>
        <v>4621.88</v>
      </c>
      <c r="CC148" s="18" t="e">
        <f t="shared" si="88"/>
        <v>#DIV/0!</v>
      </c>
    </row>
    <row r="149" spans="1:81" s="651" customFormat="1" ht="9" customHeight="1">
      <c r="A149" s="642">
        <v>133</v>
      </c>
      <c r="B149" s="661" t="s">
        <v>1080</v>
      </c>
      <c r="C149" s="644">
        <v>2512</v>
      </c>
      <c r="D149" s="645"/>
      <c r="E149" s="646">
        <f t="shared" si="83"/>
        <v>-447883.84</v>
      </c>
      <c r="F149" s="647">
        <v>811149.92</v>
      </c>
      <c r="G149" s="662">
        <f>ROUND(H149+U149+X149+Z149+AB149+AD149+AF149+AH149+AI149+AJ149+AK149+AL149,2)</f>
        <v>363266.08</v>
      </c>
      <c r="H149" s="648">
        <f t="shared" si="84"/>
        <v>0</v>
      </c>
      <c r="I149" s="647">
        <v>0</v>
      </c>
      <c r="J149" s="647">
        <v>0</v>
      </c>
      <c r="K149" s="647">
        <v>0</v>
      </c>
      <c r="L149" s="647">
        <v>0</v>
      </c>
      <c r="M149" s="647">
        <v>0</v>
      </c>
      <c r="N149" s="648">
        <v>0</v>
      </c>
      <c r="O149" s="648">
        <v>0</v>
      </c>
      <c r="P149" s="648">
        <v>0</v>
      </c>
      <c r="Q149" s="648">
        <v>0</v>
      </c>
      <c r="R149" s="648">
        <v>0</v>
      </c>
      <c r="S149" s="648">
        <v>0</v>
      </c>
      <c r="T149" s="649">
        <v>0</v>
      </c>
      <c r="U149" s="648">
        <v>0</v>
      </c>
      <c r="V149" s="645"/>
      <c r="W149" s="648">
        <v>0</v>
      </c>
      <c r="X149" s="648">
        <v>0</v>
      </c>
      <c r="Y149" s="650">
        <v>0</v>
      </c>
      <c r="Z149" s="650">
        <v>0</v>
      </c>
      <c r="AA149" s="650">
        <v>0</v>
      </c>
      <c r="AB149" s="650">
        <v>0</v>
      </c>
      <c r="AC149" s="650">
        <v>0</v>
      </c>
      <c r="AD149" s="650">
        <v>0</v>
      </c>
      <c r="AE149" s="650">
        <v>0</v>
      </c>
      <c r="AF149" s="650">
        <v>0</v>
      </c>
      <c r="AG149" s="650">
        <v>0</v>
      </c>
      <c r="AH149" s="650">
        <v>0</v>
      </c>
      <c r="AI149" s="648">
        <v>326886</v>
      </c>
      <c r="AJ149" s="650">
        <v>24212.83</v>
      </c>
      <c r="AK149" s="650">
        <v>12167.25</v>
      </c>
      <c r="AL149" s="650">
        <v>0</v>
      </c>
      <c r="AN149" s="652">
        <f>I149/'Приложение 1.1'!J147</f>
        <v>0</v>
      </c>
      <c r="AO149" s="652" t="e">
        <f t="shared" si="89"/>
        <v>#DIV/0!</v>
      </c>
      <c r="AP149" s="652" t="e">
        <f t="shared" si="90"/>
        <v>#DIV/0!</v>
      </c>
      <c r="AQ149" s="652" t="e">
        <f t="shared" si="91"/>
        <v>#DIV/0!</v>
      </c>
      <c r="AR149" s="652" t="e">
        <f t="shared" si="92"/>
        <v>#DIV/0!</v>
      </c>
      <c r="AS149" s="652" t="e">
        <f t="shared" si="93"/>
        <v>#DIV/0!</v>
      </c>
      <c r="AT149" s="652" t="e">
        <f t="shared" si="94"/>
        <v>#DIV/0!</v>
      </c>
      <c r="AU149" s="652" t="e">
        <f t="shared" si="95"/>
        <v>#DIV/0!</v>
      </c>
      <c r="AV149" s="652" t="e">
        <f t="shared" si="96"/>
        <v>#DIV/0!</v>
      </c>
      <c r="AW149" s="652" t="e">
        <f t="shared" si="97"/>
        <v>#DIV/0!</v>
      </c>
      <c r="AX149" s="652" t="e">
        <f t="shared" si="98"/>
        <v>#DIV/0!</v>
      </c>
      <c r="AY149" s="652">
        <f>AI149/'Приложение 1.1'!J147</f>
        <v>130.12977707006368</v>
      </c>
      <c r="AZ149" s="652">
        <v>730.08</v>
      </c>
      <c r="BA149" s="652">
        <v>2070.12</v>
      </c>
      <c r="BB149" s="652">
        <v>848.92</v>
      </c>
      <c r="BC149" s="652">
        <v>819.73</v>
      </c>
      <c r="BD149" s="652">
        <v>611.5</v>
      </c>
      <c r="BE149" s="652">
        <v>1080.04</v>
      </c>
      <c r="BF149" s="652">
        <v>2671800.0099999998</v>
      </c>
      <c r="BG149" s="652">
        <f t="shared" si="99"/>
        <v>4422.8500000000004</v>
      </c>
      <c r="BH149" s="652">
        <v>8748.57</v>
      </c>
      <c r="BI149" s="652">
        <v>3389.61</v>
      </c>
      <c r="BJ149" s="652">
        <v>5995.76</v>
      </c>
      <c r="BK149" s="652">
        <v>548.62</v>
      </c>
      <c r="BL149" s="653" t="str">
        <f t="shared" si="100"/>
        <v xml:space="preserve"> </v>
      </c>
      <c r="BM149" s="653" t="e">
        <f t="shared" si="101"/>
        <v>#DIV/0!</v>
      </c>
      <c r="BN149" s="653" t="e">
        <f t="shared" si="102"/>
        <v>#DIV/0!</v>
      </c>
      <c r="BO149" s="653" t="e">
        <f t="shared" si="103"/>
        <v>#DIV/0!</v>
      </c>
      <c r="BP149" s="653" t="e">
        <f t="shared" si="104"/>
        <v>#DIV/0!</v>
      </c>
      <c r="BQ149" s="653" t="e">
        <f t="shared" si="105"/>
        <v>#DIV/0!</v>
      </c>
      <c r="BR149" s="653" t="e">
        <f t="shared" si="106"/>
        <v>#DIV/0!</v>
      </c>
      <c r="BS149" s="653" t="e">
        <f t="shared" si="107"/>
        <v>#DIV/0!</v>
      </c>
      <c r="BT149" s="653" t="e">
        <f t="shared" si="108"/>
        <v>#DIV/0!</v>
      </c>
      <c r="BU149" s="653" t="e">
        <f t="shared" si="109"/>
        <v>#DIV/0!</v>
      </c>
      <c r="BV149" s="653" t="e">
        <f t="shared" si="110"/>
        <v>#DIV/0!</v>
      </c>
      <c r="BW149" s="653" t="str">
        <f t="shared" si="111"/>
        <v xml:space="preserve"> </v>
      </c>
      <c r="BY149" s="654">
        <f t="shared" si="85"/>
        <v>6.6653154073730194</v>
      </c>
      <c r="BZ149" s="655">
        <f t="shared" si="86"/>
        <v>3.3494043814935868</v>
      </c>
      <c r="CA149" s="656" t="e">
        <f t="shared" si="82"/>
        <v>#DIV/0!</v>
      </c>
      <c r="CB149" s="652">
        <f t="shared" si="87"/>
        <v>4621.88</v>
      </c>
      <c r="CC149" s="657" t="e">
        <f t="shared" si="88"/>
        <v>#DIV/0!</v>
      </c>
    </row>
    <row r="150" spans="1:81" s="651" customFormat="1" ht="9" customHeight="1">
      <c r="A150" s="642">
        <v>134</v>
      </c>
      <c r="B150" s="661" t="s">
        <v>1081</v>
      </c>
      <c r="C150" s="644">
        <v>1754.1</v>
      </c>
      <c r="D150" s="645"/>
      <c r="E150" s="646">
        <f t="shared" si="83"/>
        <v>-215751.65000000002</v>
      </c>
      <c r="F150" s="647">
        <v>566416.43000000005</v>
      </c>
      <c r="G150" s="662">
        <f t="shared" ref="G150:G155" si="112">ROUND(H150+U150+X150+Z150+AB150+AD150+AF150+AH150+AI150+AJ150+AK150+AL150,2)</f>
        <v>350664.78</v>
      </c>
      <c r="H150" s="648">
        <f t="shared" si="84"/>
        <v>0</v>
      </c>
      <c r="I150" s="647">
        <v>0</v>
      </c>
      <c r="J150" s="647">
        <v>0</v>
      </c>
      <c r="K150" s="647">
        <v>0</v>
      </c>
      <c r="L150" s="647">
        <v>0</v>
      </c>
      <c r="M150" s="647">
        <v>0</v>
      </c>
      <c r="N150" s="648">
        <v>0</v>
      </c>
      <c r="O150" s="648">
        <v>0</v>
      </c>
      <c r="P150" s="648">
        <v>0</v>
      </c>
      <c r="Q150" s="648">
        <v>0</v>
      </c>
      <c r="R150" s="648">
        <v>0</v>
      </c>
      <c r="S150" s="648">
        <v>0</v>
      </c>
      <c r="T150" s="649">
        <v>0</v>
      </c>
      <c r="U150" s="648">
        <v>0</v>
      </c>
      <c r="V150" s="645"/>
      <c r="W150" s="648">
        <v>0</v>
      </c>
      <c r="X150" s="648">
        <v>0</v>
      </c>
      <c r="Y150" s="650">
        <v>0</v>
      </c>
      <c r="Z150" s="650">
        <v>0</v>
      </c>
      <c r="AA150" s="650">
        <v>0</v>
      </c>
      <c r="AB150" s="650">
        <v>0</v>
      </c>
      <c r="AC150" s="650">
        <v>0</v>
      </c>
      <c r="AD150" s="650">
        <v>0</v>
      </c>
      <c r="AE150" s="650">
        <v>0</v>
      </c>
      <c r="AF150" s="650">
        <v>0</v>
      </c>
      <c r="AG150" s="650">
        <v>0</v>
      </c>
      <c r="AH150" s="650">
        <v>0</v>
      </c>
      <c r="AI150" s="648">
        <v>325261</v>
      </c>
      <c r="AJ150" s="650">
        <v>16907.53</v>
      </c>
      <c r="AK150" s="650">
        <v>8496.25</v>
      </c>
      <c r="AL150" s="650">
        <v>0</v>
      </c>
      <c r="AN150" s="652">
        <f>I150/'Приложение 1.1'!J148</f>
        <v>0</v>
      </c>
      <c r="AO150" s="652" t="e">
        <f t="shared" si="89"/>
        <v>#DIV/0!</v>
      </c>
      <c r="AP150" s="652" t="e">
        <f t="shared" si="90"/>
        <v>#DIV/0!</v>
      </c>
      <c r="AQ150" s="652" t="e">
        <f t="shared" si="91"/>
        <v>#DIV/0!</v>
      </c>
      <c r="AR150" s="652" t="e">
        <f t="shared" si="92"/>
        <v>#DIV/0!</v>
      </c>
      <c r="AS150" s="652" t="e">
        <f t="shared" si="93"/>
        <v>#DIV/0!</v>
      </c>
      <c r="AT150" s="652" t="e">
        <f t="shared" si="94"/>
        <v>#DIV/0!</v>
      </c>
      <c r="AU150" s="652" t="e">
        <f t="shared" si="95"/>
        <v>#DIV/0!</v>
      </c>
      <c r="AV150" s="652" t="e">
        <f t="shared" si="96"/>
        <v>#DIV/0!</v>
      </c>
      <c r="AW150" s="652" t="e">
        <f t="shared" si="97"/>
        <v>#DIV/0!</v>
      </c>
      <c r="AX150" s="652" t="e">
        <f t="shared" si="98"/>
        <v>#DIV/0!</v>
      </c>
      <c r="AY150" s="652">
        <f>AI150/'Приложение 1.1'!J148</f>
        <v>185.42899492617298</v>
      </c>
      <c r="AZ150" s="652">
        <v>730.08</v>
      </c>
      <c r="BA150" s="652">
        <v>2070.12</v>
      </c>
      <c r="BB150" s="652">
        <v>848.92</v>
      </c>
      <c r="BC150" s="652">
        <v>819.73</v>
      </c>
      <c r="BD150" s="652">
        <v>611.5</v>
      </c>
      <c r="BE150" s="652">
        <v>1080.04</v>
      </c>
      <c r="BF150" s="652">
        <v>2671800.0099999998</v>
      </c>
      <c r="BG150" s="652">
        <f t="shared" si="99"/>
        <v>4422.8500000000004</v>
      </c>
      <c r="BH150" s="652">
        <v>8748.57</v>
      </c>
      <c r="BI150" s="652">
        <v>3389.61</v>
      </c>
      <c r="BJ150" s="652">
        <v>5995.76</v>
      </c>
      <c r="BK150" s="652">
        <v>548.62</v>
      </c>
      <c r="BL150" s="653" t="str">
        <f t="shared" si="100"/>
        <v xml:space="preserve"> </v>
      </c>
      <c r="BM150" s="653" t="e">
        <f t="shared" si="101"/>
        <v>#DIV/0!</v>
      </c>
      <c r="BN150" s="653" t="e">
        <f t="shared" si="102"/>
        <v>#DIV/0!</v>
      </c>
      <c r="BO150" s="653" t="e">
        <f t="shared" si="103"/>
        <v>#DIV/0!</v>
      </c>
      <c r="BP150" s="653" t="e">
        <f t="shared" si="104"/>
        <v>#DIV/0!</v>
      </c>
      <c r="BQ150" s="653" t="e">
        <f t="shared" si="105"/>
        <v>#DIV/0!</v>
      </c>
      <c r="BR150" s="653" t="e">
        <f t="shared" si="106"/>
        <v>#DIV/0!</v>
      </c>
      <c r="BS150" s="653" t="e">
        <f t="shared" si="107"/>
        <v>#DIV/0!</v>
      </c>
      <c r="BT150" s="653" t="e">
        <f t="shared" si="108"/>
        <v>#DIV/0!</v>
      </c>
      <c r="BU150" s="653" t="e">
        <f t="shared" si="109"/>
        <v>#DIV/0!</v>
      </c>
      <c r="BV150" s="653" t="e">
        <f t="shared" si="110"/>
        <v>#DIV/0!</v>
      </c>
      <c r="BW150" s="653" t="str">
        <f t="shared" si="111"/>
        <v xml:space="preserve"> </v>
      </c>
      <c r="BY150" s="654">
        <f t="shared" si="85"/>
        <v>4.8215649145032469</v>
      </c>
      <c r="BZ150" s="655">
        <f t="shared" si="86"/>
        <v>2.4228980167326752</v>
      </c>
      <c r="CA150" s="656" t="e">
        <f t="shared" si="82"/>
        <v>#DIV/0!</v>
      </c>
      <c r="CB150" s="652">
        <f t="shared" si="87"/>
        <v>4621.88</v>
      </c>
      <c r="CC150" s="657" t="e">
        <f t="shared" si="88"/>
        <v>#DIV/0!</v>
      </c>
    </row>
    <row r="151" spans="1:81" s="651" customFormat="1" ht="9" customHeight="1">
      <c r="A151" s="642">
        <v>135</v>
      </c>
      <c r="B151" s="661" t="s">
        <v>1082</v>
      </c>
      <c r="C151" s="644">
        <v>3862.3</v>
      </c>
      <c r="D151" s="645"/>
      <c r="E151" s="646">
        <f t="shared" si="83"/>
        <v>-857474.48</v>
      </c>
      <c r="F151" s="647">
        <v>1247175.29</v>
      </c>
      <c r="G151" s="662">
        <f t="shared" si="112"/>
        <v>389700.81</v>
      </c>
      <c r="H151" s="648">
        <f t="shared" si="84"/>
        <v>0</v>
      </c>
      <c r="I151" s="647">
        <v>0</v>
      </c>
      <c r="J151" s="647">
        <v>0</v>
      </c>
      <c r="K151" s="647">
        <v>0</v>
      </c>
      <c r="L151" s="647">
        <v>0</v>
      </c>
      <c r="M151" s="647">
        <v>0</v>
      </c>
      <c r="N151" s="648">
        <v>0</v>
      </c>
      <c r="O151" s="648">
        <v>0</v>
      </c>
      <c r="P151" s="648">
        <v>0</v>
      </c>
      <c r="Q151" s="648">
        <v>0</v>
      </c>
      <c r="R151" s="648">
        <v>0</v>
      </c>
      <c r="S151" s="648">
        <v>0</v>
      </c>
      <c r="T151" s="649">
        <v>0</v>
      </c>
      <c r="U151" s="648">
        <v>0</v>
      </c>
      <c r="V151" s="645"/>
      <c r="W151" s="648">
        <v>0</v>
      </c>
      <c r="X151" s="648">
        <v>0</v>
      </c>
      <c r="Y151" s="650">
        <v>0</v>
      </c>
      <c r="Z151" s="650">
        <v>0</v>
      </c>
      <c r="AA151" s="650">
        <v>0</v>
      </c>
      <c r="AB151" s="650">
        <v>0</v>
      </c>
      <c r="AC151" s="650">
        <v>0</v>
      </c>
      <c r="AD151" s="650">
        <v>0</v>
      </c>
      <c r="AE151" s="650">
        <v>0</v>
      </c>
      <c r="AF151" s="650">
        <v>0</v>
      </c>
      <c r="AG151" s="650">
        <v>0</v>
      </c>
      <c r="AH151" s="650">
        <v>0</v>
      </c>
      <c r="AI151" s="648">
        <v>333765</v>
      </c>
      <c r="AJ151" s="650">
        <v>37228.18</v>
      </c>
      <c r="AK151" s="650">
        <v>18707.63</v>
      </c>
      <c r="AL151" s="650">
        <v>0</v>
      </c>
      <c r="AN151" s="652">
        <f>I151/'Приложение 1.1'!J149</f>
        <v>0</v>
      </c>
      <c r="AO151" s="652" t="e">
        <f t="shared" si="89"/>
        <v>#DIV/0!</v>
      </c>
      <c r="AP151" s="652" t="e">
        <f t="shared" si="90"/>
        <v>#DIV/0!</v>
      </c>
      <c r="AQ151" s="652" t="e">
        <f t="shared" si="91"/>
        <v>#DIV/0!</v>
      </c>
      <c r="AR151" s="652" t="e">
        <f t="shared" si="92"/>
        <v>#DIV/0!</v>
      </c>
      <c r="AS151" s="652" t="e">
        <f t="shared" si="93"/>
        <v>#DIV/0!</v>
      </c>
      <c r="AT151" s="652" t="e">
        <f t="shared" si="94"/>
        <v>#DIV/0!</v>
      </c>
      <c r="AU151" s="652" t="e">
        <f t="shared" si="95"/>
        <v>#DIV/0!</v>
      </c>
      <c r="AV151" s="652" t="e">
        <f t="shared" si="96"/>
        <v>#DIV/0!</v>
      </c>
      <c r="AW151" s="652" t="e">
        <f t="shared" si="97"/>
        <v>#DIV/0!</v>
      </c>
      <c r="AX151" s="652" t="e">
        <f t="shared" si="98"/>
        <v>#DIV/0!</v>
      </c>
      <c r="AY151" s="652">
        <f>AI151/'Приложение 1.1'!J149</f>
        <v>86.416125106801644</v>
      </c>
      <c r="AZ151" s="652">
        <v>730.08</v>
      </c>
      <c r="BA151" s="652">
        <v>2070.12</v>
      </c>
      <c r="BB151" s="652">
        <v>848.92</v>
      </c>
      <c r="BC151" s="652">
        <v>819.73</v>
      </c>
      <c r="BD151" s="652">
        <v>611.5</v>
      </c>
      <c r="BE151" s="652">
        <v>1080.04</v>
      </c>
      <c r="BF151" s="652">
        <v>2671800.0099999998</v>
      </c>
      <c r="BG151" s="652">
        <f t="shared" si="99"/>
        <v>4422.8500000000004</v>
      </c>
      <c r="BH151" s="652">
        <v>8748.57</v>
      </c>
      <c r="BI151" s="652">
        <v>3389.61</v>
      </c>
      <c r="BJ151" s="652">
        <v>5995.76</v>
      </c>
      <c r="BK151" s="652">
        <v>548.62</v>
      </c>
      <c r="BL151" s="653" t="str">
        <f t="shared" si="100"/>
        <v xml:space="preserve"> </v>
      </c>
      <c r="BM151" s="653" t="e">
        <f t="shared" si="101"/>
        <v>#DIV/0!</v>
      </c>
      <c r="BN151" s="653" t="e">
        <f t="shared" si="102"/>
        <v>#DIV/0!</v>
      </c>
      <c r="BO151" s="653" t="e">
        <f t="shared" si="103"/>
        <v>#DIV/0!</v>
      </c>
      <c r="BP151" s="653" t="e">
        <f t="shared" si="104"/>
        <v>#DIV/0!</v>
      </c>
      <c r="BQ151" s="653" t="e">
        <f t="shared" si="105"/>
        <v>#DIV/0!</v>
      </c>
      <c r="BR151" s="653" t="e">
        <f t="shared" si="106"/>
        <v>#DIV/0!</v>
      </c>
      <c r="BS151" s="653" t="e">
        <f t="shared" si="107"/>
        <v>#DIV/0!</v>
      </c>
      <c r="BT151" s="653" t="e">
        <f t="shared" si="108"/>
        <v>#DIV/0!</v>
      </c>
      <c r="BU151" s="653" t="e">
        <f t="shared" si="109"/>
        <v>#DIV/0!</v>
      </c>
      <c r="BV151" s="653" t="e">
        <f t="shared" si="110"/>
        <v>#DIV/0!</v>
      </c>
      <c r="BW151" s="653" t="str">
        <f t="shared" si="111"/>
        <v xml:space="preserve"> </v>
      </c>
      <c r="BY151" s="654">
        <f t="shared" si="85"/>
        <v>9.5530158123099618</v>
      </c>
      <c r="BZ151" s="655">
        <f t="shared" si="86"/>
        <v>4.8005109355559208</v>
      </c>
      <c r="CA151" s="656" t="e">
        <f t="shared" si="82"/>
        <v>#DIV/0!</v>
      </c>
      <c r="CB151" s="652">
        <f t="shared" si="87"/>
        <v>4621.88</v>
      </c>
      <c r="CC151" s="657" t="e">
        <f t="shared" si="88"/>
        <v>#DIV/0!</v>
      </c>
    </row>
    <row r="152" spans="1:81" s="26" customFormat="1" ht="9" customHeight="1">
      <c r="A152" s="641">
        <v>136</v>
      </c>
      <c r="B152" s="109" t="s">
        <v>1083</v>
      </c>
      <c r="C152" s="178">
        <v>3295.6</v>
      </c>
      <c r="D152" s="114" t="s">
        <v>1011</v>
      </c>
      <c r="E152" s="293">
        <f t="shared" si="83"/>
        <v>1048649.98</v>
      </c>
      <c r="F152" s="275">
        <v>1400280</v>
      </c>
      <c r="G152" s="274">
        <f t="shared" si="112"/>
        <v>2448929.98</v>
      </c>
      <c r="H152" s="388">
        <f t="shared" si="84"/>
        <v>0</v>
      </c>
      <c r="I152" s="275">
        <v>0</v>
      </c>
      <c r="J152" s="275">
        <v>0</v>
      </c>
      <c r="K152" s="275">
        <v>0</v>
      </c>
      <c r="L152" s="275">
        <v>0</v>
      </c>
      <c r="M152" s="275">
        <v>0</v>
      </c>
      <c r="N152" s="388">
        <v>0</v>
      </c>
      <c r="O152" s="388">
        <v>0</v>
      </c>
      <c r="P152" s="388">
        <v>0</v>
      </c>
      <c r="Q152" s="388">
        <v>0</v>
      </c>
      <c r="R152" s="388">
        <v>0</v>
      </c>
      <c r="S152" s="388">
        <v>0</v>
      </c>
      <c r="T152" s="103">
        <v>0</v>
      </c>
      <c r="U152" s="388">
        <v>0</v>
      </c>
      <c r="V152" s="114" t="s">
        <v>992</v>
      </c>
      <c r="W152" s="388">
        <v>770</v>
      </c>
      <c r="X152" s="388">
        <v>2401880.56</v>
      </c>
      <c r="Y152" s="396">
        <v>0</v>
      </c>
      <c r="Z152" s="396">
        <v>0</v>
      </c>
      <c r="AA152" s="396">
        <v>0</v>
      </c>
      <c r="AB152" s="396">
        <v>0</v>
      </c>
      <c r="AC152" s="396">
        <v>0</v>
      </c>
      <c r="AD152" s="396">
        <v>0</v>
      </c>
      <c r="AE152" s="396">
        <v>0</v>
      </c>
      <c r="AF152" s="396">
        <v>0</v>
      </c>
      <c r="AG152" s="396">
        <v>0</v>
      </c>
      <c r="AH152" s="396">
        <v>0</v>
      </c>
      <c r="AI152" s="396">
        <v>0</v>
      </c>
      <c r="AJ152" s="396">
        <v>26045.22</v>
      </c>
      <c r="AK152" s="396">
        <v>21004.2</v>
      </c>
      <c r="AL152" s="396">
        <v>0</v>
      </c>
      <c r="AN152" s="372">
        <f>I152/'Приложение 1.1'!J150</f>
        <v>0</v>
      </c>
      <c r="AO152" s="372" t="e">
        <f t="shared" si="89"/>
        <v>#DIV/0!</v>
      </c>
      <c r="AP152" s="372" t="e">
        <f t="shared" si="90"/>
        <v>#DIV/0!</v>
      </c>
      <c r="AQ152" s="372" t="e">
        <f t="shared" si="91"/>
        <v>#DIV/0!</v>
      </c>
      <c r="AR152" s="372" t="e">
        <f t="shared" si="92"/>
        <v>#DIV/0!</v>
      </c>
      <c r="AS152" s="372" t="e">
        <f t="shared" si="93"/>
        <v>#DIV/0!</v>
      </c>
      <c r="AT152" s="372" t="e">
        <f t="shared" si="94"/>
        <v>#DIV/0!</v>
      </c>
      <c r="AU152" s="372">
        <f t="shared" si="95"/>
        <v>3119.3254025974024</v>
      </c>
      <c r="AV152" s="372" t="e">
        <f t="shared" si="96"/>
        <v>#DIV/0!</v>
      </c>
      <c r="AW152" s="372" t="e">
        <f t="shared" si="97"/>
        <v>#DIV/0!</v>
      </c>
      <c r="AX152" s="372" t="e">
        <f t="shared" si="98"/>
        <v>#DIV/0!</v>
      </c>
      <c r="AY152" s="372">
        <f>AI152/'Приложение 1.1'!J150</f>
        <v>0</v>
      </c>
      <c r="AZ152" s="372">
        <v>730.08</v>
      </c>
      <c r="BA152" s="372">
        <v>2070.12</v>
      </c>
      <c r="BB152" s="372">
        <v>848.92</v>
      </c>
      <c r="BC152" s="372">
        <v>819.73</v>
      </c>
      <c r="BD152" s="372">
        <v>611.5</v>
      </c>
      <c r="BE152" s="372">
        <v>1080.04</v>
      </c>
      <c r="BF152" s="372">
        <v>2671800.0099999998</v>
      </c>
      <c r="BG152" s="372">
        <f t="shared" si="99"/>
        <v>4607.6000000000004</v>
      </c>
      <c r="BH152" s="372">
        <v>8748.57</v>
      </c>
      <c r="BI152" s="372">
        <v>3389.61</v>
      </c>
      <c r="BJ152" s="372">
        <v>5995.76</v>
      </c>
      <c r="BK152" s="372">
        <v>548.62</v>
      </c>
      <c r="BL152" s="373" t="str">
        <f t="shared" si="100"/>
        <v xml:space="preserve"> </v>
      </c>
      <c r="BM152" s="373" t="e">
        <f t="shared" si="101"/>
        <v>#DIV/0!</v>
      </c>
      <c r="BN152" s="373" t="e">
        <f t="shared" si="102"/>
        <v>#DIV/0!</v>
      </c>
      <c r="BO152" s="373" t="e">
        <f t="shared" si="103"/>
        <v>#DIV/0!</v>
      </c>
      <c r="BP152" s="373" t="e">
        <f t="shared" si="104"/>
        <v>#DIV/0!</v>
      </c>
      <c r="BQ152" s="373" t="e">
        <f t="shared" si="105"/>
        <v>#DIV/0!</v>
      </c>
      <c r="BR152" s="373" t="e">
        <f t="shared" si="106"/>
        <v>#DIV/0!</v>
      </c>
      <c r="BS152" s="373" t="str">
        <f t="shared" si="107"/>
        <v xml:space="preserve"> </v>
      </c>
      <c r="BT152" s="373" t="e">
        <f t="shared" si="108"/>
        <v>#DIV/0!</v>
      </c>
      <c r="BU152" s="373" t="e">
        <f t="shared" si="109"/>
        <v>#DIV/0!</v>
      </c>
      <c r="BV152" s="373" t="e">
        <f t="shared" si="110"/>
        <v>#DIV/0!</v>
      </c>
      <c r="BW152" s="373" t="str">
        <f t="shared" si="111"/>
        <v xml:space="preserve"> </v>
      </c>
      <c r="BY152" s="273">
        <f t="shared" si="85"/>
        <v>1.0635346952631126</v>
      </c>
      <c r="BZ152" s="374">
        <f t="shared" si="86"/>
        <v>0.85768887520418202</v>
      </c>
      <c r="CA152" s="375">
        <f t="shared" si="82"/>
        <v>3180.4285454545457</v>
      </c>
      <c r="CB152" s="372">
        <f t="shared" si="87"/>
        <v>4814.95</v>
      </c>
      <c r="CC152" s="18" t="str">
        <f t="shared" si="88"/>
        <v xml:space="preserve"> </v>
      </c>
    </row>
    <row r="153" spans="1:81" s="26" customFormat="1" ht="9" customHeight="1">
      <c r="A153" s="641">
        <v>137</v>
      </c>
      <c r="B153" s="109" t="s">
        <v>125</v>
      </c>
      <c r="C153" s="178">
        <v>5601</v>
      </c>
      <c r="D153" s="114"/>
      <c r="E153" s="293">
        <f t="shared" si="83"/>
        <v>426486.0700000003</v>
      </c>
      <c r="F153" s="275">
        <v>4290366</v>
      </c>
      <c r="G153" s="178">
        <f>ROUND(H153+U153+X153+Z153+AB153+AD153+AF153+AH153+AJ153+AK153+AL153+AI153,2)</f>
        <v>4716852.07</v>
      </c>
      <c r="H153" s="388">
        <f>ROUND(I153+K153+M153+O153+Q153+S153,2)</f>
        <v>3313236.64</v>
      </c>
      <c r="I153" s="275">
        <v>0</v>
      </c>
      <c r="J153" s="275">
        <v>0</v>
      </c>
      <c r="K153" s="275">
        <v>0</v>
      </c>
      <c r="L153" s="275">
        <v>0</v>
      </c>
      <c r="M153" s="275">
        <v>0</v>
      </c>
      <c r="N153" s="388">
        <v>1438</v>
      </c>
      <c r="O153" s="388">
        <v>902019.14</v>
      </c>
      <c r="P153" s="388">
        <v>2085</v>
      </c>
      <c r="Q153" s="388">
        <v>1164100.74</v>
      </c>
      <c r="R153" s="388">
        <v>1504</v>
      </c>
      <c r="S153" s="388">
        <v>1247116.76</v>
      </c>
      <c r="T153" s="103">
        <v>0</v>
      </c>
      <c r="U153" s="388">
        <v>0</v>
      </c>
      <c r="V153" s="114"/>
      <c r="W153" s="388">
        <v>0</v>
      </c>
      <c r="X153" s="388">
        <v>0</v>
      </c>
      <c r="Y153" s="396">
        <v>0</v>
      </c>
      <c r="Z153" s="396">
        <v>0</v>
      </c>
      <c r="AA153" s="396">
        <v>0</v>
      </c>
      <c r="AB153" s="396">
        <v>0</v>
      </c>
      <c r="AC153" s="396">
        <v>0</v>
      </c>
      <c r="AD153" s="396">
        <v>0</v>
      </c>
      <c r="AE153" s="396">
        <v>0</v>
      </c>
      <c r="AF153" s="396">
        <v>0</v>
      </c>
      <c r="AG153" s="396">
        <v>0</v>
      </c>
      <c r="AH153" s="396">
        <v>0</v>
      </c>
      <c r="AI153" s="396">
        <v>1211192.52</v>
      </c>
      <c r="AJ153" s="396">
        <v>128067.42</v>
      </c>
      <c r="AK153" s="396">
        <v>64355.49</v>
      </c>
      <c r="AL153" s="396">
        <v>0</v>
      </c>
      <c r="AN153" s="372">
        <f>I153/'Приложение 1.1'!J151</f>
        <v>0</v>
      </c>
      <c r="AO153" s="372" t="e">
        <f t="shared" si="89"/>
        <v>#DIV/0!</v>
      </c>
      <c r="AP153" s="372" t="e">
        <f t="shared" si="90"/>
        <v>#DIV/0!</v>
      </c>
      <c r="AQ153" s="372">
        <f t="shared" si="91"/>
        <v>627.27339360222527</v>
      </c>
      <c r="AR153" s="372">
        <f t="shared" si="92"/>
        <v>558.32169784172663</v>
      </c>
      <c r="AS153" s="372">
        <f t="shared" si="93"/>
        <v>829.19997340425527</v>
      </c>
      <c r="AT153" s="372" t="e">
        <f t="shared" si="94"/>
        <v>#DIV/0!</v>
      </c>
      <c r="AU153" s="372" t="e">
        <f t="shared" si="95"/>
        <v>#DIV/0!</v>
      </c>
      <c r="AV153" s="372" t="e">
        <f t="shared" si="96"/>
        <v>#DIV/0!</v>
      </c>
      <c r="AW153" s="372" t="e">
        <f t="shared" si="97"/>
        <v>#DIV/0!</v>
      </c>
      <c r="AX153" s="372" t="e">
        <f t="shared" si="98"/>
        <v>#DIV/0!</v>
      </c>
      <c r="AY153" s="372">
        <f>AI153/'Приложение 1.1'!J151</f>
        <v>216.24576325656133</v>
      </c>
      <c r="AZ153" s="372">
        <v>730.08</v>
      </c>
      <c r="BA153" s="372">
        <v>2070.12</v>
      </c>
      <c r="BB153" s="372">
        <v>848.92</v>
      </c>
      <c r="BC153" s="372">
        <v>819.73</v>
      </c>
      <c r="BD153" s="372">
        <v>611.5</v>
      </c>
      <c r="BE153" s="372">
        <v>1080.04</v>
      </c>
      <c r="BF153" s="372">
        <v>2671800.0099999998</v>
      </c>
      <c r="BG153" s="372">
        <f t="shared" si="99"/>
        <v>4422.8500000000004</v>
      </c>
      <c r="BH153" s="372">
        <v>8748.57</v>
      </c>
      <c r="BI153" s="372">
        <v>3389.61</v>
      </c>
      <c r="BJ153" s="372">
        <v>5995.76</v>
      </c>
      <c r="BK153" s="372">
        <v>548.62</v>
      </c>
      <c r="BL153" s="373" t="str">
        <f t="shared" si="100"/>
        <v xml:space="preserve"> </v>
      </c>
      <c r="BM153" s="373" t="e">
        <f t="shared" si="101"/>
        <v>#DIV/0!</v>
      </c>
      <c r="BN153" s="373" t="e">
        <f t="shared" si="102"/>
        <v>#DIV/0!</v>
      </c>
      <c r="BO153" s="373" t="str">
        <f t="shared" si="103"/>
        <v xml:space="preserve"> </v>
      </c>
      <c r="BP153" s="373" t="str">
        <f t="shared" si="104"/>
        <v xml:space="preserve"> </v>
      </c>
      <c r="BQ153" s="373" t="str">
        <f t="shared" si="105"/>
        <v xml:space="preserve"> </v>
      </c>
      <c r="BR153" s="373" t="e">
        <f t="shared" si="106"/>
        <v>#DIV/0!</v>
      </c>
      <c r="BS153" s="373" t="e">
        <f t="shared" si="107"/>
        <v>#DIV/0!</v>
      </c>
      <c r="BT153" s="373" t="e">
        <f t="shared" si="108"/>
        <v>#DIV/0!</v>
      </c>
      <c r="BU153" s="373" t="e">
        <f t="shared" si="109"/>
        <v>#DIV/0!</v>
      </c>
      <c r="BV153" s="373" t="e">
        <f t="shared" si="110"/>
        <v>#DIV/0!</v>
      </c>
      <c r="BW153" s="373" t="str">
        <f t="shared" si="111"/>
        <v xml:space="preserve"> </v>
      </c>
      <c r="BY153" s="273">
        <f t="shared" si="85"/>
        <v>2.7151035923838074</v>
      </c>
      <c r="BZ153" s="374">
        <f t="shared" si="86"/>
        <v>1.364373718847621</v>
      </c>
      <c r="CA153" s="375" t="e">
        <f t="shared" si="82"/>
        <v>#DIV/0!</v>
      </c>
      <c r="CB153" s="372">
        <f t="shared" si="87"/>
        <v>4621.88</v>
      </c>
      <c r="CC153" s="18" t="e">
        <f t="shared" si="88"/>
        <v>#DIV/0!</v>
      </c>
    </row>
    <row r="154" spans="1:81" s="651" customFormat="1" ht="9" customHeight="1">
      <c r="A154" s="642">
        <v>138</v>
      </c>
      <c r="B154" s="661" t="s">
        <v>1087</v>
      </c>
      <c r="C154" s="644">
        <v>6517.9</v>
      </c>
      <c r="D154" s="645"/>
      <c r="E154" s="646">
        <f t="shared" si="83"/>
        <v>-603744.11000000034</v>
      </c>
      <c r="F154" s="647">
        <v>6094552</v>
      </c>
      <c r="G154" s="662">
        <f t="shared" si="112"/>
        <v>5490807.8899999997</v>
      </c>
      <c r="H154" s="648">
        <f t="shared" si="84"/>
        <v>0</v>
      </c>
      <c r="I154" s="647">
        <v>0</v>
      </c>
      <c r="J154" s="647">
        <v>0</v>
      </c>
      <c r="K154" s="647">
        <v>0</v>
      </c>
      <c r="L154" s="647">
        <v>0</v>
      </c>
      <c r="M154" s="647">
        <v>0</v>
      </c>
      <c r="N154" s="648">
        <v>0</v>
      </c>
      <c r="O154" s="648">
        <v>0</v>
      </c>
      <c r="P154" s="648">
        <v>0</v>
      </c>
      <c r="Q154" s="648">
        <v>0</v>
      </c>
      <c r="R154" s="648">
        <v>0</v>
      </c>
      <c r="S154" s="648">
        <v>0</v>
      </c>
      <c r="T154" s="649">
        <v>0</v>
      </c>
      <c r="U154" s="648">
        <v>0</v>
      </c>
      <c r="V154" s="645" t="s">
        <v>992</v>
      </c>
      <c r="W154" s="648">
        <v>1836.9</v>
      </c>
      <c r="X154" s="648">
        <v>5286488</v>
      </c>
      <c r="Y154" s="650">
        <v>0</v>
      </c>
      <c r="Z154" s="650">
        <v>0</v>
      </c>
      <c r="AA154" s="650">
        <v>0</v>
      </c>
      <c r="AB154" s="650">
        <v>0</v>
      </c>
      <c r="AC154" s="650">
        <v>0</v>
      </c>
      <c r="AD154" s="650">
        <v>0</v>
      </c>
      <c r="AE154" s="650">
        <v>0</v>
      </c>
      <c r="AF154" s="650">
        <v>0</v>
      </c>
      <c r="AG154" s="650">
        <v>0</v>
      </c>
      <c r="AH154" s="650">
        <v>0</v>
      </c>
      <c r="AI154" s="650">
        <v>0</v>
      </c>
      <c r="AJ154" s="650">
        <v>113358.7</v>
      </c>
      <c r="AK154" s="650">
        <v>90961.19</v>
      </c>
      <c r="AL154" s="650">
        <v>0</v>
      </c>
      <c r="AN154" s="652">
        <f>I154/'Приложение 1.1'!J152</f>
        <v>0</v>
      </c>
      <c r="AO154" s="652" t="e">
        <f t="shared" si="89"/>
        <v>#DIV/0!</v>
      </c>
      <c r="AP154" s="652" t="e">
        <f t="shared" si="90"/>
        <v>#DIV/0!</v>
      </c>
      <c r="AQ154" s="652" t="e">
        <f t="shared" si="91"/>
        <v>#DIV/0!</v>
      </c>
      <c r="AR154" s="652" t="e">
        <f t="shared" si="92"/>
        <v>#DIV/0!</v>
      </c>
      <c r="AS154" s="652" t="e">
        <f t="shared" si="93"/>
        <v>#DIV/0!</v>
      </c>
      <c r="AT154" s="652" t="e">
        <f t="shared" si="94"/>
        <v>#DIV/0!</v>
      </c>
      <c r="AU154" s="652">
        <f t="shared" si="95"/>
        <v>2877.9400076215361</v>
      </c>
      <c r="AV154" s="652" t="e">
        <f t="shared" si="96"/>
        <v>#DIV/0!</v>
      </c>
      <c r="AW154" s="652" t="e">
        <f t="shared" si="97"/>
        <v>#DIV/0!</v>
      </c>
      <c r="AX154" s="652" t="e">
        <f t="shared" si="98"/>
        <v>#DIV/0!</v>
      </c>
      <c r="AY154" s="652">
        <f>AI154/'Приложение 1.1'!J152</f>
        <v>0</v>
      </c>
      <c r="AZ154" s="652">
        <v>730.08</v>
      </c>
      <c r="BA154" s="652">
        <v>2070.12</v>
      </c>
      <c r="BB154" s="652">
        <v>848.92</v>
      </c>
      <c r="BC154" s="652">
        <v>819.73</v>
      </c>
      <c r="BD154" s="652">
        <v>611.5</v>
      </c>
      <c r="BE154" s="652">
        <v>1080.04</v>
      </c>
      <c r="BF154" s="652">
        <v>2671800.0099999998</v>
      </c>
      <c r="BG154" s="652">
        <f t="shared" si="99"/>
        <v>4607.6000000000004</v>
      </c>
      <c r="BH154" s="652">
        <v>8748.57</v>
      </c>
      <c r="BI154" s="652">
        <v>3389.61</v>
      </c>
      <c r="BJ154" s="652">
        <v>5995.76</v>
      </c>
      <c r="BK154" s="652">
        <v>548.62</v>
      </c>
      <c r="BL154" s="653" t="str">
        <f t="shared" si="100"/>
        <v xml:space="preserve"> </v>
      </c>
      <c r="BM154" s="653" t="e">
        <f t="shared" si="101"/>
        <v>#DIV/0!</v>
      </c>
      <c r="BN154" s="653" t="e">
        <f t="shared" si="102"/>
        <v>#DIV/0!</v>
      </c>
      <c r="BO154" s="653" t="e">
        <f t="shared" si="103"/>
        <v>#DIV/0!</v>
      </c>
      <c r="BP154" s="653" t="e">
        <f t="shared" si="104"/>
        <v>#DIV/0!</v>
      </c>
      <c r="BQ154" s="653" t="e">
        <f t="shared" si="105"/>
        <v>#DIV/0!</v>
      </c>
      <c r="BR154" s="653" t="e">
        <f t="shared" si="106"/>
        <v>#DIV/0!</v>
      </c>
      <c r="BS154" s="653" t="str">
        <f t="shared" si="107"/>
        <v xml:space="preserve"> </v>
      </c>
      <c r="BT154" s="653" t="e">
        <f t="shared" si="108"/>
        <v>#DIV/0!</v>
      </c>
      <c r="BU154" s="653" t="e">
        <f t="shared" si="109"/>
        <v>#DIV/0!</v>
      </c>
      <c r="BV154" s="653" t="e">
        <f t="shared" si="110"/>
        <v>#DIV/0!</v>
      </c>
      <c r="BW154" s="653" t="str">
        <f t="shared" si="111"/>
        <v xml:space="preserve"> </v>
      </c>
      <c r="BY154" s="654">
        <f t="shared" si="85"/>
        <v>2.0645176861214134</v>
      </c>
      <c r="BZ154" s="655">
        <f t="shared" si="86"/>
        <v>1.6566084959129761</v>
      </c>
      <c r="CA154" s="656">
        <f t="shared" si="82"/>
        <v>2989.1708258478957</v>
      </c>
      <c r="CB154" s="652">
        <f t="shared" si="87"/>
        <v>4814.95</v>
      </c>
      <c r="CC154" s="657" t="str">
        <f t="shared" si="88"/>
        <v xml:space="preserve"> </v>
      </c>
    </row>
    <row r="155" spans="1:81" s="651" customFormat="1" ht="9" customHeight="1">
      <c r="A155" s="642">
        <v>139</v>
      </c>
      <c r="B155" s="661" t="s">
        <v>1088</v>
      </c>
      <c r="C155" s="644">
        <v>5200.7</v>
      </c>
      <c r="D155" s="645"/>
      <c r="E155" s="646">
        <f t="shared" si="83"/>
        <v>874136.8200000003</v>
      </c>
      <c r="F155" s="647">
        <v>4090818</v>
      </c>
      <c r="G155" s="662">
        <f t="shared" si="112"/>
        <v>4964954.82</v>
      </c>
      <c r="H155" s="648">
        <f t="shared" si="84"/>
        <v>0</v>
      </c>
      <c r="I155" s="647">
        <v>0</v>
      </c>
      <c r="J155" s="647">
        <v>0</v>
      </c>
      <c r="K155" s="647">
        <v>0</v>
      </c>
      <c r="L155" s="647">
        <v>0</v>
      </c>
      <c r="M155" s="647">
        <v>0</v>
      </c>
      <c r="N155" s="648">
        <v>0</v>
      </c>
      <c r="O155" s="648">
        <v>0</v>
      </c>
      <c r="P155" s="648">
        <v>0</v>
      </c>
      <c r="Q155" s="648">
        <v>0</v>
      </c>
      <c r="R155" s="648">
        <v>0</v>
      </c>
      <c r="S155" s="648">
        <v>0</v>
      </c>
      <c r="T155" s="649">
        <v>0</v>
      </c>
      <c r="U155" s="648">
        <v>0</v>
      </c>
      <c r="V155" s="645" t="s">
        <v>992</v>
      </c>
      <c r="W155" s="648">
        <v>1393.1</v>
      </c>
      <c r="X155" s="648">
        <v>4827810.12</v>
      </c>
      <c r="Y155" s="650">
        <v>0</v>
      </c>
      <c r="Z155" s="650">
        <v>0</v>
      </c>
      <c r="AA155" s="650">
        <v>0</v>
      </c>
      <c r="AB155" s="650">
        <v>0</v>
      </c>
      <c r="AC155" s="650">
        <v>0</v>
      </c>
      <c r="AD155" s="650">
        <v>0</v>
      </c>
      <c r="AE155" s="650">
        <v>0</v>
      </c>
      <c r="AF155" s="650">
        <v>0</v>
      </c>
      <c r="AG155" s="650">
        <v>0</v>
      </c>
      <c r="AH155" s="650">
        <v>0</v>
      </c>
      <c r="AI155" s="650">
        <v>0</v>
      </c>
      <c r="AJ155" s="650">
        <v>76089.240000000005</v>
      </c>
      <c r="AK155" s="650">
        <v>61055.46</v>
      </c>
      <c r="AL155" s="650">
        <v>0</v>
      </c>
      <c r="AN155" s="652">
        <f>I155/'Приложение 1.1'!J153</f>
        <v>0</v>
      </c>
      <c r="AO155" s="652" t="e">
        <f t="shared" si="89"/>
        <v>#DIV/0!</v>
      </c>
      <c r="AP155" s="652" t="e">
        <f t="shared" si="90"/>
        <v>#DIV/0!</v>
      </c>
      <c r="AQ155" s="652" t="e">
        <f t="shared" si="91"/>
        <v>#DIV/0!</v>
      </c>
      <c r="AR155" s="652" t="e">
        <f t="shared" si="92"/>
        <v>#DIV/0!</v>
      </c>
      <c r="AS155" s="652" t="e">
        <f t="shared" si="93"/>
        <v>#DIV/0!</v>
      </c>
      <c r="AT155" s="652" t="e">
        <f t="shared" si="94"/>
        <v>#DIV/0!</v>
      </c>
      <c r="AU155" s="652">
        <f t="shared" si="95"/>
        <v>3465.5158423659468</v>
      </c>
      <c r="AV155" s="652" t="e">
        <f t="shared" si="96"/>
        <v>#DIV/0!</v>
      </c>
      <c r="AW155" s="652" t="e">
        <f t="shared" si="97"/>
        <v>#DIV/0!</v>
      </c>
      <c r="AX155" s="652" t="e">
        <f t="shared" si="98"/>
        <v>#DIV/0!</v>
      </c>
      <c r="AY155" s="652">
        <f>AI155/'Приложение 1.1'!J153</f>
        <v>0</v>
      </c>
      <c r="AZ155" s="652">
        <v>730.08</v>
      </c>
      <c r="BA155" s="652">
        <v>2070.12</v>
      </c>
      <c r="BB155" s="652">
        <v>848.92</v>
      </c>
      <c r="BC155" s="652">
        <v>819.73</v>
      </c>
      <c r="BD155" s="652">
        <v>611.5</v>
      </c>
      <c r="BE155" s="652">
        <v>1080.04</v>
      </c>
      <c r="BF155" s="652">
        <v>2671800.0099999998</v>
      </c>
      <c r="BG155" s="652">
        <f t="shared" si="99"/>
        <v>4607.6000000000004</v>
      </c>
      <c r="BH155" s="652">
        <v>8748.57</v>
      </c>
      <c r="BI155" s="652">
        <v>3389.61</v>
      </c>
      <c r="BJ155" s="652">
        <v>5995.76</v>
      </c>
      <c r="BK155" s="652">
        <v>548.62</v>
      </c>
      <c r="BL155" s="653" t="str">
        <f t="shared" si="100"/>
        <v xml:space="preserve"> </v>
      </c>
      <c r="BM155" s="653" t="e">
        <f t="shared" si="101"/>
        <v>#DIV/0!</v>
      </c>
      <c r="BN155" s="653" t="e">
        <f t="shared" si="102"/>
        <v>#DIV/0!</v>
      </c>
      <c r="BO155" s="653" t="e">
        <f t="shared" si="103"/>
        <v>#DIV/0!</v>
      </c>
      <c r="BP155" s="653" t="e">
        <f t="shared" si="104"/>
        <v>#DIV/0!</v>
      </c>
      <c r="BQ155" s="653" t="e">
        <f t="shared" si="105"/>
        <v>#DIV/0!</v>
      </c>
      <c r="BR155" s="653" t="e">
        <f t="shared" si="106"/>
        <v>#DIV/0!</v>
      </c>
      <c r="BS155" s="653" t="str">
        <f t="shared" si="107"/>
        <v xml:space="preserve"> </v>
      </c>
      <c r="BT155" s="653" t="e">
        <f t="shared" si="108"/>
        <v>#DIV/0!</v>
      </c>
      <c r="BU155" s="653" t="e">
        <f t="shared" si="109"/>
        <v>#DIV/0!</v>
      </c>
      <c r="BV155" s="653" t="e">
        <f t="shared" si="110"/>
        <v>#DIV/0!</v>
      </c>
      <c r="BW155" s="653" t="str">
        <f t="shared" si="111"/>
        <v xml:space="preserve"> </v>
      </c>
      <c r="BY155" s="654">
        <f t="shared" si="85"/>
        <v>1.5325263322335732</v>
      </c>
      <c r="BZ155" s="655">
        <f t="shared" si="86"/>
        <v>1.2297284107008248</v>
      </c>
      <c r="CA155" s="656">
        <f t="shared" si="82"/>
        <v>3563.961539013711</v>
      </c>
      <c r="CB155" s="652">
        <f t="shared" si="87"/>
        <v>4814.95</v>
      </c>
      <c r="CC155" s="657" t="str">
        <f t="shared" si="88"/>
        <v xml:space="preserve"> </v>
      </c>
    </row>
    <row r="156" spans="1:81" s="26" customFormat="1" ht="9" customHeight="1">
      <c r="A156" s="641">
        <v>140</v>
      </c>
      <c r="B156" s="109" t="s">
        <v>1126</v>
      </c>
      <c r="C156" s="178">
        <v>3520.6</v>
      </c>
      <c r="D156" s="114"/>
      <c r="E156" s="293"/>
      <c r="F156" s="275"/>
      <c r="G156" s="178">
        <f>ROUND(H156+U156+X156+Z156+AB156+AD156+AF156+AH156+AJ156+AK156+AL156+AI156,2)</f>
        <v>2670739.85</v>
      </c>
      <c r="H156" s="388">
        <f>ROUND(I156+K156+M156+O156+Q156+S156,2)</f>
        <v>1895866</v>
      </c>
      <c r="I156" s="178">
        <v>586021</v>
      </c>
      <c r="J156" s="178">
        <v>2030</v>
      </c>
      <c r="K156" s="178">
        <v>959576</v>
      </c>
      <c r="L156" s="275">
        <v>0</v>
      </c>
      <c r="M156" s="275">
        <v>0</v>
      </c>
      <c r="N156" s="388">
        <v>427.7</v>
      </c>
      <c r="O156" s="388">
        <v>350269</v>
      </c>
      <c r="P156" s="388">
        <v>0</v>
      </c>
      <c r="Q156" s="388">
        <v>0</v>
      </c>
      <c r="R156" s="388">
        <v>0</v>
      </c>
      <c r="S156" s="388">
        <v>0</v>
      </c>
      <c r="T156" s="103">
        <v>0</v>
      </c>
      <c r="U156" s="388">
        <v>0</v>
      </c>
      <c r="V156" s="114"/>
      <c r="W156" s="388">
        <v>0</v>
      </c>
      <c r="X156" s="388">
        <v>0</v>
      </c>
      <c r="Y156" s="396">
        <v>0</v>
      </c>
      <c r="Z156" s="396">
        <v>0</v>
      </c>
      <c r="AA156" s="396">
        <v>0</v>
      </c>
      <c r="AB156" s="396">
        <v>0</v>
      </c>
      <c r="AC156" s="396">
        <v>0</v>
      </c>
      <c r="AD156" s="396">
        <v>0</v>
      </c>
      <c r="AE156" s="396">
        <v>0</v>
      </c>
      <c r="AF156" s="396">
        <v>0</v>
      </c>
      <c r="AG156" s="396">
        <v>0</v>
      </c>
      <c r="AH156" s="396">
        <v>0</v>
      </c>
      <c r="AI156" s="388">
        <v>502287</v>
      </c>
      <c r="AJ156" s="396">
        <v>173464.36</v>
      </c>
      <c r="AK156" s="396">
        <v>99122.49</v>
      </c>
      <c r="AL156" s="396">
        <v>0</v>
      </c>
      <c r="AM156" s="26">
        <v>534022374.8300001</v>
      </c>
      <c r="AN156" s="372">
        <f>I156/'Приложение 1.1'!J154</f>
        <v>166.45486564790093</v>
      </c>
      <c r="AO156" s="372">
        <f t="shared" si="89"/>
        <v>472.69753694581283</v>
      </c>
      <c r="AP156" s="372" t="e">
        <f t="shared" si="90"/>
        <v>#DIV/0!</v>
      </c>
      <c r="AQ156" s="372">
        <f t="shared" si="91"/>
        <v>818.95955108721068</v>
      </c>
      <c r="AR156" s="372" t="e">
        <f t="shared" si="92"/>
        <v>#DIV/0!</v>
      </c>
      <c r="AS156" s="372" t="e">
        <f t="shared" si="93"/>
        <v>#DIV/0!</v>
      </c>
      <c r="AT156" s="372" t="e">
        <f t="shared" si="94"/>
        <v>#DIV/0!</v>
      </c>
      <c r="AU156" s="372" t="e">
        <f t="shared" si="95"/>
        <v>#DIV/0!</v>
      </c>
      <c r="AV156" s="372" t="e">
        <f t="shared" si="96"/>
        <v>#DIV/0!</v>
      </c>
      <c r="AW156" s="372" t="e">
        <f t="shared" si="97"/>
        <v>#DIV/0!</v>
      </c>
      <c r="AX156" s="372" t="e">
        <f t="shared" si="98"/>
        <v>#DIV/0!</v>
      </c>
      <c r="AY156" s="372">
        <f>AI156/'Приложение 1.1'!J154</f>
        <v>142.6708515593933</v>
      </c>
      <c r="AZ156" s="372">
        <v>730.08</v>
      </c>
      <c r="BA156" s="372">
        <v>2070.12</v>
      </c>
      <c r="BB156" s="372">
        <v>848.92</v>
      </c>
      <c r="BC156" s="372">
        <v>819.73</v>
      </c>
      <c r="BD156" s="372">
        <v>611.5</v>
      </c>
      <c r="BE156" s="372">
        <v>1080.04</v>
      </c>
      <c r="BF156" s="372">
        <v>2671800.0099999998</v>
      </c>
      <c r="BG156" s="372">
        <f t="shared" si="99"/>
        <v>4422.8500000000004</v>
      </c>
      <c r="BH156" s="372">
        <v>8748.57</v>
      </c>
      <c r="BI156" s="372">
        <v>3389.61</v>
      </c>
      <c r="BJ156" s="372">
        <v>5995.76</v>
      </c>
      <c r="BK156" s="372">
        <v>548.62</v>
      </c>
      <c r="BL156" s="373" t="str">
        <f t="shared" si="100"/>
        <v xml:space="preserve"> </v>
      </c>
      <c r="BM156" s="373" t="str">
        <f t="shared" si="101"/>
        <v xml:space="preserve"> </v>
      </c>
      <c r="BN156" s="373" t="e">
        <f t="shared" si="102"/>
        <v>#DIV/0!</v>
      </c>
      <c r="BO156" s="373" t="str">
        <f t="shared" si="103"/>
        <v xml:space="preserve"> </v>
      </c>
      <c r="BP156" s="373" t="e">
        <f t="shared" si="104"/>
        <v>#DIV/0!</v>
      </c>
      <c r="BQ156" s="373" t="e">
        <f t="shared" si="105"/>
        <v>#DIV/0!</v>
      </c>
      <c r="BR156" s="373" t="e">
        <f t="shared" si="106"/>
        <v>#DIV/0!</v>
      </c>
      <c r="BS156" s="373" t="e">
        <f t="shared" si="107"/>
        <v>#DIV/0!</v>
      </c>
      <c r="BT156" s="373" t="e">
        <f t="shared" si="108"/>
        <v>#DIV/0!</v>
      </c>
      <c r="BU156" s="373" t="e">
        <f t="shared" si="109"/>
        <v>#DIV/0!</v>
      </c>
      <c r="BV156" s="373" t="e">
        <f t="shared" si="110"/>
        <v>#DIV/0!</v>
      </c>
      <c r="BW156" s="373" t="str">
        <f t="shared" si="111"/>
        <v xml:space="preserve"> </v>
      </c>
      <c r="BY156" s="273">
        <f t="shared" si="85"/>
        <v>6.4949927638964899</v>
      </c>
      <c r="BZ156" s="374">
        <f t="shared" si="86"/>
        <v>3.7114243830225546</v>
      </c>
      <c r="CA156" s="375" t="e">
        <f t="shared" si="82"/>
        <v>#DIV/0!</v>
      </c>
      <c r="CB156" s="372">
        <f t="shared" si="87"/>
        <v>4621.88</v>
      </c>
      <c r="CC156" s="18" t="e">
        <f t="shared" si="88"/>
        <v>#DIV/0!</v>
      </c>
    </row>
    <row r="157" spans="1:81" s="26" customFormat="1" ht="9" customHeight="1">
      <c r="A157" s="641">
        <v>141</v>
      </c>
      <c r="B157" s="109" t="s">
        <v>1160</v>
      </c>
      <c r="C157" s="178"/>
      <c r="D157" s="114"/>
      <c r="E157" s="293"/>
      <c r="F157" s="275"/>
      <c r="G157" s="178">
        <f>ROUND(H157+U157+X157+Z157+AB157+AD157+AF157+AH157+AJ157+AK157+AL157+AI157,2)</f>
        <v>1982842.21</v>
      </c>
      <c r="H157" s="388">
        <f t="shared" si="84"/>
        <v>0</v>
      </c>
      <c r="I157" s="178">
        <v>0</v>
      </c>
      <c r="J157" s="178"/>
      <c r="K157" s="178">
        <v>0</v>
      </c>
      <c r="L157" s="275"/>
      <c r="M157" s="275">
        <v>0</v>
      </c>
      <c r="N157" s="388"/>
      <c r="O157" s="388">
        <v>0</v>
      </c>
      <c r="P157" s="388"/>
      <c r="Q157" s="388">
        <v>0</v>
      </c>
      <c r="R157" s="388"/>
      <c r="S157" s="388">
        <v>0</v>
      </c>
      <c r="T157" s="103">
        <v>0</v>
      </c>
      <c r="U157" s="388">
        <v>0</v>
      </c>
      <c r="V157" s="114" t="s">
        <v>993</v>
      </c>
      <c r="W157" s="388">
        <v>529.5</v>
      </c>
      <c r="X157" s="388">
        <v>1815025.26</v>
      </c>
      <c r="Y157" s="396">
        <v>0</v>
      </c>
      <c r="Z157" s="396">
        <v>0</v>
      </c>
      <c r="AA157" s="396">
        <v>0</v>
      </c>
      <c r="AB157" s="396">
        <v>0</v>
      </c>
      <c r="AC157" s="396">
        <v>0</v>
      </c>
      <c r="AD157" s="396">
        <v>0</v>
      </c>
      <c r="AE157" s="396">
        <v>0</v>
      </c>
      <c r="AF157" s="396">
        <v>0</v>
      </c>
      <c r="AG157" s="396">
        <v>0</v>
      </c>
      <c r="AH157" s="396">
        <v>0</v>
      </c>
      <c r="AI157" s="388">
        <v>0</v>
      </c>
      <c r="AJ157" s="396">
        <v>111690.88</v>
      </c>
      <c r="AK157" s="396">
        <v>56126.07</v>
      </c>
      <c r="AL157" s="396">
        <v>0</v>
      </c>
      <c r="AN157" s="372">
        <f>I157/'Приложение 1.1'!J155</f>
        <v>0</v>
      </c>
      <c r="AO157" s="372" t="e">
        <f t="shared" si="89"/>
        <v>#DIV/0!</v>
      </c>
      <c r="AP157" s="372" t="e">
        <f t="shared" si="90"/>
        <v>#DIV/0!</v>
      </c>
      <c r="AQ157" s="372" t="e">
        <f t="shared" si="91"/>
        <v>#DIV/0!</v>
      </c>
      <c r="AR157" s="372" t="e">
        <f t="shared" si="92"/>
        <v>#DIV/0!</v>
      </c>
      <c r="AS157" s="372" t="e">
        <f t="shared" si="93"/>
        <v>#DIV/0!</v>
      </c>
      <c r="AT157" s="372" t="e">
        <f t="shared" si="94"/>
        <v>#DIV/0!</v>
      </c>
      <c r="AU157" s="372">
        <f t="shared" si="95"/>
        <v>3427.809745042493</v>
      </c>
      <c r="AV157" s="372" t="e">
        <f t="shared" si="96"/>
        <v>#DIV/0!</v>
      </c>
      <c r="AW157" s="372" t="e">
        <f t="shared" si="97"/>
        <v>#DIV/0!</v>
      </c>
      <c r="AX157" s="372" t="e">
        <f t="shared" si="98"/>
        <v>#DIV/0!</v>
      </c>
      <c r="AY157" s="372">
        <f>AI157/'Приложение 1.1'!J155</f>
        <v>0</v>
      </c>
      <c r="AZ157" s="372">
        <v>730.08</v>
      </c>
      <c r="BA157" s="372">
        <v>2070.12</v>
      </c>
      <c r="BB157" s="372">
        <v>848.92</v>
      </c>
      <c r="BC157" s="372">
        <v>819.73</v>
      </c>
      <c r="BD157" s="372">
        <v>611.5</v>
      </c>
      <c r="BE157" s="372">
        <v>1080.04</v>
      </c>
      <c r="BF157" s="372">
        <v>2671800.0099999998</v>
      </c>
      <c r="BG157" s="372">
        <f t="shared" si="99"/>
        <v>4422.8500000000004</v>
      </c>
      <c r="BH157" s="372">
        <v>8748.57</v>
      </c>
      <c r="BI157" s="372">
        <v>3389.61</v>
      </c>
      <c r="BJ157" s="372">
        <v>5995.76</v>
      </c>
      <c r="BK157" s="372">
        <v>548.62</v>
      </c>
      <c r="BL157" s="373" t="str">
        <f t="shared" si="100"/>
        <v xml:space="preserve"> </v>
      </c>
      <c r="BM157" s="373" t="e">
        <f t="shared" si="101"/>
        <v>#DIV/0!</v>
      </c>
      <c r="BN157" s="373" t="e">
        <f t="shared" si="102"/>
        <v>#DIV/0!</v>
      </c>
      <c r="BO157" s="373" t="e">
        <f t="shared" si="103"/>
        <v>#DIV/0!</v>
      </c>
      <c r="BP157" s="373" t="e">
        <f t="shared" si="104"/>
        <v>#DIV/0!</v>
      </c>
      <c r="BQ157" s="373" t="e">
        <f t="shared" si="105"/>
        <v>#DIV/0!</v>
      </c>
      <c r="BR157" s="373" t="e">
        <f t="shared" si="106"/>
        <v>#DIV/0!</v>
      </c>
      <c r="BS157" s="373" t="str">
        <f t="shared" si="107"/>
        <v xml:space="preserve"> </v>
      </c>
      <c r="BT157" s="373" t="e">
        <f t="shared" si="108"/>
        <v>#DIV/0!</v>
      </c>
      <c r="BU157" s="373" t="e">
        <f t="shared" si="109"/>
        <v>#DIV/0!</v>
      </c>
      <c r="BV157" s="373" t="e">
        <f t="shared" si="110"/>
        <v>#DIV/0!</v>
      </c>
      <c r="BW157" s="373" t="str">
        <f t="shared" si="111"/>
        <v xml:space="preserve"> </v>
      </c>
      <c r="BY157" s="273">
        <f t="shared" si="85"/>
        <v>5.6328677812441779</v>
      </c>
      <c r="BZ157" s="374">
        <f t="shared" si="86"/>
        <v>2.830586807005687</v>
      </c>
      <c r="CA157" s="375">
        <f t="shared" si="82"/>
        <v>3744.7444948064212</v>
      </c>
      <c r="CB157" s="372">
        <f t="shared" si="87"/>
        <v>4621.88</v>
      </c>
      <c r="CC157" s="18" t="str">
        <f t="shared" si="88"/>
        <v xml:space="preserve"> </v>
      </c>
    </row>
    <row r="158" spans="1:81" s="26" customFormat="1" ht="9" customHeight="1">
      <c r="A158" s="641">
        <v>142</v>
      </c>
      <c r="B158" s="109" t="s">
        <v>1161</v>
      </c>
      <c r="C158" s="178"/>
      <c r="D158" s="114"/>
      <c r="E158" s="293"/>
      <c r="F158" s="275"/>
      <c r="G158" s="178">
        <f>ROUND(H158+U158+X158+Z158+AB158+AD158+AF158+AH158+AJ158+AK158+AL158+AI158,2)</f>
        <v>1615326.32</v>
      </c>
      <c r="H158" s="388">
        <f t="shared" si="84"/>
        <v>0</v>
      </c>
      <c r="I158" s="178">
        <v>0</v>
      </c>
      <c r="J158" s="178"/>
      <c r="K158" s="178">
        <v>0</v>
      </c>
      <c r="L158" s="275"/>
      <c r="M158" s="275">
        <v>0</v>
      </c>
      <c r="N158" s="388"/>
      <c r="O158" s="388">
        <v>0</v>
      </c>
      <c r="P158" s="388"/>
      <c r="Q158" s="388">
        <v>0</v>
      </c>
      <c r="R158" s="388"/>
      <c r="S158" s="388">
        <v>0</v>
      </c>
      <c r="T158" s="103">
        <v>0</v>
      </c>
      <c r="U158" s="388">
        <v>0</v>
      </c>
      <c r="V158" s="114" t="s">
        <v>993</v>
      </c>
      <c r="W158" s="388">
        <v>458.7</v>
      </c>
      <c r="X158" s="388">
        <v>1539032.7</v>
      </c>
      <c r="Y158" s="396">
        <v>0</v>
      </c>
      <c r="Z158" s="396">
        <v>0</v>
      </c>
      <c r="AA158" s="396">
        <v>0</v>
      </c>
      <c r="AB158" s="396">
        <v>0</v>
      </c>
      <c r="AC158" s="396">
        <v>0</v>
      </c>
      <c r="AD158" s="396">
        <v>0</v>
      </c>
      <c r="AE158" s="396">
        <v>0</v>
      </c>
      <c r="AF158" s="396">
        <v>0</v>
      </c>
      <c r="AG158" s="396">
        <v>0</v>
      </c>
      <c r="AH158" s="396">
        <v>0</v>
      </c>
      <c r="AI158" s="388">
        <v>0</v>
      </c>
      <c r="AJ158" s="396">
        <v>50777.36</v>
      </c>
      <c r="AK158" s="396">
        <v>25516.26</v>
      </c>
      <c r="AL158" s="396">
        <v>0</v>
      </c>
      <c r="AN158" s="372">
        <f>I158/'Приложение 1.1'!J156</f>
        <v>0</v>
      </c>
      <c r="AO158" s="372" t="e">
        <f t="shared" si="89"/>
        <v>#DIV/0!</v>
      </c>
      <c r="AP158" s="372" t="e">
        <f t="shared" si="90"/>
        <v>#DIV/0!</v>
      </c>
      <c r="AQ158" s="372" t="e">
        <f t="shared" si="91"/>
        <v>#DIV/0!</v>
      </c>
      <c r="AR158" s="372" t="e">
        <f t="shared" si="92"/>
        <v>#DIV/0!</v>
      </c>
      <c r="AS158" s="372" t="e">
        <f t="shared" si="93"/>
        <v>#DIV/0!</v>
      </c>
      <c r="AT158" s="372" t="e">
        <f t="shared" si="94"/>
        <v>#DIV/0!</v>
      </c>
      <c r="AU158" s="372">
        <f t="shared" si="95"/>
        <v>3355.2053629823413</v>
      </c>
      <c r="AV158" s="372" t="e">
        <f t="shared" si="96"/>
        <v>#DIV/0!</v>
      </c>
      <c r="AW158" s="372" t="e">
        <f t="shared" si="97"/>
        <v>#DIV/0!</v>
      </c>
      <c r="AX158" s="372" t="e">
        <f t="shared" si="98"/>
        <v>#DIV/0!</v>
      </c>
      <c r="AY158" s="372">
        <f>AI158/'Приложение 1.1'!J156</f>
        <v>0</v>
      </c>
      <c r="AZ158" s="372">
        <v>730.08</v>
      </c>
      <c r="BA158" s="372">
        <v>2070.12</v>
      </c>
      <c r="BB158" s="372">
        <v>848.92</v>
      </c>
      <c r="BC158" s="372">
        <v>819.73</v>
      </c>
      <c r="BD158" s="372">
        <v>611.5</v>
      </c>
      <c r="BE158" s="372">
        <v>1080.04</v>
      </c>
      <c r="BF158" s="372">
        <v>2671800.0099999998</v>
      </c>
      <c r="BG158" s="372">
        <f t="shared" si="99"/>
        <v>4422.8500000000004</v>
      </c>
      <c r="BH158" s="372">
        <v>8748.57</v>
      </c>
      <c r="BI158" s="372">
        <v>3389.61</v>
      </c>
      <c r="BJ158" s="372">
        <v>5995.76</v>
      </c>
      <c r="BK158" s="372">
        <v>548.62</v>
      </c>
      <c r="BL158" s="373" t="str">
        <f t="shared" si="100"/>
        <v xml:space="preserve"> </v>
      </c>
      <c r="BM158" s="373" t="e">
        <f t="shared" si="101"/>
        <v>#DIV/0!</v>
      </c>
      <c r="BN158" s="373" t="e">
        <f t="shared" si="102"/>
        <v>#DIV/0!</v>
      </c>
      <c r="BO158" s="373" t="e">
        <f t="shared" si="103"/>
        <v>#DIV/0!</v>
      </c>
      <c r="BP158" s="373" t="e">
        <f t="shared" si="104"/>
        <v>#DIV/0!</v>
      </c>
      <c r="BQ158" s="373" t="e">
        <f t="shared" si="105"/>
        <v>#DIV/0!</v>
      </c>
      <c r="BR158" s="373" t="e">
        <f t="shared" si="106"/>
        <v>#DIV/0!</v>
      </c>
      <c r="BS158" s="373" t="str">
        <f t="shared" si="107"/>
        <v xml:space="preserve"> </v>
      </c>
      <c r="BT158" s="373" t="e">
        <f t="shared" si="108"/>
        <v>#DIV/0!</v>
      </c>
      <c r="BU158" s="373" t="e">
        <f t="shared" si="109"/>
        <v>#DIV/0!</v>
      </c>
      <c r="BV158" s="373" t="e">
        <f t="shared" si="110"/>
        <v>#DIV/0!</v>
      </c>
      <c r="BW158" s="373" t="str">
        <f t="shared" si="111"/>
        <v xml:space="preserve"> </v>
      </c>
      <c r="BY158" s="273">
        <f t="shared" si="85"/>
        <v>3.143473821438135</v>
      </c>
      <c r="BZ158" s="374">
        <f t="shared" si="86"/>
        <v>1.5796350052663042</v>
      </c>
      <c r="CA158" s="375">
        <f t="shared" si="82"/>
        <v>3521.5311096577284</v>
      </c>
      <c r="CB158" s="372">
        <f t="shared" si="87"/>
        <v>4621.88</v>
      </c>
      <c r="CC158" s="18" t="str">
        <f t="shared" si="88"/>
        <v xml:space="preserve"> </v>
      </c>
    </row>
    <row r="159" spans="1:81" s="26" customFormat="1" ht="9" customHeight="1">
      <c r="A159" s="641">
        <v>143</v>
      </c>
      <c r="B159" s="109" t="s">
        <v>1162</v>
      </c>
      <c r="C159" s="178"/>
      <c r="D159" s="114"/>
      <c r="E159" s="293"/>
      <c r="F159" s="275"/>
      <c r="G159" s="178">
        <f>ROUND(H159+U159+X159+Z159+AB159+AD159+AF159+AH159+AJ159+AK159+AL159+AI159,2)</f>
        <v>6730238.4800000004</v>
      </c>
      <c r="H159" s="388">
        <f t="shared" si="84"/>
        <v>0</v>
      </c>
      <c r="I159" s="178">
        <v>0</v>
      </c>
      <c r="J159" s="178"/>
      <c r="K159" s="178">
        <v>0</v>
      </c>
      <c r="L159" s="275"/>
      <c r="M159" s="275">
        <v>0</v>
      </c>
      <c r="N159" s="388"/>
      <c r="O159" s="388">
        <v>0</v>
      </c>
      <c r="P159" s="388"/>
      <c r="Q159" s="388">
        <v>0</v>
      </c>
      <c r="R159" s="388"/>
      <c r="S159" s="388">
        <v>0</v>
      </c>
      <c r="T159" s="103">
        <v>0</v>
      </c>
      <c r="U159" s="388">
        <v>0</v>
      </c>
      <c r="V159" s="114" t="s">
        <v>992</v>
      </c>
      <c r="W159" s="388">
        <v>1804.9</v>
      </c>
      <c r="X159" s="388">
        <v>6641825</v>
      </c>
      <c r="Y159" s="396">
        <v>0</v>
      </c>
      <c r="Z159" s="396">
        <v>0</v>
      </c>
      <c r="AA159" s="396">
        <v>0</v>
      </c>
      <c r="AB159" s="396">
        <v>0</v>
      </c>
      <c r="AC159" s="396">
        <v>0</v>
      </c>
      <c r="AD159" s="396">
        <v>0</v>
      </c>
      <c r="AE159" s="396">
        <v>0</v>
      </c>
      <c r="AF159" s="396">
        <v>0</v>
      </c>
      <c r="AG159" s="396">
        <v>0</v>
      </c>
      <c r="AH159" s="396">
        <v>0</v>
      </c>
      <c r="AI159" s="388">
        <v>0</v>
      </c>
      <c r="AJ159" s="396">
        <v>0</v>
      </c>
      <c r="AK159" s="396">
        <v>88413.48</v>
      </c>
      <c r="AL159" s="396">
        <v>0</v>
      </c>
      <c r="AN159" s="372">
        <f>I159/'Приложение 1.1'!J157</f>
        <v>0</v>
      </c>
      <c r="AO159" s="372" t="e">
        <f t="shared" si="89"/>
        <v>#DIV/0!</v>
      </c>
      <c r="AP159" s="372" t="e">
        <f t="shared" si="90"/>
        <v>#DIV/0!</v>
      </c>
      <c r="AQ159" s="372" t="e">
        <f t="shared" si="91"/>
        <v>#DIV/0!</v>
      </c>
      <c r="AR159" s="372" t="e">
        <f t="shared" si="92"/>
        <v>#DIV/0!</v>
      </c>
      <c r="AS159" s="372" t="e">
        <f t="shared" si="93"/>
        <v>#DIV/0!</v>
      </c>
      <c r="AT159" s="372" t="e">
        <f t="shared" si="94"/>
        <v>#DIV/0!</v>
      </c>
      <c r="AU159" s="372">
        <f t="shared" si="95"/>
        <v>3679.8853122056621</v>
      </c>
      <c r="AV159" s="372" t="e">
        <f t="shared" si="96"/>
        <v>#DIV/0!</v>
      </c>
      <c r="AW159" s="372" t="e">
        <f t="shared" si="97"/>
        <v>#DIV/0!</v>
      </c>
      <c r="AX159" s="372" t="e">
        <f t="shared" si="98"/>
        <v>#DIV/0!</v>
      </c>
      <c r="AY159" s="372">
        <f>AI159/'Приложение 1.1'!J157</f>
        <v>0</v>
      </c>
      <c r="AZ159" s="372">
        <v>730.08</v>
      </c>
      <c r="BA159" s="372">
        <v>2070.12</v>
      </c>
      <c r="BB159" s="372">
        <v>848.92</v>
      </c>
      <c r="BC159" s="372">
        <v>819.73</v>
      </c>
      <c r="BD159" s="372">
        <v>611.5</v>
      </c>
      <c r="BE159" s="372">
        <v>1080.04</v>
      </c>
      <c r="BF159" s="372">
        <v>2671800.0099999998</v>
      </c>
      <c r="BG159" s="372">
        <f t="shared" si="99"/>
        <v>4607.6000000000004</v>
      </c>
      <c r="BH159" s="372">
        <v>8748.57</v>
      </c>
      <c r="BI159" s="372">
        <v>3389.61</v>
      </c>
      <c r="BJ159" s="372">
        <v>5995.76</v>
      </c>
      <c r="BK159" s="372">
        <v>548.62</v>
      </c>
      <c r="BL159" s="373" t="str">
        <f t="shared" si="100"/>
        <v xml:space="preserve"> </v>
      </c>
      <c r="BM159" s="373" t="e">
        <f t="shared" si="101"/>
        <v>#DIV/0!</v>
      </c>
      <c r="BN159" s="373" t="e">
        <f t="shared" si="102"/>
        <v>#DIV/0!</v>
      </c>
      <c r="BO159" s="373" t="e">
        <f t="shared" si="103"/>
        <v>#DIV/0!</v>
      </c>
      <c r="BP159" s="373" t="e">
        <f t="shared" si="104"/>
        <v>#DIV/0!</v>
      </c>
      <c r="BQ159" s="373" t="e">
        <f t="shared" si="105"/>
        <v>#DIV/0!</v>
      </c>
      <c r="BR159" s="373" t="e">
        <f t="shared" si="106"/>
        <v>#DIV/0!</v>
      </c>
      <c r="BS159" s="373" t="str">
        <f t="shared" si="107"/>
        <v xml:space="preserve"> </v>
      </c>
      <c r="BT159" s="373" t="e">
        <f t="shared" si="108"/>
        <v>#DIV/0!</v>
      </c>
      <c r="BU159" s="373" t="e">
        <f t="shared" si="109"/>
        <v>#DIV/0!</v>
      </c>
      <c r="BV159" s="373" t="e">
        <f t="shared" si="110"/>
        <v>#DIV/0!</v>
      </c>
      <c r="BW159" s="373" t="str">
        <f t="shared" si="111"/>
        <v xml:space="preserve"> </v>
      </c>
      <c r="BY159" s="273">
        <f t="shared" si="85"/>
        <v>0</v>
      </c>
      <c r="BZ159" s="374">
        <f t="shared" si="86"/>
        <v>1.3136752919340831</v>
      </c>
      <c r="CA159" s="375">
        <f t="shared" si="82"/>
        <v>3728.8705634661201</v>
      </c>
      <c r="CB159" s="372">
        <f t="shared" si="87"/>
        <v>4814.95</v>
      </c>
      <c r="CC159" s="18" t="str">
        <f t="shared" si="88"/>
        <v xml:space="preserve"> </v>
      </c>
    </row>
    <row r="160" spans="1:81" s="474" customFormat="1" ht="9" customHeight="1">
      <c r="A160" s="641">
        <v>144</v>
      </c>
      <c r="B160" s="465" t="s">
        <v>1199</v>
      </c>
      <c r="C160" s="468"/>
      <c r="D160" s="466"/>
      <c r="E160" s="467"/>
      <c r="F160" s="467"/>
      <c r="G160" s="468">
        <f>H160</f>
        <v>2030000</v>
      </c>
      <c r="H160" s="469">
        <f>ROUND(I160+K160+M160+O160+Q160+S160,2)</f>
        <v>2030000</v>
      </c>
      <c r="I160" s="470">
        <v>0</v>
      </c>
      <c r="J160" s="470">
        <v>0</v>
      </c>
      <c r="K160" s="470">
        <v>0</v>
      </c>
      <c r="L160" s="470">
        <v>0</v>
      </c>
      <c r="M160" s="470">
        <v>0</v>
      </c>
      <c r="N160" s="469">
        <v>0</v>
      </c>
      <c r="O160" s="469">
        <f>539745.5+231319.5</f>
        <v>771065</v>
      </c>
      <c r="P160" s="469">
        <v>0</v>
      </c>
      <c r="Q160" s="469">
        <f>377680.5+881254.5</f>
        <v>1258935</v>
      </c>
      <c r="R160" s="469">
        <v>0</v>
      </c>
      <c r="S160" s="469">
        <v>0</v>
      </c>
      <c r="T160" s="471">
        <v>0</v>
      </c>
      <c r="U160" s="469">
        <v>0</v>
      </c>
      <c r="V160" s="467"/>
      <c r="W160" s="472">
        <v>0</v>
      </c>
      <c r="X160" s="469">
        <v>0</v>
      </c>
      <c r="Y160" s="472">
        <v>0</v>
      </c>
      <c r="Z160" s="472">
        <v>0</v>
      </c>
      <c r="AA160" s="472">
        <v>0</v>
      </c>
      <c r="AB160" s="472">
        <v>0</v>
      </c>
      <c r="AC160" s="472">
        <v>0</v>
      </c>
      <c r="AD160" s="472">
        <v>0</v>
      </c>
      <c r="AE160" s="472">
        <v>0</v>
      </c>
      <c r="AF160" s="472">
        <v>0</v>
      </c>
      <c r="AG160" s="472">
        <v>0</v>
      </c>
      <c r="AH160" s="472">
        <v>0</v>
      </c>
      <c r="AI160" s="472">
        <v>0</v>
      </c>
      <c r="AJ160" s="472">
        <v>0</v>
      </c>
      <c r="AK160" s="472">
        <v>0</v>
      </c>
      <c r="AL160" s="472">
        <v>0</v>
      </c>
      <c r="AM160" s="474" t="s">
        <v>1228</v>
      </c>
      <c r="AN160" s="372">
        <f>I160/'Приложение 1.1'!J158</f>
        <v>0</v>
      </c>
      <c r="AO160" s="372" t="e">
        <f t="shared" si="89"/>
        <v>#DIV/0!</v>
      </c>
      <c r="AP160" s="372" t="e">
        <f t="shared" si="90"/>
        <v>#DIV/0!</v>
      </c>
      <c r="AQ160" s="372" t="e">
        <f t="shared" si="91"/>
        <v>#DIV/0!</v>
      </c>
      <c r="AR160" s="372" t="e">
        <f t="shared" si="92"/>
        <v>#DIV/0!</v>
      </c>
      <c r="AS160" s="372" t="e">
        <f t="shared" si="93"/>
        <v>#DIV/0!</v>
      </c>
      <c r="AT160" s="372" t="e">
        <f t="shared" si="94"/>
        <v>#DIV/0!</v>
      </c>
      <c r="AU160" s="372" t="e">
        <f t="shared" si="95"/>
        <v>#DIV/0!</v>
      </c>
      <c r="AV160" s="372" t="e">
        <f t="shared" si="96"/>
        <v>#DIV/0!</v>
      </c>
      <c r="AW160" s="372" t="e">
        <f t="shared" si="97"/>
        <v>#DIV/0!</v>
      </c>
      <c r="AX160" s="372" t="e">
        <f t="shared" si="98"/>
        <v>#DIV/0!</v>
      </c>
      <c r="AY160" s="372">
        <f>AI160/'Приложение 1.1'!J158</f>
        <v>0</v>
      </c>
      <c r="AZ160" s="372">
        <v>730.08</v>
      </c>
      <c r="BA160" s="372">
        <v>2070.12</v>
      </c>
      <c r="BB160" s="372">
        <v>848.92</v>
      </c>
      <c r="BC160" s="372">
        <v>819.73</v>
      </c>
      <c r="BD160" s="372">
        <v>611.5</v>
      </c>
      <c r="BE160" s="372">
        <v>1080.04</v>
      </c>
      <c r="BF160" s="372">
        <v>2671800.0099999998</v>
      </c>
      <c r="BG160" s="372">
        <f t="shared" si="99"/>
        <v>4422.8500000000004</v>
      </c>
      <c r="BH160" s="372">
        <v>8748.57</v>
      </c>
      <c r="BI160" s="372">
        <v>3389.61</v>
      </c>
      <c r="BJ160" s="372">
        <v>5995.76</v>
      </c>
      <c r="BK160" s="372">
        <v>548.62</v>
      </c>
      <c r="BL160" s="373" t="str">
        <f t="shared" si="100"/>
        <v xml:space="preserve"> </v>
      </c>
      <c r="BM160" s="373" t="e">
        <f t="shared" si="101"/>
        <v>#DIV/0!</v>
      </c>
      <c r="BN160" s="373" t="e">
        <f t="shared" si="102"/>
        <v>#DIV/0!</v>
      </c>
      <c r="BO160" s="373" t="e">
        <f t="shared" si="103"/>
        <v>#DIV/0!</v>
      </c>
      <c r="BP160" s="373" t="e">
        <f t="shared" si="104"/>
        <v>#DIV/0!</v>
      </c>
      <c r="BQ160" s="373" t="e">
        <f t="shared" si="105"/>
        <v>#DIV/0!</v>
      </c>
      <c r="BR160" s="373" t="e">
        <f t="shared" si="106"/>
        <v>#DIV/0!</v>
      </c>
      <c r="BS160" s="373" t="e">
        <f t="shared" si="107"/>
        <v>#DIV/0!</v>
      </c>
      <c r="BT160" s="373" t="e">
        <f t="shared" si="108"/>
        <v>#DIV/0!</v>
      </c>
      <c r="BU160" s="373" t="e">
        <f t="shared" si="109"/>
        <v>#DIV/0!</v>
      </c>
      <c r="BV160" s="373" t="e">
        <f t="shared" si="110"/>
        <v>#DIV/0!</v>
      </c>
      <c r="BW160" s="373" t="str">
        <f t="shared" si="111"/>
        <v xml:space="preserve"> </v>
      </c>
      <c r="BY160" s="475"/>
      <c r="BZ160" s="476"/>
      <c r="CA160" s="477"/>
      <c r="CB160" s="473"/>
      <c r="CC160" s="478"/>
    </row>
    <row r="161" spans="1:82" s="474" customFormat="1" ht="9" customHeight="1">
      <c r="A161" s="641">
        <v>145</v>
      </c>
      <c r="B161" s="465" t="s">
        <v>1200</v>
      </c>
      <c r="C161" s="468"/>
      <c r="D161" s="466"/>
      <c r="E161" s="467"/>
      <c r="F161" s="467"/>
      <c r="G161" s="468">
        <f>ROUND(S161+AB161,2)</f>
        <v>472421.26</v>
      </c>
      <c r="H161" s="469">
        <f>ROUND(I161+K161+M161+O161+Q161+S161,2)</f>
        <v>186179.22</v>
      </c>
      <c r="I161" s="470">
        <v>0</v>
      </c>
      <c r="J161" s="470">
        <v>0</v>
      </c>
      <c r="K161" s="470">
        <v>0</v>
      </c>
      <c r="L161" s="470">
        <v>0</v>
      </c>
      <c r="M161" s="470">
        <v>0</v>
      </c>
      <c r="N161" s="469">
        <v>0</v>
      </c>
      <c r="O161" s="469">
        <v>0</v>
      </c>
      <c r="P161" s="469">
        <v>0</v>
      </c>
      <c r="Q161" s="469">
        <v>0</v>
      </c>
      <c r="R161" s="469">
        <v>0</v>
      </c>
      <c r="S161" s="469">
        <v>186179.22</v>
      </c>
      <c r="T161" s="471">
        <v>0</v>
      </c>
      <c r="U161" s="469">
        <v>0</v>
      </c>
      <c r="V161" s="467"/>
      <c r="W161" s="472">
        <v>0</v>
      </c>
      <c r="X161" s="469">
        <v>0</v>
      </c>
      <c r="Y161" s="472">
        <v>0</v>
      </c>
      <c r="Z161" s="472">
        <v>0</v>
      </c>
      <c r="AA161" s="472">
        <v>1866</v>
      </c>
      <c r="AB161" s="472">
        <v>286242.03999999998</v>
      </c>
      <c r="AC161" s="472">
        <v>0</v>
      </c>
      <c r="AD161" s="472">
        <v>0</v>
      </c>
      <c r="AE161" s="472">
        <v>0</v>
      </c>
      <c r="AF161" s="472">
        <v>0</v>
      </c>
      <c r="AG161" s="472">
        <v>0</v>
      </c>
      <c r="AH161" s="472">
        <v>0</v>
      </c>
      <c r="AI161" s="472">
        <v>0</v>
      </c>
      <c r="AJ161" s="472">
        <v>0</v>
      </c>
      <c r="AK161" s="472">
        <v>0</v>
      </c>
      <c r="AL161" s="472">
        <v>0</v>
      </c>
      <c r="AM161" s="474" t="s">
        <v>1228</v>
      </c>
      <c r="AN161" s="372">
        <f>I161/'Приложение 1.1'!J159</f>
        <v>0</v>
      </c>
      <c r="AO161" s="372" t="e">
        <f t="shared" si="89"/>
        <v>#DIV/0!</v>
      </c>
      <c r="AP161" s="372" t="e">
        <f t="shared" si="90"/>
        <v>#DIV/0!</v>
      </c>
      <c r="AQ161" s="372" t="e">
        <f t="shared" si="91"/>
        <v>#DIV/0!</v>
      </c>
      <c r="AR161" s="372" t="e">
        <f t="shared" si="92"/>
        <v>#DIV/0!</v>
      </c>
      <c r="AS161" s="372" t="e">
        <f t="shared" si="93"/>
        <v>#DIV/0!</v>
      </c>
      <c r="AT161" s="372" t="e">
        <f t="shared" si="94"/>
        <v>#DIV/0!</v>
      </c>
      <c r="AU161" s="372" t="e">
        <f t="shared" si="95"/>
        <v>#DIV/0!</v>
      </c>
      <c r="AV161" s="372" t="e">
        <f t="shared" si="96"/>
        <v>#DIV/0!</v>
      </c>
      <c r="AW161" s="372">
        <f t="shared" si="97"/>
        <v>153.39873526259376</v>
      </c>
      <c r="AX161" s="372" t="e">
        <f t="shared" si="98"/>
        <v>#DIV/0!</v>
      </c>
      <c r="AY161" s="372">
        <f>AI161/'Приложение 1.1'!J159</f>
        <v>0</v>
      </c>
      <c r="AZ161" s="372">
        <v>730.08</v>
      </c>
      <c r="BA161" s="372">
        <v>2070.12</v>
      </c>
      <c r="BB161" s="372">
        <v>848.92</v>
      </c>
      <c r="BC161" s="372">
        <v>819.73</v>
      </c>
      <c r="BD161" s="372">
        <v>611.5</v>
      </c>
      <c r="BE161" s="372">
        <v>1080.04</v>
      </c>
      <c r="BF161" s="372">
        <v>2671800.0099999998</v>
      </c>
      <c r="BG161" s="372">
        <f t="shared" si="99"/>
        <v>4422.8500000000004</v>
      </c>
      <c r="BH161" s="372">
        <v>8748.57</v>
      </c>
      <c r="BI161" s="372">
        <v>3389.61</v>
      </c>
      <c r="BJ161" s="372">
        <v>5995.76</v>
      </c>
      <c r="BK161" s="372">
        <v>548.62</v>
      </c>
      <c r="BL161" s="373" t="str">
        <f t="shared" si="100"/>
        <v xml:space="preserve"> </v>
      </c>
      <c r="BM161" s="373" t="e">
        <f t="shared" si="101"/>
        <v>#DIV/0!</v>
      </c>
      <c r="BN161" s="373" t="e">
        <f t="shared" si="102"/>
        <v>#DIV/0!</v>
      </c>
      <c r="BO161" s="373" t="e">
        <f t="shared" si="103"/>
        <v>#DIV/0!</v>
      </c>
      <c r="BP161" s="373" t="e">
        <f t="shared" si="104"/>
        <v>#DIV/0!</v>
      </c>
      <c r="BQ161" s="373" t="e">
        <f t="shared" si="105"/>
        <v>#DIV/0!</v>
      </c>
      <c r="BR161" s="373" t="e">
        <f t="shared" si="106"/>
        <v>#DIV/0!</v>
      </c>
      <c r="BS161" s="373" t="e">
        <f t="shared" si="107"/>
        <v>#DIV/0!</v>
      </c>
      <c r="BT161" s="373" t="e">
        <f t="shared" si="108"/>
        <v>#DIV/0!</v>
      </c>
      <c r="BU161" s="373" t="str">
        <f t="shared" si="109"/>
        <v xml:space="preserve"> </v>
      </c>
      <c r="BV161" s="373" t="e">
        <f t="shared" si="110"/>
        <v>#DIV/0!</v>
      </c>
      <c r="BW161" s="373" t="str">
        <f t="shared" si="111"/>
        <v xml:space="preserve"> </v>
      </c>
      <c r="BY161" s="475"/>
      <c r="BZ161" s="476"/>
      <c r="CA161" s="477"/>
      <c r="CB161" s="473"/>
      <c r="CC161" s="478"/>
    </row>
    <row r="162" spans="1:82" s="474" customFormat="1" ht="9" customHeight="1">
      <c r="A162" s="641">
        <v>146</v>
      </c>
      <c r="B162" s="465" t="s">
        <v>1097</v>
      </c>
      <c r="C162" s="468"/>
      <c r="D162" s="466"/>
      <c r="E162" s="467"/>
      <c r="F162" s="467"/>
      <c r="G162" s="468">
        <f>ROUND(H162,2)</f>
        <v>572428.88</v>
      </c>
      <c r="H162" s="469">
        <f>ROUND(I162+K162+M162+O162+Q162+S162,2)</f>
        <v>572428.88</v>
      </c>
      <c r="I162" s="470">
        <v>0</v>
      </c>
      <c r="J162" s="470">
        <v>0</v>
      </c>
      <c r="K162" s="470">
        <f>371231.14+159099.06</f>
        <v>530330.19999999995</v>
      </c>
      <c r="L162" s="470">
        <v>0</v>
      </c>
      <c r="M162" s="470">
        <v>0</v>
      </c>
      <c r="N162" s="469">
        <v>0</v>
      </c>
      <c r="O162" s="469">
        <v>0</v>
      </c>
      <c r="P162" s="469">
        <v>0</v>
      </c>
      <c r="Q162" s="469">
        <f>12629.6+29469.08</f>
        <v>42098.68</v>
      </c>
      <c r="R162" s="469">
        <v>0</v>
      </c>
      <c r="S162" s="469">
        <v>0</v>
      </c>
      <c r="T162" s="471">
        <v>0</v>
      </c>
      <c r="U162" s="469">
        <v>0</v>
      </c>
      <c r="V162" s="467"/>
      <c r="W162" s="472">
        <v>0</v>
      </c>
      <c r="X162" s="469">
        <v>0</v>
      </c>
      <c r="Y162" s="472">
        <v>0</v>
      </c>
      <c r="Z162" s="472">
        <v>0</v>
      </c>
      <c r="AA162" s="472">
        <v>0</v>
      </c>
      <c r="AB162" s="472">
        <v>0</v>
      </c>
      <c r="AC162" s="472">
        <v>0</v>
      </c>
      <c r="AD162" s="472">
        <v>0</v>
      </c>
      <c r="AE162" s="472">
        <v>0</v>
      </c>
      <c r="AF162" s="472">
        <v>0</v>
      </c>
      <c r="AG162" s="472">
        <v>0</v>
      </c>
      <c r="AH162" s="472">
        <v>0</v>
      </c>
      <c r="AI162" s="472">
        <v>0</v>
      </c>
      <c r="AJ162" s="472">
        <v>0</v>
      </c>
      <c r="AK162" s="472">
        <v>0</v>
      </c>
      <c r="AL162" s="472">
        <v>0</v>
      </c>
      <c r="AM162" s="474" t="s">
        <v>1228</v>
      </c>
      <c r="AN162" s="372">
        <f>I162/'Приложение 1.1'!J160</f>
        <v>0</v>
      </c>
      <c r="AO162" s="372" t="e">
        <f t="shared" si="89"/>
        <v>#DIV/0!</v>
      </c>
      <c r="AP162" s="372" t="e">
        <f t="shared" si="90"/>
        <v>#DIV/0!</v>
      </c>
      <c r="AQ162" s="372" t="e">
        <f t="shared" si="91"/>
        <v>#DIV/0!</v>
      </c>
      <c r="AR162" s="372" t="e">
        <f t="shared" si="92"/>
        <v>#DIV/0!</v>
      </c>
      <c r="AS162" s="372" t="e">
        <f t="shared" si="93"/>
        <v>#DIV/0!</v>
      </c>
      <c r="AT162" s="372" t="e">
        <f t="shared" si="94"/>
        <v>#DIV/0!</v>
      </c>
      <c r="AU162" s="372" t="e">
        <f t="shared" si="95"/>
        <v>#DIV/0!</v>
      </c>
      <c r="AV162" s="372" t="e">
        <f t="shared" si="96"/>
        <v>#DIV/0!</v>
      </c>
      <c r="AW162" s="372" t="e">
        <f t="shared" si="97"/>
        <v>#DIV/0!</v>
      </c>
      <c r="AX162" s="372" t="e">
        <f t="shared" si="98"/>
        <v>#DIV/0!</v>
      </c>
      <c r="AY162" s="372">
        <f>AI162/'Приложение 1.1'!J160</f>
        <v>0</v>
      </c>
      <c r="AZ162" s="372">
        <v>730.08</v>
      </c>
      <c r="BA162" s="372">
        <v>2070.12</v>
      </c>
      <c r="BB162" s="372">
        <v>848.92</v>
      </c>
      <c r="BC162" s="372">
        <v>819.73</v>
      </c>
      <c r="BD162" s="372">
        <v>611.5</v>
      </c>
      <c r="BE162" s="372">
        <v>1080.04</v>
      </c>
      <c r="BF162" s="372">
        <v>2671800.0099999998</v>
      </c>
      <c r="BG162" s="372">
        <f t="shared" si="99"/>
        <v>4422.8500000000004</v>
      </c>
      <c r="BH162" s="372">
        <v>8748.57</v>
      </c>
      <c r="BI162" s="372">
        <v>3389.61</v>
      </c>
      <c r="BJ162" s="372">
        <v>5995.76</v>
      </c>
      <c r="BK162" s="372">
        <v>548.62</v>
      </c>
      <c r="BL162" s="373" t="str">
        <f t="shared" si="100"/>
        <v xml:space="preserve"> </v>
      </c>
      <c r="BM162" s="373" t="e">
        <f t="shared" si="101"/>
        <v>#DIV/0!</v>
      </c>
      <c r="BN162" s="373" t="e">
        <f t="shared" si="102"/>
        <v>#DIV/0!</v>
      </c>
      <c r="BO162" s="373" t="e">
        <f t="shared" si="103"/>
        <v>#DIV/0!</v>
      </c>
      <c r="BP162" s="373" t="e">
        <f t="shared" si="104"/>
        <v>#DIV/0!</v>
      </c>
      <c r="BQ162" s="373" t="e">
        <f t="shared" si="105"/>
        <v>#DIV/0!</v>
      </c>
      <c r="BR162" s="373" t="e">
        <f t="shared" si="106"/>
        <v>#DIV/0!</v>
      </c>
      <c r="BS162" s="373" t="e">
        <f t="shared" si="107"/>
        <v>#DIV/0!</v>
      </c>
      <c r="BT162" s="373" t="e">
        <f t="shared" si="108"/>
        <v>#DIV/0!</v>
      </c>
      <c r="BU162" s="373" t="e">
        <f t="shared" si="109"/>
        <v>#DIV/0!</v>
      </c>
      <c r="BV162" s="373" t="e">
        <f t="shared" si="110"/>
        <v>#DIV/0!</v>
      </c>
      <c r="BW162" s="373" t="str">
        <f t="shared" si="111"/>
        <v xml:space="preserve"> </v>
      </c>
      <c r="BY162" s="475"/>
      <c r="BZ162" s="476"/>
      <c r="CA162" s="477"/>
      <c r="CB162" s="473"/>
      <c r="CC162" s="478"/>
    </row>
    <row r="163" spans="1:82" s="474" customFormat="1" ht="9" customHeight="1">
      <c r="A163" s="641">
        <v>147</v>
      </c>
      <c r="B163" s="465" t="s">
        <v>1149</v>
      </c>
      <c r="C163" s="468"/>
      <c r="D163" s="466"/>
      <c r="E163" s="467"/>
      <c r="F163" s="467"/>
      <c r="G163" s="468">
        <f t="shared" ref="G163" si="113">ROUND(X163+AJ163+AK163,2)</f>
        <v>173582.72</v>
      </c>
      <c r="H163" s="469">
        <v>0</v>
      </c>
      <c r="I163" s="470">
        <v>0</v>
      </c>
      <c r="J163" s="470">
        <v>0</v>
      </c>
      <c r="K163" s="470">
        <v>0</v>
      </c>
      <c r="L163" s="470">
        <v>0</v>
      </c>
      <c r="M163" s="470">
        <v>0</v>
      </c>
      <c r="N163" s="469">
        <v>0</v>
      </c>
      <c r="O163" s="469">
        <v>0</v>
      </c>
      <c r="P163" s="469">
        <v>0</v>
      </c>
      <c r="Q163" s="469">
        <v>0</v>
      </c>
      <c r="R163" s="469">
        <v>0</v>
      </c>
      <c r="S163" s="469">
        <v>0</v>
      </c>
      <c r="T163" s="471">
        <v>0</v>
      </c>
      <c r="U163" s="469">
        <v>0</v>
      </c>
      <c r="V163" s="467" t="s">
        <v>992</v>
      </c>
      <c r="W163" s="472">
        <v>917</v>
      </c>
      <c r="X163" s="469">
        <v>173582.72</v>
      </c>
      <c r="Y163" s="472">
        <v>0</v>
      </c>
      <c r="Z163" s="472">
        <v>0</v>
      </c>
      <c r="AA163" s="472">
        <v>0</v>
      </c>
      <c r="AB163" s="472">
        <v>0</v>
      </c>
      <c r="AC163" s="472">
        <v>0</v>
      </c>
      <c r="AD163" s="472">
        <v>0</v>
      </c>
      <c r="AE163" s="472">
        <v>0</v>
      </c>
      <c r="AF163" s="472">
        <v>0</v>
      </c>
      <c r="AG163" s="472">
        <v>0</v>
      </c>
      <c r="AH163" s="472">
        <v>0</v>
      </c>
      <c r="AI163" s="472">
        <v>0</v>
      </c>
      <c r="AJ163" s="472">
        <v>0</v>
      </c>
      <c r="AK163" s="472">
        <v>0</v>
      </c>
      <c r="AL163" s="472">
        <v>0</v>
      </c>
      <c r="AM163" s="474" t="s">
        <v>1228</v>
      </c>
      <c r="AN163" s="372">
        <f>I163/'Приложение 1.1'!J161</f>
        <v>0</v>
      </c>
      <c r="AO163" s="372" t="e">
        <f t="shared" si="89"/>
        <v>#DIV/0!</v>
      </c>
      <c r="AP163" s="372" t="e">
        <f t="shared" si="90"/>
        <v>#DIV/0!</v>
      </c>
      <c r="AQ163" s="372" t="e">
        <f t="shared" si="91"/>
        <v>#DIV/0!</v>
      </c>
      <c r="AR163" s="372" t="e">
        <f t="shared" si="92"/>
        <v>#DIV/0!</v>
      </c>
      <c r="AS163" s="372" t="e">
        <f t="shared" si="93"/>
        <v>#DIV/0!</v>
      </c>
      <c r="AT163" s="372" t="e">
        <f t="shared" si="94"/>
        <v>#DIV/0!</v>
      </c>
      <c r="AU163" s="372">
        <f t="shared" si="95"/>
        <v>189.29413304252998</v>
      </c>
      <c r="AV163" s="372" t="e">
        <f t="shared" si="96"/>
        <v>#DIV/0!</v>
      </c>
      <c r="AW163" s="372" t="e">
        <f t="shared" si="97"/>
        <v>#DIV/0!</v>
      </c>
      <c r="AX163" s="372" t="e">
        <f t="shared" si="98"/>
        <v>#DIV/0!</v>
      </c>
      <c r="AY163" s="372">
        <f>AI163/'Приложение 1.1'!J161</f>
        <v>0</v>
      </c>
      <c r="AZ163" s="372">
        <v>730.08</v>
      </c>
      <c r="BA163" s="372">
        <v>2070.12</v>
      </c>
      <c r="BB163" s="372">
        <v>848.92</v>
      </c>
      <c r="BC163" s="372">
        <v>819.73</v>
      </c>
      <c r="BD163" s="372">
        <v>611.5</v>
      </c>
      <c r="BE163" s="372">
        <v>1080.04</v>
      </c>
      <c r="BF163" s="372">
        <v>2671800.0099999998</v>
      </c>
      <c r="BG163" s="372">
        <f t="shared" si="99"/>
        <v>4607.6000000000004</v>
      </c>
      <c r="BH163" s="372">
        <v>8748.57</v>
      </c>
      <c r="BI163" s="372">
        <v>3389.61</v>
      </c>
      <c r="BJ163" s="372">
        <v>5995.76</v>
      </c>
      <c r="BK163" s="372">
        <v>548.62</v>
      </c>
      <c r="BL163" s="373" t="str">
        <f t="shared" si="100"/>
        <v xml:space="preserve"> </v>
      </c>
      <c r="BM163" s="373" t="e">
        <f t="shared" si="101"/>
        <v>#DIV/0!</v>
      </c>
      <c r="BN163" s="373" t="e">
        <f t="shared" si="102"/>
        <v>#DIV/0!</v>
      </c>
      <c r="BO163" s="373" t="e">
        <f t="shared" si="103"/>
        <v>#DIV/0!</v>
      </c>
      <c r="BP163" s="373" t="e">
        <f t="shared" si="104"/>
        <v>#DIV/0!</v>
      </c>
      <c r="BQ163" s="373" t="e">
        <f t="shared" si="105"/>
        <v>#DIV/0!</v>
      </c>
      <c r="BR163" s="373" t="e">
        <f t="shared" si="106"/>
        <v>#DIV/0!</v>
      </c>
      <c r="BS163" s="373" t="str">
        <f t="shared" si="107"/>
        <v xml:space="preserve"> </v>
      </c>
      <c r="BT163" s="373" t="e">
        <f t="shared" si="108"/>
        <v>#DIV/0!</v>
      </c>
      <c r="BU163" s="373" t="e">
        <f t="shared" si="109"/>
        <v>#DIV/0!</v>
      </c>
      <c r="BV163" s="373" t="e">
        <f t="shared" si="110"/>
        <v>#DIV/0!</v>
      </c>
      <c r="BW163" s="373" t="str">
        <f t="shared" si="111"/>
        <v xml:space="preserve"> </v>
      </c>
      <c r="BY163" s="475"/>
      <c r="BZ163" s="476"/>
      <c r="CA163" s="477"/>
      <c r="CB163" s="473"/>
      <c r="CC163" s="478"/>
    </row>
    <row r="164" spans="1:82" s="474" customFormat="1" ht="9" customHeight="1">
      <c r="A164" s="641">
        <v>148</v>
      </c>
      <c r="B164" s="465" t="s">
        <v>1226</v>
      </c>
      <c r="C164" s="468"/>
      <c r="D164" s="466"/>
      <c r="E164" s="467"/>
      <c r="F164" s="467"/>
      <c r="G164" s="468">
        <f>SUM(H164+U164+X164+Z164+AB164+AD164+AF164+AH164+AI164+AJ164+AK164+AL164)</f>
        <v>410982.2</v>
      </c>
      <c r="H164" s="469">
        <v>0</v>
      </c>
      <c r="I164" s="470">
        <v>0</v>
      </c>
      <c r="J164" s="470">
        <v>0</v>
      </c>
      <c r="K164" s="470">
        <v>0</v>
      </c>
      <c r="L164" s="470">
        <v>0</v>
      </c>
      <c r="M164" s="470">
        <v>0</v>
      </c>
      <c r="N164" s="469">
        <v>0</v>
      </c>
      <c r="O164" s="469">
        <v>0</v>
      </c>
      <c r="P164" s="469">
        <v>0</v>
      </c>
      <c r="Q164" s="469">
        <v>0</v>
      </c>
      <c r="R164" s="469">
        <v>0</v>
      </c>
      <c r="S164" s="469">
        <v>0</v>
      </c>
      <c r="T164" s="471">
        <v>0</v>
      </c>
      <c r="U164" s="469">
        <v>0</v>
      </c>
      <c r="V164" s="640"/>
      <c r="W164" s="472">
        <v>0</v>
      </c>
      <c r="X164" s="469">
        <v>0</v>
      </c>
      <c r="Y164" s="472">
        <v>337.12</v>
      </c>
      <c r="Z164" s="472">
        <v>410982.2</v>
      </c>
      <c r="AA164" s="472">
        <v>0</v>
      </c>
      <c r="AB164" s="472">
        <v>0</v>
      </c>
      <c r="AC164" s="472">
        <v>0</v>
      </c>
      <c r="AD164" s="472">
        <v>0</v>
      </c>
      <c r="AE164" s="472">
        <v>0</v>
      </c>
      <c r="AF164" s="472">
        <v>0</v>
      </c>
      <c r="AG164" s="472">
        <v>0</v>
      </c>
      <c r="AH164" s="472">
        <v>0</v>
      </c>
      <c r="AI164" s="472">
        <v>0</v>
      </c>
      <c r="AJ164" s="472">
        <v>0</v>
      </c>
      <c r="AK164" s="472">
        <v>0</v>
      </c>
      <c r="AL164" s="472">
        <v>0</v>
      </c>
      <c r="AM164" s="474" t="s">
        <v>1228</v>
      </c>
      <c r="AN164" s="372"/>
      <c r="AO164" s="372" t="e">
        <f t="shared" si="89"/>
        <v>#DIV/0!</v>
      </c>
      <c r="AP164" s="372" t="e">
        <f t="shared" si="90"/>
        <v>#DIV/0!</v>
      </c>
      <c r="AQ164" s="372" t="e">
        <f t="shared" si="91"/>
        <v>#DIV/0!</v>
      </c>
      <c r="AR164" s="372" t="e">
        <f t="shared" si="92"/>
        <v>#DIV/0!</v>
      </c>
      <c r="AS164" s="372" t="e">
        <f t="shared" si="93"/>
        <v>#DIV/0!</v>
      </c>
      <c r="AT164" s="372" t="e">
        <f t="shared" si="94"/>
        <v>#DIV/0!</v>
      </c>
      <c r="AU164" s="372" t="e">
        <f t="shared" si="95"/>
        <v>#DIV/0!</v>
      </c>
      <c r="AV164" s="372">
        <f t="shared" si="96"/>
        <v>1219.0976506881823</v>
      </c>
      <c r="AW164" s="372" t="e">
        <f t="shared" si="97"/>
        <v>#DIV/0!</v>
      </c>
      <c r="AX164" s="372" t="e">
        <f t="shared" si="98"/>
        <v>#DIV/0!</v>
      </c>
      <c r="AY164" s="372"/>
      <c r="AZ164" s="372"/>
      <c r="BA164" s="372"/>
      <c r="BB164" s="372"/>
      <c r="BC164" s="372"/>
      <c r="BD164" s="372"/>
      <c r="BE164" s="372"/>
      <c r="BF164" s="372"/>
      <c r="BG164" s="372"/>
      <c r="BH164" s="372"/>
      <c r="BI164" s="372"/>
      <c r="BJ164" s="372"/>
      <c r="BK164" s="372"/>
      <c r="BL164" s="373"/>
      <c r="BM164" s="373"/>
      <c r="BN164" s="373"/>
      <c r="BO164" s="373"/>
      <c r="BP164" s="373"/>
      <c r="BQ164" s="373"/>
      <c r="BR164" s="373"/>
      <c r="BS164" s="373"/>
      <c r="BT164" s="373"/>
      <c r="BU164" s="373"/>
      <c r="BV164" s="373"/>
      <c r="BW164" s="373"/>
      <c r="BY164" s="475"/>
      <c r="BZ164" s="476"/>
      <c r="CA164" s="477"/>
      <c r="CB164" s="473"/>
      <c r="CC164" s="478"/>
    </row>
    <row r="165" spans="1:82" s="474" customFormat="1" ht="9" customHeight="1">
      <c r="A165" s="641">
        <v>149</v>
      </c>
      <c r="B165" s="465" t="s">
        <v>1130</v>
      </c>
      <c r="C165" s="468"/>
      <c r="D165" s="466"/>
      <c r="E165" s="467"/>
      <c r="F165" s="467"/>
      <c r="G165" s="468">
        <f t="shared" ref="G165:G166" si="114">SUM(H165+U165+X165+Z165+AB165+AD165+AF165+AH165+AI165+AJ165+AK165+AL165)</f>
        <v>593338.49</v>
      </c>
      <c r="H165" s="469">
        <v>0</v>
      </c>
      <c r="I165" s="470">
        <v>0</v>
      </c>
      <c r="J165" s="470">
        <v>0</v>
      </c>
      <c r="K165" s="470">
        <v>0</v>
      </c>
      <c r="L165" s="470">
        <v>0</v>
      </c>
      <c r="M165" s="470">
        <v>0</v>
      </c>
      <c r="N165" s="469">
        <v>0</v>
      </c>
      <c r="O165" s="469">
        <v>0</v>
      </c>
      <c r="P165" s="469">
        <v>0</v>
      </c>
      <c r="Q165" s="469">
        <v>0</v>
      </c>
      <c r="R165" s="469">
        <v>0</v>
      </c>
      <c r="S165" s="469">
        <v>0</v>
      </c>
      <c r="T165" s="471">
        <v>0</v>
      </c>
      <c r="U165" s="469">
        <v>0</v>
      </c>
      <c r="V165" s="640"/>
      <c r="W165" s="472">
        <v>0</v>
      </c>
      <c r="X165" s="469">
        <v>0</v>
      </c>
      <c r="Y165" s="472">
        <v>0</v>
      </c>
      <c r="Z165" s="472">
        <v>0</v>
      </c>
      <c r="AA165" s="472">
        <v>0</v>
      </c>
      <c r="AB165" s="472">
        <v>0</v>
      </c>
      <c r="AC165" s="472">
        <v>0</v>
      </c>
      <c r="AD165" s="472">
        <v>0</v>
      </c>
      <c r="AE165" s="472">
        <v>0</v>
      </c>
      <c r="AF165" s="472">
        <v>0</v>
      </c>
      <c r="AG165" s="472">
        <v>0</v>
      </c>
      <c r="AH165" s="472">
        <v>0</v>
      </c>
      <c r="AI165" s="472">
        <v>593338.49</v>
      </c>
      <c r="AJ165" s="472">
        <v>0</v>
      </c>
      <c r="AK165" s="472">
        <v>0</v>
      </c>
      <c r="AL165" s="472">
        <v>0</v>
      </c>
      <c r="AM165" s="474" t="s">
        <v>1228</v>
      </c>
      <c r="AN165" s="372"/>
      <c r="AO165" s="372"/>
      <c r="AP165" s="372"/>
      <c r="AQ165" s="372"/>
      <c r="AR165" s="372"/>
      <c r="AS165" s="372"/>
      <c r="AT165" s="372"/>
      <c r="AU165" s="372"/>
      <c r="AV165" s="372"/>
      <c r="AW165" s="372"/>
      <c r="AX165" s="372"/>
      <c r="AY165" s="372"/>
      <c r="AZ165" s="372"/>
      <c r="BA165" s="372"/>
      <c r="BB165" s="372"/>
      <c r="BC165" s="372"/>
      <c r="BD165" s="372"/>
      <c r="BE165" s="372"/>
      <c r="BF165" s="372"/>
      <c r="BG165" s="372"/>
      <c r="BH165" s="372"/>
      <c r="BI165" s="372"/>
      <c r="BJ165" s="372"/>
      <c r="BK165" s="372"/>
      <c r="BL165" s="373"/>
      <c r="BM165" s="373"/>
      <c r="BN165" s="373"/>
      <c r="BO165" s="373"/>
      <c r="BP165" s="373"/>
      <c r="BQ165" s="373"/>
      <c r="BR165" s="373"/>
      <c r="BS165" s="373"/>
      <c r="BT165" s="373"/>
      <c r="BU165" s="373"/>
      <c r="BV165" s="373"/>
      <c r="BW165" s="373"/>
      <c r="BY165" s="475"/>
      <c r="BZ165" s="476"/>
      <c r="CA165" s="477"/>
      <c r="CB165" s="473"/>
      <c r="CC165" s="478"/>
    </row>
    <row r="166" spans="1:82" s="474" customFormat="1" ht="9" customHeight="1">
      <c r="A166" s="641">
        <v>150</v>
      </c>
      <c r="B166" s="465" t="s">
        <v>1227</v>
      </c>
      <c r="C166" s="468"/>
      <c r="D166" s="466"/>
      <c r="E166" s="467"/>
      <c r="F166" s="467"/>
      <c r="G166" s="468">
        <f t="shared" si="114"/>
        <v>1254075</v>
      </c>
      <c r="H166" s="469">
        <v>0</v>
      </c>
      <c r="I166" s="470">
        <v>0</v>
      </c>
      <c r="J166" s="470">
        <v>0</v>
      </c>
      <c r="K166" s="470">
        <v>0</v>
      </c>
      <c r="L166" s="470">
        <v>0</v>
      </c>
      <c r="M166" s="470">
        <v>0</v>
      </c>
      <c r="N166" s="469">
        <v>0</v>
      </c>
      <c r="O166" s="469">
        <v>0</v>
      </c>
      <c r="P166" s="469">
        <v>0</v>
      </c>
      <c r="Q166" s="469">
        <v>0</v>
      </c>
      <c r="R166" s="469">
        <v>0</v>
      </c>
      <c r="S166" s="469">
        <v>0</v>
      </c>
      <c r="T166" s="471">
        <v>0</v>
      </c>
      <c r="U166" s="469">
        <v>0</v>
      </c>
      <c r="V166" s="640" t="s">
        <v>992</v>
      </c>
      <c r="W166" s="472">
        <v>1428</v>
      </c>
      <c r="X166" s="469">
        <v>1254075</v>
      </c>
      <c r="Y166" s="472">
        <v>0</v>
      </c>
      <c r="Z166" s="472">
        <v>0</v>
      </c>
      <c r="AA166" s="472">
        <v>0</v>
      </c>
      <c r="AB166" s="472">
        <v>0</v>
      </c>
      <c r="AC166" s="472">
        <v>0</v>
      </c>
      <c r="AD166" s="472">
        <v>0</v>
      </c>
      <c r="AE166" s="472">
        <v>0</v>
      </c>
      <c r="AF166" s="472">
        <v>0</v>
      </c>
      <c r="AG166" s="472">
        <v>0</v>
      </c>
      <c r="AH166" s="472">
        <v>0</v>
      </c>
      <c r="AI166" s="472">
        <v>0</v>
      </c>
      <c r="AJ166" s="472">
        <v>0</v>
      </c>
      <c r="AK166" s="472">
        <v>0</v>
      </c>
      <c r="AL166" s="472">
        <v>0</v>
      </c>
      <c r="AM166" s="474" t="s">
        <v>1228</v>
      </c>
      <c r="AN166" s="372"/>
      <c r="AO166" s="372"/>
      <c r="AP166" s="372"/>
      <c r="AQ166" s="372"/>
      <c r="AR166" s="372"/>
      <c r="AS166" s="372"/>
      <c r="AT166" s="372"/>
      <c r="AU166" s="372"/>
      <c r="AV166" s="372"/>
      <c r="AW166" s="372"/>
      <c r="AX166" s="372"/>
      <c r="AY166" s="372"/>
      <c r="AZ166" s="372"/>
      <c r="BA166" s="372"/>
      <c r="BB166" s="372"/>
      <c r="BC166" s="372"/>
      <c r="BD166" s="372"/>
      <c r="BE166" s="372"/>
      <c r="BF166" s="372"/>
      <c r="BG166" s="372"/>
      <c r="BH166" s="372"/>
      <c r="BI166" s="372"/>
      <c r="BJ166" s="372"/>
      <c r="BK166" s="372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Y166" s="475"/>
      <c r="BZ166" s="476"/>
      <c r="CA166" s="477"/>
      <c r="CB166" s="473"/>
      <c r="CC166" s="478"/>
    </row>
    <row r="167" spans="1:82" s="26" customFormat="1" ht="26.25" customHeight="1">
      <c r="A167" s="796" t="s">
        <v>108</v>
      </c>
      <c r="B167" s="796"/>
      <c r="C167" s="388">
        <f>SUM(C17:C156)</f>
        <v>497529.70999999996</v>
      </c>
      <c r="D167" s="389" t="s">
        <v>388</v>
      </c>
      <c r="E167" s="389"/>
      <c r="F167" s="389"/>
      <c r="G167" s="388">
        <f>ROUND(SUM(G17:G166),2)</f>
        <v>474750876.26999998</v>
      </c>
      <c r="H167" s="613">
        <f t="shared" ref="H167:U167" si="115">ROUND(SUM(H17:H166),2)</f>
        <v>27469118.550000001</v>
      </c>
      <c r="I167" s="613">
        <f t="shared" si="115"/>
        <v>3758750.8</v>
      </c>
      <c r="J167" s="613">
        <f t="shared" si="115"/>
        <v>12525.43</v>
      </c>
      <c r="K167" s="613">
        <f t="shared" si="115"/>
        <v>13382084.41</v>
      </c>
      <c r="L167" s="613">
        <f t="shared" si="115"/>
        <v>385.5</v>
      </c>
      <c r="M167" s="613">
        <f t="shared" si="115"/>
        <v>0</v>
      </c>
      <c r="N167" s="613">
        <f t="shared" si="115"/>
        <v>4275.7</v>
      </c>
      <c r="O167" s="613">
        <f t="shared" si="115"/>
        <v>3796135.24</v>
      </c>
      <c r="P167" s="613">
        <f t="shared" si="115"/>
        <v>3684</v>
      </c>
      <c r="Q167" s="613">
        <f t="shared" si="115"/>
        <v>3363682.81</v>
      </c>
      <c r="R167" s="613">
        <f t="shared" si="115"/>
        <v>3423</v>
      </c>
      <c r="S167" s="613">
        <f t="shared" si="115"/>
        <v>3168465.29</v>
      </c>
      <c r="T167" s="104">
        <f>SUM(T17:T166)</f>
        <v>15</v>
      </c>
      <c r="U167" s="613">
        <f t="shared" si="115"/>
        <v>29818258.41</v>
      </c>
      <c r="V167" s="282" t="s">
        <v>388</v>
      </c>
      <c r="W167" s="613">
        <f>ROUND(SUM(W17:W166),2)</f>
        <v>127491.06</v>
      </c>
      <c r="X167" s="613">
        <f>ROUND(SUM(X17:X166),2)</f>
        <v>373839631.81999999</v>
      </c>
      <c r="Y167" s="613">
        <f t="shared" ref="Y167" si="116">ROUND(SUM(Y17:Y166),2)</f>
        <v>337.12</v>
      </c>
      <c r="Z167" s="613">
        <f t="shared" ref="Z167" si="117">ROUND(SUM(Z17:Z166),2)</f>
        <v>410982.2</v>
      </c>
      <c r="AA167" s="613">
        <f t="shared" ref="AA167" si="118">ROUND(SUM(AA17:AA166),2)</f>
        <v>10497.6</v>
      </c>
      <c r="AB167" s="613">
        <f t="shared" ref="AB167" si="119">ROUND(SUM(AB17:AB166),2)</f>
        <v>10528398.66</v>
      </c>
      <c r="AC167" s="613">
        <f t="shared" ref="AC167" si="120">ROUND(SUM(AC17:AC166),2)</f>
        <v>0</v>
      </c>
      <c r="AD167" s="613">
        <f t="shared" ref="AD167" si="121">ROUND(SUM(AD17:AD166),2)</f>
        <v>0</v>
      </c>
      <c r="AE167" s="613">
        <f t="shared" ref="AE167" si="122">ROUND(SUM(AE17:AE166),2)</f>
        <v>0</v>
      </c>
      <c r="AF167" s="613">
        <f t="shared" ref="AF167" si="123">ROUND(SUM(AF17:AF166),2)</f>
        <v>0</v>
      </c>
      <c r="AG167" s="613">
        <f t="shared" ref="AG167" si="124">ROUND(SUM(AG17:AG166),2)</f>
        <v>0</v>
      </c>
      <c r="AH167" s="613">
        <f t="shared" ref="AH167" si="125">ROUND(SUM(AH17:AH166),2)</f>
        <v>0</v>
      </c>
      <c r="AI167" s="613">
        <f t="shared" ref="AI167" si="126">ROUND(SUM(AI17:AI166),2)</f>
        <v>9384758</v>
      </c>
      <c r="AJ167" s="613">
        <f t="shared" ref="AJ167" si="127">ROUND(SUM(AJ17:AJ166),2)</f>
        <v>14570761.199999999</v>
      </c>
      <c r="AK167" s="613">
        <f t="shared" ref="AK167" si="128">ROUND(SUM(AK17:AK166),2)</f>
        <v>8278967.4299999997</v>
      </c>
      <c r="AL167" s="613">
        <f t="shared" ref="AL167" si="129">ROUND(SUM(AL17:AL166),2)</f>
        <v>450000</v>
      </c>
      <c r="AM167" s="291">
        <f>G167-AM156</f>
        <v>-59271498.560000122</v>
      </c>
      <c r="AN167" s="372">
        <f>I167/'Приложение 1.1'!J165</f>
        <v>6.9050218782827555</v>
      </c>
      <c r="AO167" s="372">
        <f t="shared" si="89"/>
        <v>1068.3932136461583</v>
      </c>
      <c r="AP167" s="372">
        <f t="shared" si="90"/>
        <v>0</v>
      </c>
      <c r="AQ167" s="372">
        <f t="shared" si="91"/>
        <v>887.83947423813652</v>
      </c>
      <c r="AR167" s="372">
        <f t="shared" si="92"/>
        <v>913.05179424538551</v>
      </c>
      <c r="AS167" s="372">
        <f t="shared" si="93"/>
        <v>925.63987437919957</v>
      </c>
      <c r="AT167" s="372">
        <f t="shared" si="94"/>
        <v>1987883.8940000001</v>
      </c>
      <c r="AU167" s="372">
        <f t="shared" si="95"/>
        <v>2932.2811483409109</v>
      </c>
      <c r="AV167" s="372">
        <f t="shared" si="96"/>
        <v>1219.0976506881823</v>
      </c>
      <c r="AW167" s="372">
        <f t="shared" si="97"/>
        <v>1002.9338763145862</v>
      </c>
      <c r="AX167" s="372" t="e">
        <f t="shared" si="98"/>
        <v>#DIV/0!</v>
      </c>
      <c r="AY167" s="372">
        <f>AI167/'Приложение 1.1'!J165</f>
        <v>17.240291458638097</v>
      </c>
      <c r="AZ167" s="372">
        <v>730.08</v>
      </c>
      <c r="BA167" s="372">
        <v>2070.12</v>
      </c>
      <c r="BB167" s="372">
        <v>848.92</v>
      </c>
      <c r="BC167" s="372">
        <v>819.73</v>
      </c>
      <c r="BD167" s="372">
        <v>611.5</v>
      </c>
      <c r="BE167" s="372">
        <v>1080.04</v>
      </c>
      <c r="BF167" s="372">
        <v>2671800.0099999998</v>
      </c>
      <c r="BG167" s="372">
        <f t="shared" si="99"/>
        <v>4422.8500000000004</v>
      </c>
      <c r="BH167" s="372">
        <v>8748.57</v>
      </c>
      <c r="BI167" s="372">
        <v>3389.61</v>
      </c>
      <c r="BJ167" s="372">
        <v>5995.76</v>
      </c>
      <c r="BK167" s="372">
        <v>548.62</v>
      </c>
      <c r="BL167" s="373" t="str">
        <f t="shared" si="100"/>
        <v xml:space="preserve"> </v>
      </c>
      <c r="BM167" s="373" t="str">
        <f t="shared" si="101"/>
        <v xml:space="preserve"> </v>
      </c>
      <c r="BN167" s="373" t="str">
        <f t="shared" si="102"/>
        <v xml:space="preserve"> </v>
      </c>
      <c r="BO167" s="373" t="str">
        <f t="shared" si="103"/>
        <v>+</v>
      </c>
      <c r="BP167" s="373" t="str">
        <f t="shared" si="104"/>
        <v>+</v>
      </c>
      <c r="BQ167" s="373" t="str">
        <f t="shared" si="105"/>
        <v xml:space="preserve"> </v>
      </c>
      <c r="BR167" s="373" t="str">
        <f t="shared" si="106"/>
        <v xml:space="preserve"> </v>
      </c>
      <c r="BS167" s="373" t="str">
        <f t="shared" si="107"/>
        <v xml:space="preserve"> </v>
      </c>
      <c r="BT167" s="373" t="str">
        <f t="shared" si="108"/>
        <v xml:space="preserve"> </v>
      </c>
      <c r="BU167" s="373" t="str">
        <f t="shared" si="109"/>
        <v xml:space="preserve"> </v>
      </c>
      <c r="BV167" s="373" t="e">
        <f t="shared" si="110"/>
        <v>#DIV/0!</v>
      </c>
      <c r="BW167" s="373" t="str">
        <f t="shared" si="111"/>
        <v xml:space="preserve"> </v>
      </c>
      <c r="BY167" s="273">
        <f t="shared" ref="BY167:BY198" si="130">AJ167/G167*100</f>
        <v>3.069138347774913</v>
      </c>
      <c r="BZ167" s="374">
        <f t="shared" ref="BZ167:BZ198" si="131">AK167/G167*100</f>
        <v>1.7438551130322908</v>
      </c>
      <c r="CA167" s="375">
        <f t="shared" ref="CA167:CA198" si="132">G167/W167</f>
        <v>3723.7973883815853</v>
      </c>
      <c r="CB167" s="372">
        <f t="shared" si="87"/>
        <v>4621.88</v>
      </c>
      <c r="CC167" s="18" t="str">
        <f t="shared" si="88"/>
        <v xml:space="preserve"> </v>
      </c>
    </row>
    <row r="168" spans="1:82" s="26" customFormat="1" ht="15.75" customHeight="1">
      <c r="A168" s="712" t="s">
        <v>220</v>
      </c>
      <c r="B168" s="712"/>
      <c r="C168" s="748"/>
      <c r="D168" s="748"/>
      <c r="E168" s="748"/>
      <c r="F168" s="748"/>
      <c r="G168" s="712"/>
      <c r="H168" s="712"/>
      <c r="I168" s="712"/>
      <c r="J168" s="748"/>
      <c r="K168" s="712"/>
      <c r="L168" s="748"/>
      <c r="M168" s="712"/>
      <c r="N168" s="748"/>
      <c r="O168" s="712"/>
      <c r="P168" s="748"/>
      <c r="Q168" s="712"/>
      <c r="R168" s="748"/>
      <c r="S168" s="712"/>
      <c r="T168" s="712"/>
      <c r="U168" s="712"/>
      <c r="V168" s="712"/>
      <c r="W168" s="712"/>
      <c r="X168" s="712"/>
      <c r="Y168" s="712"/>
      <c r="Z168" s="712"/>
      <c r="AA168" s="712"/>
      <c r="AB168" s="712"/>
      <c r="AC168" s="712"/>
      <c r="AD168" s="712"/>
      <c r="AE168" s="712"/>
      <c r="AF168" s="712"/>
      <c r="AG168" s="712"/>
      <c r="AH168" s="712"/>
      <c r="AI168" s="712"/>
      <c r="AJ168" s="712"/>
      <c r="AK168" s="712"/>
      <c r="AL168" s="712"/>
      <c r="AM168" s="291"/>
      <c r="AN168" s="372" t="e">
        <f>I168/'Приложение 1.1'!J166</f>
        <v>#DIV/0!</v>
      </c>
      <c r="AO168" s="372" t="e">
        <f t="shared" si="89"/>
        <v>#DIV/0!</v>
      </c>
      <c r="AP168" s="372" t="e">
        <f t="shared" si="90"/>
        <v>#DIV/0!</v>
      </c>
      <c r="AQ168" s="372" t="e">
        <f t="shared" si="91"/>
        <v>#DIV/0!</v>
      </c>
      <c r="AR168" s="372" t="e">
        <f t="shared" si="92"/>
        <v>#DIV/0!</v>
      </c>
      <c r="AS168" s="372" t="e">
        <f t="shared" si="93"/>
        <v>#DIV/0!</v>
      </c>
      <c r="AT168" s="372" t="e">
        <f t="shared" si="94"/>
        <v>#DIV/0!</v>
      </c>
      <c r="AU168" s="372" t="e">
        <f t="shared" si="95"/>
        <v>#DIV/0!</v>
      </c>
      <c r="AV168" s="372" t="e">
        <f t="shared" si="96"/>
        <v>#DIV/0!</v>
      </c>
      <c r="AW168" s="372" t="e">
        <f t="shared" si="97"/>
        <v>#DIV/0!</v>
      </c>
      <c r="AX168" s="372" t="e">
        <f t="shared" si="98"/>
        <v>#DIV/0!</v>
      </c>
      <c r="AY168" s="372" t="e">
        <f>AI168/'Приложение 1.1'!J166</f>
        <v>#DIV/0!</v>
      </c>
      <c r="AZ168" s="372">
        <v>730.08</v>
      </c>
      <c r="BA168" s="372">
        <v>2070.12</v>
      </c>
      <c r="BB168" s="372">
        <v>848.92</v>
      </c>
      <c r="BC168" s="372">
        <v>819.73</v>
      </c>
      <c r="BD168" s="372">
        <v>611.5</v>
      </c>
      <c r="BE168" s="372">
        <v>1080.04</v>
      </c>
      <c r="BF168" s="372">
        <v>2671800.0099999998</v>
      </c>
      <c r="BG168" s="372">
        <f t="shared" si="99"/>
        <v>4422.8500000000004</v>
      </c>
      <c r="BH168" s="372">
        <v>8748.57</v>
      </c>
      <c r="BI168" s="372">
        <v>3389.61</v>
      </c>
      <c r="BJ168" s="372">
        <v>5995.76</v>
      </c>
      <c r="BK168" s="372">
        <v>548.62</v>
      </c>
      <c r="BL168" s="373" t="e">
        <f t="shared" si="100"/>
        <v>#DIV/0!</v>
      </c>
      <c r="BM168" s="373" t="e">
        <f t="shared" si="101"/>
        <v>#DIV/0!</v>
      </c>
      <c r="BN168" s="373" t="e">
        <f t="shared" si="102"/>
        <v>#DIV/0!</v>
      </c>
      <c r="BO168" s="373" t="e">
        <f t="shared" si="103"/>
        <v>#DIV/0!</v>
      </c>
      <c r="BP168" s="373" t="e">
        <f t="shared" si="104"/>
        <v>#DIV/0!</v>
      </c>
      <c r="BQ168" s="373" t="e">
        <f t="shared" si="105"/>
        <v>#DIV/0!</v>
      </c>
      <c r="BR168" s="373" t="e">
        <f t="shared" si="106"/>
        <v>#DIV/0!</v>
      </c>
      <c r="BS168" s="373" t="e">
        <f t="shared" si="107"/>
        <v>#DIV/0!</v>
      </c>
      <c r="BT168" s="373" t="e">
        <f t="shared" si="108"/>
        <v>#DIV/0!</v>
      </c>
      <c r="BU168" s="373" t="e">
        <f t="shared" si="109"/>
        <v>#DIV/0!</v>
      </c>
      <c r="BV168" s="373" t="e">
        <f t="shared" si="110"/>
        <v>#DIV/0!</v>
      </c>
      <c r="BW168" s="373" t="e">
        <f t="shared" si="111"/>
        <v>#DIV/0!</v>
      </c>
      <c r="BY168" s="273" t="e">
        <f t="shared" si="130"/>
        <v>#DIV/0!</v>
      </c>
      <c r="BZ168" s="374" t="e">
        <f t="shared" si="131"/>
        <v>#DIV/0!</v>
      </c>
      <c r="CA168" s="375" t="e">
        <f t="shared" si="132"/>
        <v>#DIV/0!</v>
      </c>
      <c r="CB168" s="372">
        <f t="shared" si="87"/>
        <v>4621.88</v>
      </c>
      <c r="CC168" s="18" t="e">
        <f t="shared" si="88"/>
        <v>#DIV/0!</v>
      </c>
    </row>
    <row r="169" spans="1:82" s="510" customFormat="1" ht="9" customHeight="1">
      <c r="A169" s="541">
        <v>151</v>
      </c>
      <c r="B169" s="503" t="s">
        <v>747</v>
      </c>
      <c r="C169" s="504">
        <v>2530.3000000000002</v>
      </c>
      <c r="D169" s="499"/>
      <c r="E169" s="505"/>
      <c r="F169" s="505"/>
      <c r="G169" s="483">
        <f>ROUND(H169+U169+X169+Z169+AB169+AD169+AF169+AH169+AI169+AJ169+AK169+AL169,2)</f>
        <v>3980141.15</v>
      </c>
      <c r="H169" s="487">
        <f>I169+K169+M169+O169+Q169+S169</f>
        <v>0</v>
      </c>
      <c r="I169" s="506">
        <v>0</v>
      </c>
      <c r="J169" s="506">
        <v>0</v>
      </c>
      <c r="K169" s="506">
        <v>0</v>
      </c>
      <c r="L169" s="506">
        <v>0</v>
      </c>
      <c r="M169" s="506">
        <v>0</v>
      </c>
      <c r="N169" s="487">
        <v>0</v>
      </c>
      <c r="O169" s="487">
        <v>0</v>
      </c>
      <c r="P169" s="487">
        <v>0</v>
      </c>
      <c r="Q169" s="487">
        <v>0</v>
      </c>
      <c r="R169" s="487">
        <v>0</v>
      </c>
      <c r="S169" s="487">
        <v>0</v>
      </c>
      <c r="T169" s="488">
        <v>0</v>
      </c>
      <c r="U169" s="487">
        <v>0</v>
      </c>
      <c r="V169" s="505" t="s">
        <v>993</v>
      </c>
      <c r="W169" s="487">
        <v>1038.1199999999999</v>
      </c>
      <c r="X169" s="487">
        <v>3808506.92</v>
      </c>
      <c r="Y169" s="489">
        <v>0</v>
      </c>
      <c r="Z169" s="489">
        <v>0</v>
      </c>
      <c r="AA169" s="489">
        <v>0</v>
      </c>
      <c r="AB169" s="489">
        <v>0</v>
      </c>
      <c r="AC169" s="489">
        <v>0</v>
      </c>
      <c r="AD169" s="489">
        <v>0</v>
      </c>
      <c r="AE169" s="489">
        <v>0</v>
      </c>
      <c r="AF169" s="489">
        <v>0</v>
      </c>
      <c r="AG169" s="489">
        <v>0</v>
      </c>
      <c r="AH169" s="489">
        <v>0</v>
      </c>
      <c r="AI169" s="489">
        <v>0</v>
      </c>
      <c r="AJ169" s="489">
        <v>114422.82</v>
      </c>
      <c r="AK169" s="489">
        <v>57211.41</v>
      </c>
      <c r="AL169" s="489">
        <v>0</v>
      </c>
      <c r="AM169" s="507">
        <f>X169+AJ169+AK169</f>
        <v>3980141.15</v>
      </c>
      <c r="AN169" s="372">
        <f>I169/'Приложение 1.1'!J167</f>
        <v>0</v>
      </c>
      <c r="AO169" s="372" t="e">
        <f t="shared" si="89"/>
        <v>#DIV/0!</v>
      </c>
      <c r="AP169" s="372" t="e">
        <f t="shared" si="90"/>
        <v>#DIV/0!</v>
      </c>
      <c r="AQ169" s="372" t="e">
        <f t="shared" si="91"/>
        <v>#DIV/0!</v>
      </c>
      <c r="AR169" s="372" t="e">
        <f t="shared" si="92"/>
        <v>#DIV/0!</v>
      </c>
      <c r="AS169" s="372" t="e">
        <f t="shared" si="93"/>
        <v>#DIV/0!</v>
      </c>
      <c r="AT169" s="372" t="e">
        <f t="shared" si="94"/>
        <v>#DIV/0!</v>
      </c>
      <c r="AU169" s="372">
        <f t="shared" si="95"/>
        <v>3668.657688899164</v>
      </c>
      <c r="AV169" s="372" t="e">
        <f t="shared" si="96"/>
        <v>#DIV/0!</v>
      </c>
      <c r="AW169" s="372" t="e">
        <f t="shared" si="97"/>
        <v>#DIV/0!</v>
      </c>
      <c r="AX169" s="372" t="e">
        <f t="shared" si="98"/>
        <v>#DIV/0!</v>
      </c>
      <c r="AY169" s="372">
        <f>AI169/'Приложение 1.1'!J167</f>
        <v>0</v>
      </c>
      <c r="AZ169" s="372">
        <v>730.08</v>
      </c>
      <c r="BA169" s="372">
        <v>2070.12</v>
      </c>
      <c r="BB169" s="372">
        <v>848.92</v>
      </c>
      <c r="BC169" s="372">
        <v>819.73</v>
      </c>
      <c r="BD169" s="372">
        <v>611.5</v>
      </c>
      <c r="BE169" s="372">
        <v>1080.04</v>
      </c>
      <c r="BF169" s="372">
        <v>2671800.0099999998</v>
      </c>
      <c r="BG169" s="372">
        <f t="shared" si="99"/>
        <v>4422.8500000000004</v>
      </c>
      <c r="BH169" s="372">
        <v>8748.57</v>
      </c>
      <c r="BI169" s="372">
        <v>3389.61</v>
      </c>
      <c r="BJ169" s="372">
        <v>5995.76</v>
      </c>
      <c r="BK169" s="372">
        <v>548.62</v>
      </c>
      <c r="BL169" s="373" t="str">
        <f t="shared" si="100"/>
        <v xml:space="preserve"> </v>
      </c>
      <c r="BM169" s="373" t="e">
        <f t="shared" si="101"/>
        <v>#DIV/0!</v>
      </c>
      <c r="BN169" s="373" t="e">
        <f t="shared" si="102"/>
        <v>#DIV/0!</v>
      </c>
      <c r="BO169" s="373" t="e">
        <f t="shared" si="103"/>
        <v>#DIV/0!</v>
      </c>
      <c r="BP169" s="373" t="e">
        <f t="shared" si="104"/>
        <v>#DIV/0!</v>
      </c>
      <c r="BQ169" s="373" t="e">
        <f t="shared" si="105"/>
        <v>#DIV/0!</v>
      </c>
      <c r="BR169" s="373" t="e">
        <f t="shared" si="106"/>
        <v>#DIV/0!</v>
      </c>
      <c r="BS169" s="373" t="str">
        <f t="shared" si="107"/>
        <v xml:space="preserve"> </v>
      </c>
      <c r="BT169" s="373" t="e">
        <f t="shared" si="108"/>
        <v>#DIV/0!</v>
      </c>
      <c r="BU169" s="373" t="e">
        <f t="shared" si="109"/>
        <v>#DIV/0!</v>
      </c>
      <c r="BV169" s="373" t="e">
        <f t="shared" si="110"/>
        <v>#DIV/0!</v>
      </c>
      <c r="BW169" s="373" t="str">
        <f t="shared" si="111"/>
        <v xml:space="preserve"> </v>
      </c>
      <c r="BX169" s="508"/>
      <c r="BY169" s="492">
        <f t="shared" si="130"/>
        <v>2.8748432703196976</v>
      </c>
      <c r="BZ169" s="493">
        <f t="shared" si="131"/>
        <v>1.4374216351598488</v>
      </c>
      <c r="CA169" s="494">
        <f t="shared" si="132"/>
        <v>3833.9894713520598</v>
      </c>
      <c r="CB169" s="491">
        <f t="shared" si="87"/>
        <v>4621.88</v>
      </c>
      <c r="CC169" s="495" t="str">
        <f t="shared" si="88"/>
        <v xml:space="preserve"> </v>
      </c>
      <c r="CD169" s="509"/>
    </row>
    <row r="170" spans="1:82" s="671" customFormat="1" ht="9" customHeight="1">
      <c r="A170" s="642">
        <v>152</v>
      </c>
      <c r="B170" s="663" t="s">
        <v>749</v>
      </c>
      <c r="C170" s="664">
        <v>1684.6</v>
      </c>
      <c r="D170" s="665"/>
      <c r="E170" s="666"/>
      <c r="F170" s="666"/>
      <c r="G170" s="644">
        <f>ROUND(H170+U170+X170+Z170+AB170+AD170+AF170+AH170+AI170+AJ170+AK170+AL170,2)</f>
        <v>3463826.95</v>
      </c>
      <c r="H170" s="648">
        <f>I170+K170+M170+O170+Q170+S170</f>
        <v>0</v>
      </c>
      <c r="I170" s="667">
        <v>0</v>
      </c>
      <c r="J170" s="667">
        <v>0</v>
      </c>
      <c r="K170" s="667">
        <v>0</v>
      </c>
      <c r="L170" s="667">
        <v>0</v>
      </c>
      <c r="M170" s="667">
        <v>0</v>
      </c>
      <c r="N170" s="648">
        <v>0</v>
      </c>
      <c r="O170" s="648">
        <v>0</v>
      </c>
      <c r="P170" s="648">
        <v>0</v>
      </c>
      <c r="Q170" s="648">
        <v>0</v>
      </c>
      <c r="R170" s="648">
        <v>0</v>
      </c>
      <c r="S170" s="648">
        <v>0</v>
      </c>
      <c r="T170" s="649">
        <v>0</v>
      </c>
      <c r="U170" s="648">
        <v>0</v>
      </c>
      <c r="V170" s="666" t="s">
        <v>993</v>
      </c>
      <c r="W170" s="648">
        <v>981</v>
      </c>
      <c r="X170" s="648">
        <v>3291077.74</v>
      </c>
      <c r="Y170" s="650">
        <v>0</v>
      </c>
      <c r="Z170" s="650">
        <v>0</v>
      </c>
      <c r="AA170" s="650">
        <v>0</v>
      </c>
      <c r="AB170" s="650">
        <v>0</v>
      </c>
      <c r="AC170" s="650">
        <v>0</v>
      </c>
      <c r="AD170" s="650">
        <v>0</v>
      </c>
      <c r="AE170" s="650">
        <v>0</v>
      </c>
      <c r="AF170" s="650">
        <v>0</v>
      </c>
      <c r="AG170" s="650">
        <v>0</v>
      </c>
      <c r="AH170" s="650">
        <v>0</v>
      </c>
      <c r="AI170" s="650">
        <v>0</v>
      </c>
      <c r="AJ170" s="650">
        <v>115166.14</v>
      </c>
      <c r="AK170" s="650">
        <v>57583.07</v>
      </c>
      <c r="AL170" s="650">
        <v>0</v>
      </c>
      <c r="AM170" s="668"/>
      <c r="AN170" s="652">
        <f>I170/'Приложение 1.1'!J168</f>
        <v>0</v>
      </c>
      <c r="AO170" s="652" t="e">
        <f t="shared" si="89"/>
        <v>#DIV/0!</v>
      </c>
      <c r="AP170" s="652" t="e">
        <f t="shared" si="90"/>
        <v>#DIV/0!</v>
      </c>
      <c r="AQ170" s="652" t="e">
        <f t="shared" si="91"/>
        <v>#DIV/0!</v>
      </c>
      <c r="AR170" s="652" t="e">
        <f t="shared" si="92"/>
        <v>#DIV/0!</v>
      </c>
      <c r="AS170" s="652" t="e">
        <f t="shared" si="93"/>
        <v>#DIV/0!</v>
      </c>
      <c r="AT170" s="652" t="e">
        <f t="shared" si="94"/>
        <v>#DIV/0!</v>
      </c>
      <c r="AU170" s="652">
        <f t="shared" si="95"/>
        <v>3354.819306829766</v>
      </c>
      <c r="AV170" s="652" t="e">
        <f t="shared" si="96"/>
        <v>#DIV/0!</v>
      </c>
      <c r="AW170" s="652" t="e">
        <f t="shared" si="97"/>
        <v>#DIV/0!</v>
      </c>
      <c r="AX170" s="652" t="e">
        <f t="shared" si="98"/>
        <v>#DIV/0!</v>
      </c>
      <c r="AY170" s="652">
        <f>AI170/'Приложение 1.1'!J168</f>
        <v>0</v>
      </c>
      <c r="AZ170" s="652">
        <v>730.08</v>
      </c>
      <c r="BA170" s="652">
        <v>2070.12</v>
      </c>
      <c r="BB170" s="652">
        <v>848.92</v>
      </c>
      <c r="BC170" s="652">
        <v>819.73</v>
      </c>
      <c r="BD170" s="652">
        <v>611.5</v>
      </c>
      <c r="BE170" s="652">
        <v>1080.04</v>
      </c>
      <c r="BF170" s="652">
        <v>2671800.0099999998</v>
      </c>
      <c r="BG170" s="652">
        <f t="shared" si="99"/>
        <v>4422.8500000000004</v>
      </c>
      <c r="BH170" s="652">
        <v>8748.57</v>
      </c>
      <c r="BI170" s="652">
        <v>3389.61</v>
      </c>
      <c r="BJ170" s="652">
        <v>5995.76</v>
      </c>
      <c r="BK170" s="652">
        <v>548.62</v>
      </c>
      <c r="BL170" s="653" t="str">
        <f t="shared" si="100"/>
        <v xml:space="preserve"> </v>
      </c>
      <c r="BM170" s="653" t="e">
        <f t="shared" si="101"/>
        <v>#DIV/0!</v>
      </c>
      <c r="BN170" s="653" t="e">
        <f t="shared" si="102"/>
        <v>#DIV/0!</v>
      </c>
      <c r="BO170" s="653" t="e">
        <f t="shared" si="103"/>
        <v>#DIV/0!</v>
      </c>
      <c r="BP170" s="653" t="e">
        <f t="shared" si="104"/>
        <v>#DIV/0!</v>
      </c>
      <c r="BQ170" s="653" t="e">
        <f t="shared" si="105"/>
        <v>#DIV/0!</v>
      </c>
      <c r="BR170" s="653" t="e">
        <f t="shared" si="106"/>
        <v>#DIV/0!</v>
      </c>
      <c r="BS170" s="653" t="str">
        <f t="shared" si="107"/>
        <v xml:space="preserve"> </v>
      </c>
      <c r="BT170" s="653" t="e">
        <f t="shared" si="108"/>
        <v>#DIV/0!</v>
      </c>
      <c r="BU170" s="653" t="e">
        <f t="shared" si="109"/>
        <v>#DIV/0!</v>
      </c>
      <c r="BV170" s="653" t="e">
        <f t="shared" si="110"/>
        <v>#DIV/0!</v>
      </c>
      <c r="BW170" s="653" t="str">
        <f t="shared" si="111"/>
        <v xml:space="preserve"> </v>
      </c>
      <c r="BX170" s="669"/>
      <c r="BY170" s="654">
        <f t="shared" si="130"/>
        <v>3.3248237184597227</v>
      </c>
      <c r="BZ170" s="655">
        <f t="shared" si="131"/>
        <v>1.6624118592298613</v>
      </c>
      <c r="CA170" s="656">
        <f t="shared" si="132"/>
        <v>3530.9143221202858</v>
      </c>
      <c r="CB170" s="652">
        <f t="shared" si="87"/>
        <v>4621.88</v>
      </c>
      <c r="CC170" s="657" t="str">
        <f t="shared" si="88"/>
        <v xml:space="preserve"> </v>
      </c>
      <c r="CD170" s="670"/>
    </row>
    <row r="171" spans="1:82" s="510" customFormat="1" ht="9" customHeight="1">
      <c r="A171" s="541">
        <v>153</v>
      </c>
      <c r="B171" s="503" t="s">
        <v>1045</v>
      </c>
      <c r="C171" s="504">
        <v>3523.8</v>
      </c>
      <c r="D171" s="499"/>
      <c r="E171" s="505"/>
      <c r="F171" s="505"/>
      <c r="G171" s="483">
        <f>ROUND(H171+U171+X171+Z171+AB171+AD171+AF171+AH171+AI171+AJ171+AK171+AL171,2)</f>
        <v>3896357.57</v>
      </c>
      <c r="H171" s="487">
        <f>I171+K171+M171+O171+Q171+S171</f>
        <v>0</v>
      </c>
      <c r="I171" s="506">
        <v>0</v>
      </c>
      <c r="J171" s="506">
        <v>0</v>
      </c>
      <c r="K171" s="506">
        <v>0</v>
      </c>
      <c r="L171" s="506">
        <v>0</v>
      </c>
      <c r="M171" s="506">
        <v>0</v>
      </c>
      <c r="N171" s="487">
        <v>0</v>
      </c>
      <c r="O171" s="487">
        <v>0</v>
      </c>
      <c r="P171" s="487">
        <v>0</v>
      </c>
      <c r="Q171" s="487">
        <v>0</v>
      </c>
      <c r="R171" s="487">
        <v>0</v>
      </c>
      <c r="S171" s="487">
        <v>0</v>
      </c>
      <c r="T171" s="488">
        <v>0</v>
      </c>
      <c r="U171" s="487">
        <v>0</v>
      </c>
      <c r="V171" s="505" t="s">
        <v>993</v>
      </c>
      <c r="W171" s="487">
        <v>1170</v>
      </c>
      <c r="X171" s="487">
        <v>3724042.77</v>
      </c>
      <c r="Y171" s="489">
        <v>0</v>
      </c>
      <c r="Z171" s="489">
        <v>0</v>
      </c>
      <c r="AA171" s="489">
        <v>0</v>
      </c>
      <c r="AB171" s="489">
        <v>0</v>
      </c>
      <c r="AC171" s="489">
        <v>0</v>
      </c>
      <c r="AD171" s="489">
        <v>0</v>
      </c>
      <c r="AE171" s="489">
        <v>0</v>
      </c>
      <c r="AF171" s="489">
        <v>0</v>
      </c>
      <c r="AG171" s="489">
        <v>0</v>
      </c>
      <c r="AH171" s="489">
        <v>0</v>
      </c>
      <c r="AI171" s="489">
        <v>0</v>
      </c>
      <c r="AJ171" s="489">
        <v>114876.53</v>
      </c>
      <c r="AK171" s="489">
        <v>57438.27</v>
      </c>
      <c r="AL171" s="489">
        <v>0</v>
      </c>
      <c r="AM171" s="511"/>
      <c r="AN171" s="372">
        <f>I171/'Приложение 1.1'!J169</f>
        <v>0</v>
      </c>
      <c r="AO171" s="372" t="e">
        <f t="shared" si="89"/>
        <v>#DIV/0!</v>
      </c>
      <c r="AP171" s="372" t="e">
        <f t="shared" si="90"/>
        <v>#DIV/0!</v>
      </c>
      <c r="AQ171" s="372" t="e">
        <f t="shared" si="91"/>
        <v>#DIV/0!</v>
      </c>
      <c r="AR171" s="372" t="e">
        <f t="shared" si="92"/>
        <v>#DIV/0!</v>
      </c>
      <c r="AS171" s="372" t="e">
        <f t="shared" si="93"/>
        <v>#DIV/0!</v>
      </c>
      <c r="AT171" s="372" t="e">
        <f t="shared" si="94"/>
        <v>#DIV/0!</v>
      </c>
      <c r="AU171" s="372">
        <f t="shared" si="95"/>
        <v>3182.9425384615383</v>
      </c>
      <c r="AV171" s="372" t="e">
        <f t="shared" si="96"/>
        <v>#DIV/0!</v>
      </c>
      <c r="AW171" s="372" t="e">
        <f t="shared" si="97"/>
        <v>#DIV/0!</v>
      </c>
      <c r="AX171" s="372" t="e">
        <f t="shared" si="98"/>
        <v>#DIV/0!</v>
      </c>
      <c r="AY171" s="372">
        <f>AI171/'Приложение 1.1'!J169</f>
        <v>0</v>
      </c>
      <c r="AZ171" s="372">
        <v>730.08</v>
      </c>
      <c r="BA171" s="372">
        <v>2070.12</v>
      </c>
      <c r="BB171" s="372">
        <v>848.92</v>
      </c>
      <c r="BC171" s="372">
        <v>819.73</v>
      </c>
      <c r="BD171" s="372">
        <v>611.5</v>
      </c>
      <c r="BE171" s="372">
        <v>1080.04</v>
      </c>
      <c r="BF171" s="372">
        <v>2671800.0099999998</v>
      </c>
      <c r="BG171" s="372">
        <f t="shared" si="99"/>
        <v>4422.8500000000004</v>
      </c>
      <c r="BH171" s="372">
        <v>8748.57</v>
      </c>
      <c r="BI171" s="372">
        <v>3389.61</v>
      </c>
      <c r="BJ171" s="372">
        <v>5995.76</v>
      </c>
      <c r="BK171" s="372">
        <v>548.62</v>
      </c>
      <c r="BL171" s="373" t="str">
        <f t="shared" si="100"/>
        <v xml:space="preserve"> </v>
      </c>
      <c r="BM171" s="373" t="e">
        <f t="shared" si="101"/>
        <v>#DIV/0!</v>
      </c>
      <c r="BN171" s="373" t="e">
        <f t="shared" si="102"/>
        <v>#DIV/0!</v>
      </c>
      <c r="BO171" s="373" t="e">
        <f t="shared" si="103"/>
        <v>#DIV/0!</v>
      </c>
      <c r="BP171" s="373" t="e">
        <f t="shared" si="104"/>
        <v>#DIV/0!</v>
      </c>
      <c r="BQ171" s="373" t="e">
        <f t="shared" si="105"/>
        <v>#DIV/0!</v>
      </c>
      <c r="BR171" s="373" t="e">
        <f t="shared" si="106"/>
        <v>#DIV/0!</v>
      </c>
      <c r="BS171" s="373" t="str">
        <f t="shared" si="107"/>
        <v xml:space="preserve"> </v>
      </c>
      <c r="BT171" s="373" t="e">
        <f t="shared" si="108"/>
        <v>#DIV/0!</v>
      </c>
      <c r="BU171" s="373" t="e">
        <f t="shared" si="109"/>
        <v>#DIV/0!</v>
      </c>
      <c r="BV171" s="373" t="e">
        <f t="shared" si="110"/>
        <v>#DIV/0!</v>
      </c>
      <c r="BW171" s="373" t="str">
        <f t="shared" si="111"/>
        <v xml:space="preserve"> </v>
      </c>
      <c r="BX171" s="508"/>
      <c r="BY171" s="492">
        <f t="shared" si="130"/>
        <v>2.948305640234143</v>
      </c>
      <c r="BZ171" s="493">
        <f t="shared" si="131"/>
        <v>1.4741529484420497</v>
      </c>
      <c r="CA171" s="494">
        <f t="shared" si="132"/>
        <v>3330.2201452991453</v>
      </c>
      <c r="CB171" s="491">
        <f t="shared" si="87"/>
        <v>4621.88</v>
      </c>
      <c r="CC171" s="495" t="str">
        <f t="shared" si="88"/>
        <v xml:space="preserve"> </v>
      </c>
      <c r="CD171" s="509"/>
    </row>
    <row r="172" spans="1:82" s="370" customFormat="1" ht="9" customHeight="1">
      <c r="A172" s="541">
        <v>154</v>
      </c>
      <c r="B172" s="223" t="s">
        <v>1046</v>
      </c>
      <c r="C172" s="277">
        <v>5924.7</v>
      </c>
      <c r="D172" s="365">
        <v>1003.3</v>
      </c>
      <c r="E172" s="281"/>
      <c r="F172" s="281"/>
      <c r="G172" s="178">
        <f>ROUND(H172+U172+X172+Z172+AB172+AD172+AF172+AH172+AI172+AJ172+AK172+AL172,2)</f>
        <v>7945971.6299999999</v>
      </c>
      <c r="H172" s="388">
        <f>ROUND(I172+K172+M172+O172+Q172+S172,2)</f>
        <v>7212523.4900000002</v>
      </c>
      <c r="I172" s="178">
        <v>1420089.18</v>
      </c>
      <c r="J172" s="227">
        <v>2497</v>
      </c>
      <c r="K172" s="178">
        <v>2728768.12</v>
      </c>
      <c r="L172" s="178">
        <v>690</v>
      </c>
      <c r="M172" s="178">
        <v>443102.86</v>
      </c>
      <c r="N172" s="388">
        <v>1013</v>
      </c>
      <c r="O172" s="388">
        <v>632079.72</v>
      </c>
      <c r="P172" s="388">
        <v>1947</v>
      </c>
      <c r="Q172" s="388">
        <v>1023746.69</v>
      </c>
      <c r="R172" s="388">
        <v>1262</v>
      </c>
      <c r="S172" s="388">
        <v>964736.92</v>
      </c>
      <c r="T172" s="103">
        <v>0</v>
      </c>
      <c r="U172" s="388">
        <v>0</v>
      </c>
      <c r="V172" s="281"/>
      <c r="W172" s="388">
        <v>0</v>
      </c>
      <c r="X172" s="396">
        <v>0</v>
      </c>
      <c r="Y172" s="396">
        <v>0</v>
      </c>
      <c r="Z172" s="396">
        <v>0</v>
      </c>
      <c r="AA172" s="396">
        <v>0</v>
      </c>
      <c r="AB172" s="396">
        <v>0</v>
      </c>
      <c r="AC172" s="396">
        <v>0</v>
      </c>
      <c r="AD172" s="396">
        <v>0</v>
      </c>
      <c r="AE172" s="396">
        <v>0</v>
      </c>
      <c r="AF172" s="396">
        <v>0</v>
      </c>
      <c r="AG172" s="396">
        <v>0</v>
      </c>
      <c r="AH172" s="396">
        <v>0</v>
      </c>
      <c r="AI172" s="396">
        <v>0</v>
      </c>
      <c r="AJ172" s="396">
        <v>507057.05</v>
      </c>
      <c r="AK172" s="396">
        <v>226391.09</v>
      </c>
      <c r="AL172" s="396">
        <v>0</v>
      </c>
      <c r="AM172" s="307"/>
      <c r="AN172" s="372">
        <f>I172/'Приложение 1.1'!J170</f>
        <v>239.6896349182237</v>
      </c>
      <c r="AO172" s="372">
        <f t="shared" si="89"/>
        <v>1092.8186303564278</v>
      </c>
      <c r="AP172" s="372">
        <f t="shared" si="90"/>
        <v>642.17805797101448</v>
      </c>
      <c r="AQ172" s="372">
        <f t="shared" si="91"/>
        <v>623.96813425468906</v>
      </c>
      <c r="AR172" s="372">
        <f t="shared" si="92"/>
        <v>525.80723677452488</v>
      </c>
      <c r="AS172" s="372">
        <f t="shared" si="93"/>
        <v>764.45080824088757</v>
      </c>
      <c r="AT172" s="372" t="e">
        <f t="shared" si="94"/>
        <v>#DIV/0!</v>
      </c>
      <c r="AU172" s="372" t="e">
        <f t="shared" si="95"/>
        <v>#DIV/0!</v>
      </c>
      <c r="AV172" s="372" t="e">
        <f t="shared" si="96"/>
        <v>#DIV/0!</v>
      </c>
      <c r="AW172" s="372" t="e">
        <f t="shared" si="97"/>
        <v>#DIV/0!</v>
      </c>
      <c r="AX172" s="372" t="e">
        <f t="shared" si="98"/>
        <v>#DIV/0!</v>
      </c>
      <c r="AY172" s="372">
        <f>AI172/'Приложение 1.1'!J170</f>
        <v>0</v>
      </c>
      <c r="AZ172" s="372">
        <v>730.08</v>
      </c>
      <c r="BA172" s="372">
        <v>2070.12</v>
      </c>
      <c r="BB172" s="372">
        <v>848.92</v>
      </c>
      <c r="BC172" s="372">
        <v>819.73</v>
      </c>
      <c r="BD172" s="372">
        <v>611.5</v>
      </c>
      <c r="BE172" s="372">
        <v>1080.04</v>
      </c>
      <c r="BF172" s="372">
        <v>2671800.0099999998</v>
      </c>
      <c r="BG172" s="372">
        <f t="shared" si="99"/>
        <v>4422.8500000000004</v>
      </c>
      <c r="BH172" s="372">
        <v>8748.57</v>
      </c>
      <c r="BI172" s="372">
        <v>3389.61</v>
      </c>
      <c r="BJ172" s="372">
        <v>5995.76</v>
      </c>
      <c r="BK172" s="372">
        <v>548.62</v>
      </c>
      <c r="BL172" s="373" t="str">
        <f t="shared" si="100"/>
        <v xml:space="preserve"> </v>
      </c>
      <c r="BM172" s="373" t="str">
        <f t="shared" si="101"/>
        <v xml:space="preserve"> </v>
      </c>
      <c r="BN172" s="373" t="str">
        <f t="shared" si="102"/>
        <v xml:space="preserve"> </v>
      </c>
      <c r="BO172" s="373" t="str">
        <f t="shared" si="103"/>
        <v xml:space="preserve"> </v>
      </c>
      <c r="BP172" s="373" t="str">
        <f t="shared" si="104"/>
        <v xml:space="preserve"> </v>
      </c>
      <c r="BQ172" s="373" t="str">
        <f t="shared" si="105"/>
        <v xml:space="preserve"> </v>
      </c>
      <c r="BR172" s="373" t="e">
        <f t="shared" si="106"/>
        <v>#DIV/0!</v>
      </c>
      <c r="BS172" s="373" t="e">
        <f t="shared" si="107"/>
        <v>#DIV/0!</v>
      </c>
      <c r="BT172" s="373" t="e">
        <f t="shared" si="108"/>
        <v>#DIV/0!</v>
      </c>
      <c r="BU172" s="373" t="e">
        <f t="shared" si="109"/>
        <v>#DIV/0!</v>
      </c>
      <c r="BV172" s="373" t="e">
        <f t="shared" si="110"/>
        <v>#DIV/0!</v>
      </c>
      <c r="BW172" s="373" t="str">
        <f t="shared" si="111"/>
        <v xml:space="preserve"> </v>
      </c>
      <c r="BX172" s="358"/>
      <c r="BY172" s="273">
        <f t="shared" si="130"/>
        <v>6.3813095944819027</v>
      </c>
      <c r="BZ172" s="374">
        <f t="shared" si="131"/>
        <v>2.8491303586494179</v>
      </c>
      <c r="CA172" s="375" t="e">
        <f t="shared" si="132"/>
        <v>#DIV/0!</v>
      </c>
      <c r="CB172" s="372">
        <f t="shared" si="87"/>
        <v>4621.88</v>
      </c>
      <c r="CC172" s="18" t="e">
        <f t="shared" si="88"/>
        <v>#DIV/0!</v>
      </c>
      <c r="CD172" s="306"/>
    </row>
    <row r="173" spans="1:82" s="370" customFormat="1" ht="9" customHeight="1">
      <c r="A173" s="541">
        <v>155</v>
      </c>
      <c r="B173" s="223" t="s">
        <v>228</v>
      </c>
      <c r="C173" s="277">
        <v>634.79999999999995</v>
      </c>
      <c r="D173" s="277"/>
      <c r="E173" s="281"/>
      <c r="F173" s="281"/>
      <c r="G173" s="227">
        <v>1106278.29</v>
      </c>
      <c r="H173" s="388">
        <f>I173+K173+M173+O173+Q173+S173</f>
        <v>0</v>
      </c>
      <c r="I173" s="227">
        <v>0</v>
      </c>
      <c r="J173" s="227">
        <v>0</v>
      </c>
      <c r="K173" s="227">
        <v>0</v>
      </c>
      <c r="L173" s="227">
        <v>0</v>
      </c>
      <c r="M173" s="227">
        <v>0</v>
      </c>
      <c r="N173" s="388">
        <v>0</v>
      </c>
      <c r="O173" s="388">
        <v>0</v>
      </c>
      <c r="P173" s="388">
        <v>0</v>
      </c>
      <c r="Q173" s="388">
        <v>0</v>
      </c>
      <c r="R173" s="388">
        <v>0</v>
      </c>
      <c r="S173" s="388">
        <v>0</v>
      </c>
      <c r="T173" s="103">
        <v>0</v>
      </c>
      <c r="U173" s="388">
        <v>0</v>
      </c>
      <c r="V173" s="281" t="s">
        <v>993</v>
      </c>
      <c r="W173" s="388">
        <v>364</v>
      </c>
      <c r="X173" s="396">
        <f>1106278.29*95.5/100</f>
        <v>1056495.7669500001</v>
      </c>
      <c r="Y173" s="396">
        <v>0</v>
      </c>
      <c r="Z173" s="396">
        <v>0</v>
      </c>
      <c r="AA173" s="396">
        <v>0</v>
      </c>
      <c r="AB173" s="396">
        <v>0</v>
      </c>
      <c r="AC173" s="396">
        <v>0</v>
      </c>
      <c r="AD173" s="396">
        <v>0</v>
      </c>
      <c r="AE173" s="396">
        <v>0</v>
      </c>
      <c r="AF173" s="396">
        <v>0</v>
      </c>
      <c r="AG173" s="396">
        <v>0</v>
      </c>
      <c r="AH173" s="396">
        <v>0</v>
      </c>
      <c r="AI173" s="396">
        <v>0</v>
      </c>
      <c r="AJ173" s="396">
        <f>ROUND(X173/95.5*3,2)</f>
        <v>33188.35</v>
      </c>
      <c r="AK173" s="396">
        <f>ROUND(X173/95.5*1.5,2)</f>
        <v>16594.169999999998</v>
      </c>
      <c r="AL173" s="396">
        <v>0</v>
      </c>
      <c r="AM173" s="307"/>
      <c r="AN173" s="372">
        <f>I173/'Приложение 1.1'!J171</f>
        <v>0</v>
      </c>
      <c r="AO173" s="372" t="e">
        <f t="shared" si="89"/>
        <v>#DIV/0!</v>
      </c>
      <c r="AP173" s="372" t="e">
        <f t="shared" si="90"/>
        <v>#DIV/0!</v>
      </c>
      <c r="AQ173" s="372" t="e">
        <f t="shared" si="91"/>
        <v>#DIV/0!</v>
      </c>
      <c r="AR173" s="372" t="e">
        <f t="shared" si="92"/>
        <v>#DIV/0!</v>
      </c>
      <c r="AS173" s="372" t="e">
        <f t="shared" si="93"/>
        <v>#DIV/0!</v>
      </c>
      <c r="AT173" s="372" t="e">
        <f t="shared" si="94"/>
        <v>#DIV/0!</v>
      </c>
      <c r="AU173" s="372">
        <f t="shared" si="95"/>
        <v>2902.4608982142859</v>
      </c>
      <c r="AV173" s="372" t="e">
        <f t="shared" si="96"/>
        <v>#DIV/0!</v>
      </c>
      <c r="AW173" s="372" t="e">
        <f t="shared" si="97"/>
        <v>#DIV/0!</v>
      </c>
      <c r="AX173" s="372" t="e">
        <f t="shared" si="98"/>
        <v>#DIV/0!</v>
      </c>
      <c r="AY173" s="372">
        <f>AI173/'Приложение 1.1'!J171</f>
        <v>0</v>
      </c>
      <c r="AZ173" s="372">
        <v>730.08</v>
      </c>
      <c r="BA173" s="372">
        <v>2070.12</v>
      </c>
      <c r="BB173" s="372">
        <v>848.92</v>
      </c>
      <c r="BC173" s="372">
        <v>819.73</v>
      </c>
      <c r="BD173" s="372">
        <v>611.5</v>
      </c>
      <c r="BE173" s="372">
        <v>1080.04</v>
      </c>
      <c r="BF173" s="372">
        <v>2671800.0099999998</v>
      </c>
      <c r="BG173" s="372">
        <f t="shared" si="99"/>
        <v>4422.8500000000004</v>
      </c>
      <c r="BH173" s="372">
        <v>8748.57</v>
      </c>
      <c r="BI173" s="372">
        <v>3389.61</v>
      </c>
      <c r="BJ173" s="372">
        <v>5995.76</v>
      </c>
      <c r="BK173" s="372">
        <v>548.62</v>
      </c>
      <c r="BL173" s="373" t="str">
        <f t="shared" si="100"/>
        <v xml:space="preserve"> </v>
      </c>
      <c r="BM173" s="373" t="e">
        <f t="shared" si="101"/>
        <v>#DIV/0!</v>
      </c>
      <c r="BN173" s="373" t="e">
        <f t="shared" si="102"/>
        <v>#DIV/0!</v>
      </c>
      <c r="BO173" s="373" t="e">
        <f t="shared" si="103"/>
        <v>#DIV/0!</v>
      </c>
      <c r="BP173" s="373" t="e">
        <f t="shared" si="104"/>
        <v>#DIV/0!</v>
      </c>
      <c r="BQ173" s="373" t="e">
        <f t="shared" si="105"/>
        <v>#DIV/0!</v>
      </c>
      <c r="BR173" s="373" t="e">
        <f t="shared" si="106"/>
        <v>#DIV/0!</v>
      </c>
      <c r="BS173" s="373" t="str">
        <f t="shared" si="107"/>
        <v xml:space="preserve"> </v>
      </c>
      <c r="BT173" s="373" t="e">
        <f t="shared" si="108"/>
        <v>#DIV/0!</v>
      </c>
      <c r="BU173" s="373" t="e">
        <f t="shared" si="109"/>
        <v>#DIV/0!</v>
      </c>
      <c r="BV173" s="373" t="e">
        <f t="shared" si="110"/>
        <v>#DIV/0!</v>
      </c>
      <c r="BW173" s="373" t="str">
        <f t="shared" si="111"/>
        <v xml:space="preserve"> </v>
      </c>
      <c r="BX173" s="358"/>
      <c r="BY173" s="273">
        <f t="shared" si="130"/>
        <v>3.0000001175111191</v>
      </c>
      <c r="BZ173" s="374">
        <f t="shared" si="131"/>
        <v>1.4999996067897163</v>
      </c>
      <c r="CA173" s="375">
        <f t="shared" si="132"/>
        <v>3039.2260714285717</v>
      </c>
      <c r="CB173" s="372">
        <f t="shared" si="87"/>
        <v>4621.88</v>
      </c>
      <c r="CC173" s="18" t="str">
        <f t="shared" si="88"/>
        <v xml:space="preserve"> </v>
      </c>
      <c r="CD173" s="306"/>
    </row>
    <row r="174" spans="1:82" s="26" customFormat="1" ht="24.75" customHeight="1">
      <c r="A174" s="863" t="s">
        <v>221</v>
      </c>
      <c r="B174" s="863"/>
      <c r="C174" s="282">
        <f>SUM(C169:C173)</f>
        <v>14298.199999999999</v>
      </c>
      <c r="D174" s="389" t="s">
        <v>388</v>
      </c>
      <c r="E174" s="282"/>
      <c r="F174" s="282"/>
      <c r="G174" s="282">
        <f>ROUND(SUM(G169:G173),2)</f>
        <v>20392575.59</v>
      </c>
      <c r="H174" s="282">
        <f>ROUND(SUM(H169:H173),2)</f>
        <v>7212523.4900000002</v>
      </c>
      <c r="I174" s="282">
        <f t="shared" ref="I174:U174" si="133">SUM(I169:I173)</f>
        <v>1420089.18</v>
      </c>
      <c r="J174" s="282">
        <f t="shared" si="133"/>
        <v>2497</v>
      </c>
      <c r="K174" s="282">
        <f t="shared" si="133"/>
        <v>2728768.12</v>
      </c>
      <c r="L174" s="282">
        <f t="shared" si="133"/>
        <v>690</v>
      </c>
      <c r="M174" s="282">
        <f t="shared" si="133"/>
        <v>443102.86</v>
      </c>
      <c r="N174" s="282">
        <f t="shared" si="133"/>
        <v>1013</v>
      </c>
      <c r="O174" s="282">
        <f t="shared" si="133"/>
        <v>632079.72</v>
      </c>
      <c r="P174" s="282">
        <f t="shared" si="133"/>
        <v>1947</v>
      </c>
      <c r="Q174" s="282">
        <f t="shared" si="133"/>
        <v>1023746.69</v>
      </c>
      <c r="R174" s="282">
        <f t="shared" si="133"/>
        <v>1262</v>
      </c>
      <c r="S174" s="282">
        <f t="shared" si="133"/>
        <v>964736.92</v>
      </c>
      <c r="T174" s="284">
        <f t="shared" si="133"/>
        <v>0</v>
      </c>
      <c r="U174" s="282">
        <f t="shared" si="133"/>
        <v>0</v>
      </c>
      <c r="V174" s="282" t="s">
        <v>388</v>
      </c>
      <c r="W174" s="282">
        <f t="shared" ref="W174:AL174" si="134">SUM(W169:W173)</f>
        <v>3553.12</v>
      </c>
      <c r="X174" s="282">
        <f t="shared" si="134"/>
        <v>11880123.19695</v>
      </c>
      <c r="Y174" s="282">
        <f t="shared" si="134"/>
        <v>0</v>
      </c>
      <c r="Z174" s="282">
        <f t="shared" si="134"/>
        <v>0</v>
      </c>
      <c r="AA174" s="282">
        <f t="shared" si="134"/>
        <v>0</v>
      </c>
      <c r="AB174" s="282">
        <f t="shared" si="134"/>
        <v>0</v>
      </c>
      <c r="AC174" s="282">
        <f t="shared" si="134"/>
        <v>0</v>
      </c>
      <c r="AD174" s="282">
        <f t="shared" si="134"/>
        <v>0</v>
      </c>
      <c r="AE174" s="282">
        <f t="shared" si="134"/>
        <v>0</v>
      </c>
      <c r="AF174" s="282">
        <f t="shared" si="134"/>
        <v>0</v>
      </c>
      <c r="AG174" s="282">
        <f t="shared" si="134"/>
        <v>0</v>
      </c>
      <c r="AH174" s="282">
        <f t="shared" si="134"/>
        <v>0</v>
      </c>
      <c r="AI174" s="282">
        <f t="shared" si="134"/>
        <v>0</v>
      </c>
      <c r="AJ174" s="282">
        <f t="shared" si="134"/>
        <v>884710.89</v>
      </c>
      <c r="AK174" s="282">
        <f t="shared" si="134"/>
        <v>415218.00999999995</v>
      </c>
      <c r="AL174" s="282">
        <f t="shared" si="134"/>
        <v>0</v>
      </c>
      <c r="AN174" s="372">
        <f>I174/'Приложение 1.1'!J172</f>
        <v>99.319437411702182</v>
      </c>
      <c r="AO174" s="372">
        <f t="shared" si="89"/>
        <v>1092.8186303564278</v>
      </c>
      <c r="AP174" s="372">
        <f t="shared" si="90"/>
        <v>642.17805797101448</v>
      </c>
      <c r="AQ174" s="372">
        <f t="shared" si="91"/>
        <v>623.96813425468906</v>
      </c>
      <c r="AR174" s="372">
        <f t="shared" si="92"/>
        <v>525.80723677452488</v>
      </c>
      <c r="AS174" s="372">
        <f t="shared" si="93"/>
        <v>764.45080824088757</v>
      </c>
      <c r="AT174" s="372" t="e">
        <f t="shared" si="94"/>
        <v>#DIV/0!</v>
      </c>
      <c r="AU174" s="372">
        <f t="shared" si="95"/>
        <v>3343.5749980158284</v>
      </c>
      <c r="AV174" s="372" t="e">
        <f t="shared" si="96"/>
        <v>#DIV/0!</v>
      </c>
      <c r="AW174" s="372" t="e">
        <f t="shared" si="97"/>
        <v>#DIV/0!</v>
      </c>
      <c r="AX174" s="372" t="e">
        <f t="shared" si="98"/>
        <v>#DIV/0!</v>
      </c>
      <c r="AY174" s="372">
        <f>AI174/'Приложение 1.1'!J172</f>
        <v>0</v>
      </c>
      <c r="AZ174" s="372">
        <v>730.08</v>
      </c>
      <c r="BA174" s="372">
        <v>2070.12</v>
      </c>
      <c r="BB174" s="372">
        <v>848.92</v>
      </c>
      <c r="BC174" s="372">
        <v>819.73</v>
      </c>
      <c r="BD174" s="372">
        <v>611.5</v>
      </c>
      <c r="BE174" s="372">
        <v>1080.04</v>
      </c>
      <c r="BF174" s="372">
        <v>2671800.0099999998</v>
      </c>
      <c r="BG174" s="372">
        <f t="shared" si="99"/>
        <v>4422.8500000000004</v>
      </c>
      <c r="BH174" s="372">
        <v>8748.57</v>
      </c>
      <c r="BI174" s="372">
        <v>3389.61</v>
      </c>
      <c r="BJ174" s="372">
        <v>5995.76</v>
      </c>
      <c r="BK174" s="372">
        <v>548.62</v>
      </c>
      <c r="BL174" s="373" t="str">
        <f t="shared" si="100"/>
        <v xml:space="preserve"> </v>
      </c>
      <c r="BM174" s="373" t="str">
        <f t="shared" si="101"/>
        <v xml:space="preserve"> </v>
      </c>
      <c r="BN174" s="373" t="str">
        <f t="shared" si="102"/>
        <v xml:space="preserve"> </v>
      </c>
      <c r="BO174" s="373" t="str">
        <f t="shared" si="103"/>
        <v xml:space="preserve"> </v>
      </c>
      <c r="BP174" s="373" t="str">
        <f t="shared" si="104"/>
        <v xml:space="preserve"> </v>
      </c>
      <c r="BQ174" s="373" t="str">
        <f t="shared" si="105"/>
        <v xml:space="preserve"> </v>
      </c>
      <c r="BR174" s="373" t="e">
        <f t="shared" si="106"/>
        <v>#DIV/0!</v>
      </c>
      <c r="BS174" s="373" t="str">
        <f t="shared" si="107"/>
        <v xml:space="preserve"> </v>
      </c>
      <c r="BT174" s="373" t="e">
        <f t="shared" si="108"/>
        <v>#DIV/0!</v>
      </c>
      <c r="BU174" s="373" t="e">
        <f t="shared" si="109"/>
        <v>#DIV/0!</v>
      </c>
      <c r="BV174" s="373" t="e">
        <f t="shared" si="110"/>
        <v>#DIV/0!</v>
      </c>
      <c r="BW174" s="373" t="str">
        <f t="shared" si="111"/>
        <v xml:space="preserve"> </v>
      </c>
      <c r="BY174" s="273">
        <f t="shared" si="130"/>
        <v>4.3383970116743846</v>
      </c>
      <c r="BZ174" s="374">
        <f t="shared" si="131"/>
        <v>2.0361234321162076</v>
      </c>
      <c r="CA174" s="375">
        <f t="shared" si="132"/>
        <v>5739.3433348718872</v>
      </c>
      <c r="CB174" s="372">
        <f>IF(V174="ПК",4814.95,4621.88)</f>
        <v>4621.88</v>
      </c>
      <c r="CC174" s="18" t="str">
        <f t="shared" si="88"/>
        <v>+</v>
      </c>
    </row>
    <row r="175" spans="1:82" s="26" customFormat="1" ht="12.75" customHeight="1">
      <c r="A175" s="715" t="s">
        <v>230</v>
      </c>
      <c r="B175" s="716"/>
      <c r="C175" s="716"/>
      <c r="D175" s="716"/>
      <c r="E175" s="716"/>
      <c r="F175" s="716"/>
      <c r="G175" s="716"/>
      <c r="H175" s="716"/>
      <c r="I175" s="716"/>
      <c r="J175" s="716"/>
      <c r="K175" s="716"/>
      <c r="L175" s="716"/>
      <c r="M175" s="716"/>
      <c r="N175" s="716"/>
      <c r="O175" s="716"/>
      <c r="P175" s="716"/>
      <c r="Q175" s="716"/>
      <c r="R175" s="716"/>
      <c r="S175" s="716"/>
      <c r="T175" s="716"/>
      <c r="U175" s="716"/>
      <c r="V175" s="716"/>
      <c r="W175" s="716"/>
      <c r="X175" s="716"/>
      <c r="Y175" s="716"/>
      <c r="Z175" s="716"/>
      <c r="AA175" s="716"/>
      <c r="AB175" s="716"/>
      <c r="AC175" s="716"/>
      <c r="AD175" s="716"/>
      <c r="AE175" s="716"/>
      <c r="AF175" s="716"/>
      <c r="AG175" s="716"/>
      <c r="AH175" s="716"/>
      <c r="AI175" s="716"/>
      <c r="AJ175" s="716"/>
      <c r="AK175" s="716"/>
      <c r="AL175" s="716"/>
      <c r="AN175" s="372" t="e">
        <f>I175/'Приложение 1.1'!J173</f>
        <v>#DIV/0!</v>
      </c>
      <c r="AO175" s="372" t="e">
        <f t="shared" si="89"/>
        <v>#DIV/0!</v>
      </c>
      <c r="AP175" s="372" t="e">
        <f t="shared" si="90"/>
        <v>#DIV/0!</v>
      </c>
      <c r="AQ175" s="372" t="e">
        <f t="shared" si="91"/>
        <v>#DIV/0!</v>
      </c>
      <c r="AR175" s="372" t="e">
        <f t="shared" si="92"/>
        <v>#DIV/0!</v>
      </c>
      <c r="AS175" s="372" t="e">
        <f t="shared" si="93"/>
        <v>#DIV/0!</v>
      </c>
      <c r="AT175" s="372" t="e">
        <f t="shared" si="94"/>
        <v>#DIV/0!</v>
      </c>
      <c r="AU175" s="372" t="e">
        <f t="shared" si="95"/>
        <v>#DIV/0!</v>
      </c>
      <c r="AV175" s="372" t="e">
        <f t="shared" si="96"/>
        <v>#DIV/0!</v>
      </c>
      <c r="AW175" s="372" t="e">
        <f t="shared" si="97"/>
        <v>#DIV/0!</v>
      </c>
      <c r="AX175" s="372" t="e">
        <f t="shared" si="98"/>
        <v>#DIV/0!</v>
      </c>
      <c r="AY175" s="372" t="e">
        <f>AI175/'Приложение 1.1'!J173</f>
        <v>#DIV/0!</v>
      </c>
      <c r="AZ175" s="372">
        <v>730.08</v>
      </c>
      <c r="BA175" s="372">
        <v>2070.12</v>
      </c>
      <c r="BB175" s="372">
        <v>848.92</v>
      </c>
      <c r="BC175" s="372">
        <v>819.73</v>
      </c>
      <c r="BD175" s="372">
        <v>611.5</v>
      </c>
      <c r="BE175" s="372">
        <v>1080.04</v>
      </c>
      <c r="BF175" s="372">
        <v>2671800.0099999998</v>
      </c>
      <c r="BG175" s="372">
        <f t="shared" si="99"/>
        <v>4422.8500000000004</v>
      </c>
      <c r="BH175" s="372">
        <v>8748.57</v>
      </c>
      <c r="BI175" s="372">
        <v>3389.61</v>
      </c>
      <c r="BJ175" s="372">
        <v>5995.76</v>
      </c>
      <c r="BK175" s="372">
        <v>548.62</v>
      </c>
      <c r="BL175" s="373" t="e">
        <f t="shared" si="100"/>
        <v>#DIV/0!</v>
      </c>
      <c r="BM175" s="373" t="e">
        <f t="shared" si="101"/>
        <v>#DIV/0!</v>
      </c>
      <c r="BN175" s="373" t="e">
        <f t="shared" si="102"/>
        <v>#DIV/0!</v>
      </c>
      <c r="BO175" s="373" t="e">
        <f t="shared" si="103"/>
        <v>#DIV/0!</v>
      </c>
      <c r="BP175" s="373" t="e">
        <f t="shared" si="104"/>
        <v>#DIV/0!</v>
      </c>
      <c r="BQ175" s="373" t="e">
        <f t="shared" si="105"/>
        <v>#DIV/0!</v>
      </c>
      <c r="BR175" s="373" t="e">
        <f t="shared" si="106"/>
        <v>#DIV/0!</v>
      </c>
      <c r="BS175" s="373" t="e">
        <f t="shared" si="107"/>
        <v>#DIV/0!</v>
      </c>
      <c r="BT175" s="373" t="e">
        <f t="shared" si="108"/>
        <v>#DIV/0!</v>
      </c>
      <c r="BU175" s="373" t="e">
        <f t="shared" si="109"/>
        <v>#DIV/0!</v>
      </c>
      <c r="BV175" s="373" t="e">
        <f t="shared" si="110"/>
        <v>#DIV/0!</v>
      </c>
      <c r="BW175" s="373" t="e">
        <f t="shared" si="111"/>
        <v>#DIV/0!</v>
      </c>
      <c r="BY175" s="273" t="e">
        <f t="shared" si="130"/>
        <v>#DIV/0!</v>
      </c>
      <c r="BZ175" s="374" t="e">
        <f t="shared" si="131"/>
        <v>#DIV/0!</v>
      </c>
      <c r="CA175" s="375" t="e">
        <f t="shared" si="132"/>
        <v>#DIV/0!</v>
      </c>
      <c r="CB175" s="372">
        <f t="shared" si="87"/>
        <v>4621.88</v>
      </c>
      <c r="CC175" s="18" t="e">
        <f t="shared" si="88"/>
        <v>#DIV/0!</v>
      </c>
    </row>
    <row r="176" spans="1:82" s="651" customFormat="1" ht="9" customHeight="1">
      <c r="A176" s="642">
        <v>156</v>
      </c>
      <c r="B176" s="672" t="s">
        <v>760</v>
      </c>
      <c r="C176" s="673">
        <v>3936.1</v>
      </c>
      <c r="D176" s="674"/>
      <c r="E176" s="675"/>
      <c r="F176" s="676"/>
      <c r="G176" s="644">
        <f>ROUND(H176+U176+X176+Z176+AB176+AD176+AF176+AH176+AI176+AJ176+AK176+AL176,2)</f>
        <v>3820316.92</v>
      </c>
      <c r="H176" s="648">
        <f t="shared" ref="H176:H188" si="135">I176+K176+M176+O176+Q176+S176</f>
        <v>0</v>
      </c>
      <c r="I176" s="673">
        <v>0</v>
      </c>
      <c r="J176" s="673">
        <v>0</v>
      </c>
      <c r="K176" s="673">
        <v>0</v>
      </c>
      <c r="L176" s="673">
        <v>0</v>
      </c>
      <c r="M176" s="673">
        <v>0</v>
      </c>
      <c r="N176" s="648">
        <v>0</v>
      </c>
      <c r="O176" s="648">
        <v>0</v>
      </c>
      <c r="P176" s="648">
        <v>0</v>
      </c>
      <c r="Q176" s="648">
        <v>0</v>
      </c>
      <c r="R176" s="648">
        <v>0</v>
      </c>
      <c r="S176" s="648">
        <v>0</v>
      </c>
      <c r="T176" s="649">
        <v>0</v>
      </c>
      <c r="U176" s="648">
        <v>0</v>
      </c>
      <c r="V176" s="675" t="s">
        <v>992</v>
      </c>
      <c r="W176" s="648">
        <v>1132.8</v>
      </c>
      <c r="X176" s="648">
        <v>3651481.41</v>
      </c>
      <c r="Y176" s="650">
        <v>0</v>
      </c>
      <c r="Z176" s="650">
        <v>0</v>
      </c>
      <c r="AA176" s="650">
        <v>0</v>
      </c>
      <c r="AB176" s="650">
        <v>0</v>
      </c>
      <c r="AC176" s="650">
        <v>0</v>
      </c>
      <c r="AD176" s="650">
        <v>0</v>
      </c>
      <c r="AE176" s="650">
        <v>0</v>
      </c>
      <c r="AF176" s="650">
        <v>0</v>
      </c>
      <c r="AG176" s="650">
        <v>0</v>
      </c>
      <c r="AH176" s="650">
        <v>0</v>
      </c>
      <c r="AI176" s="650">
        <v>0</v>
      </c>
      <c r="AJ176" s="650">
        <v>112557.01</v>
      </c>
      <c r="AK176" s="650">
        <v>56278.5</v>
      </c>
      <c r="AL176" s="650">
        <v>0</v>
      </c>
      <c r="AN176" s="652">
        <f>I176/'Приложение 1.1'!J174</f>
        <v>0</v>
      </c>
      <c r="AO176" s="652" t="e">
        <f t="shared" si="89"/>
        <v>#DIV/0!</v>
      </c>
      <c r="AP176" s="652" t="e">
        <f t="shared" si="90"/>
        <v>#DIV/0!</v>
      </c>
      <c r="AQ176" s="652" t="e">
        <f t="shared" si="91"/>
        <v>#DIV/0!</v>
      </c>
      <c r="AR176" s="652" t="e">
        <f t="shared" si="92"/>
        <v>#DIV/0!</v>
      </c>
      <c r="AS176" s="652" t="e">
        <f t="shared" si="93"/>
        <v>#DIV/0!</v>
      </c>
      <c r="AT176" s="652" t="e">
        <f t="shared" si="94"/>
        <v>#DIV/0!</v>
      </c>
      <c r="AU176" s="652">
        <f t="shared" si="95"/>
        <v>3223.4122616525428</v>
      </c>
      <c r="AV176" s="652" t="e">
        <f t="shared" si="96"/>
        <v>#DIV/0!</v>
      </c>
      <c r="AW176" s="652" t="e">
        <f t="shared" si="97"/>
        <v>#DIV/0!</v>
      </c>
      <c r="AX176" s="652" t="e">
        <f t="shared" si="98"/>
        <v>#DIV/0!</v>
      </c>
      <c r="AY176" s="652">
        <f>AI176/'Приложение 1.1'!J174</f>
        <v>0</v>
      </c>
      <c r="AZ176" s="652">
        <v>730.08</v>
      </c>
      <c r="BA176" s="652">
        <v>2070.12</v>
      </c>
      <c r="BB176" s="652">
        <v>848.92</v>
      </c>
      <c r="BC176" s="652">
        <v>819.73</v>
      </c>
      <c r="BD176" s="652">
        <v>611.5</v>
      </c>
      <c r="BE176" s="652">
        <v>1080.04</v>
      </c>
      <c r="BF176" s="652">
        <v>2671800.0099999998</v>
      </c>
      <c r="BG176" s="652">
        <f t="shared" si="99"/>
        <v>4607.6000000000004</v>
      </c>
      <c r="BH176" s="652">
        <v>8748.57</v>
      </c>
      <c r="BI176" s="652">
        <v>3389.61</v>
      </c>
      <c r="BJ176" s="652">
        <v>5995.76</v>
      </c>
      <c r="BK176" s="652">
        <v>548.62</v>
      </c>
      <c r="BL176" s="653" t="str">
        <f t="shared" si="100"/>
        <v xml:space="preserve"> </v>
      </c>
      <c r="BM176" s="653" t="e">
        <f t="shared" si="101"/>
        <v>#DIV/0!</v>
      </c>
      <c r="BN176" s="653" t="e">
        <f t="shared" si="102"/>
        <v>#DIV/0!</v>
      </c>
      <c r="BO176" s="653" t="e">
        <f t="shared" si="103"/>
        <v>#DIV/0!</v>
      </c>
      <c r="BP176" s="653" t="e">
        <f t="shared" si="104"/>
        <v>#DIV/0!</v>
      </c>
      <c r="BQ176" s="653" t="e">
        <f t="shared" si="105"/>
        <v>#DIV/0!</v>
      </c>
      <c r="BR176" s="653" t="e">
        <f t="shared" si="106"/>
        <v>#DIV/0!</v>
      </c>
      <c r="BS176" s="653" t="str">
        <f t="shared" si="107"/>
        <v xml:space="preserve"> </v>
      </c>
      <c r="BT176" s="653" t="e">
        <f t="shared" si="108"/>
        <v>#DIV/0!</v>
      </c>
      <c r="BU176" s="653" t="e">
        <f t="shared" si="109"/>
        <v>#DIV/0!</v>
      </c>
      <c r="BV176" s="653" t="e">
        <f t="shared" si="110"/>
        <v>#DIV/0!</v>
      </c>
      <c r="BW176" s="653" t="str">
        <f t="shared" si="111"/>
        <v xml:space="preserve"> </v>
      </c>
      <c r="BY176" s="654">
        <f t="shared" si="130"/>
        <v>2.9462741536113186</v>
      </c>
      <c r="BZ176" s="655">
        <f t="shared" si="131"/>
        <v>1.4731369459264652</v>
      </c>
      <c r="CA176" s="656">
        <f t="shared" si="132"/>
        <v>3372.4549081920904</v>
      </c>
      <c r="CB176" s="652">
        <f t="shared" si="87"/>
        <v>4814.95</v>
      </c>
      <c r="CC176" s="657" t="str">
        <f t="shared" si="88"/>
        <v xml:space="preserve"> </v>
      </c>
    </row>
    <row r="177" spans="1:81" s="651" customFormat="1" ht="9" customHeight="1">
      <c r="A177" s="642">
        <v>157</v>
      </c>
      <c r="B177" s="672" t="s">
        <v>761</v>
      </c>
      <c r="C177" s="673">
        <v>2892.3</v>
      </c>
      <c r="D177" s="674"/>
      <c r="E177" s="675"/>
      <c r="F177" s="676"/>
      <c r="G177" s="644">
        <f>ROUND(H177+U177+X177+Z177+AB177+AD177+AF177+AH177+AI177+AJ177+AK177+AL177,2)</f>
        <v>2396302.2000000002</v>
      </c>
      <c r="H177" s="648">
        <f t="shared" si="135"/>
        <v>0</v>
      </c>
      <c r="I177" s="673">
        <v>0</v>
      </c>
      <c r="J177" s="673">
        <v>0</v>
      </c>
      <c r="K177" s="673">
        <v>0</v>
      </c>
      <c r="L177" s="673">
        <v>0</v>
      </c>
      <c r="M177" s="673">
        <v>0</v>
      </c>
      <c r="N177" s="648">
        <v>0</v>
      </c>
      <c r="O177" s="648">
        <v>0</v>
      </c>
      <c r="P177" s="648">
        <v>0</v>
      </c>
      <c r="Q177" s="648">
        <v>0</v>
      </c>
      <c r="R177" s="648">
        <v>0</v>
      </c>
      <c r="S177" s="648">
        <v>0</v>
      </c>
      <c r="T177" s="649">
        <v>0</v>
      </c>
      <c r="U177" s="648">
        <v>0</v>
      </c>
      <c r="V177" s="675" t="s">
        <v>992</v>
      </c>
      <c r="W177" s="648">
        <v>1195.79</v>
      </c>
      <c r="X177" s="648">
        <v>2288402.7200000002</v>
      </c>
      <c r="Y177" s="650">
        <v>0</v>
      </c>
      <c r="Z177" s="650">
        <v>0</v>
      </c>
      <c r="AA177" s="650">
        <v>0</v>
      </c>
      <c r="AB177" s="650">
        <v>0</v>
      </c>
      <c r="AC177" s="650">
        <v>0</v>
      </c>
      <c r="AD177" s="650">
        <v>0</v>
      </c>
      <c r="AE177" s="650">
        <v>0</v>
      </c>
      <c r="AF177" s="650">
        <v>0</v>
      </c>
      <c r="AG177" s="650">
        <v>0</v>
      </c>
      <c r="AH177" s="650">
        <v>0</v>
      </c>
      <c r="AI177" s="650">
        <v>0</v>
      </c>
      <c r="AJ177" s="650">
        <v>71932.990000000005</v>
      </c>
      <c r="AK177" s="650">
        <v>35966.49</v>
      </c>
      <c r="AL177" s="650">
        <v>0</v>
      </c>
      <c r="AN177" s="652">
        <f>I177/'Приложение 1.1'!J175</f>
        <v>0</v>
      </c>
      <c r="AO177" s="652" t="e">
        <f t="shared" si="89"/>
        <v>#DIV/0!</v>
      </c>
      <c r="AP177" s="652" t="e">
        <f t="shared" si="90"/>
        <v>#DIV/0!</v>
      </c>
      <c r="AQ177" s="652" t="e">
        <f t="shared" si="91"/>
        <v>#DIV/0!</v>
      </c>
      <c r="AR177" s="652" t="e">
        <f t="shared" si="92"/>
        <v>#DIV/0!</v>
      </c>
      <c r="AS177" s="652" t="e">
        <f t="shared" si="93"/>
        <v>#DIV/0!</v>
      </c>
      <c r="AT177" s="652" t="e">
        <f t="shared" si="94"/>
        <v>#DIV/0!</v>
      </c>
      <c r="AU177" s="652">
        <f t="shared" si="95"/>
        <v>1913.7162210756071</v>
      </c>
      <c r="AV177" s="652" t="e">
        <f t="shared" si="96"/>
        <v>#DIV/0!</v>
      </c>
      <c r="AW177" s="652" t="e">
        <f t="shared" si="97"/>
        <v>#DIV/0!</v>
      </c>
      <c r="AX177" s="652" t="e">
        <f t="shared" si="98"/>
        <v>#DIV/0!</v>
      </c>
      <c r="AY177" s="652">
        <f>AI177/'Приложение 1.1'!J175</f>
        <v>0</v>
      </c>
      <c r="AZ177" s="652">
        <v>730.08</v>
      </c>
      <c r="BA177" s="652">
        <v>2070.12</v>
      </c>
      <c r="BB177" s="652">
        <v>848.92</v>
      </c>
      <c r="BC177" s="652">
        <v>819.73</v>
      </c>
      <c r="BD177" s="652">
        <v>611.5</v>
      </c>
      <c r="BE177" s="652">
        <v>1080.04</v>
      </c>
      <c r="BF177" s="652">
        <v>2671800.0099999998</v>
      </c>
      <c r="BG177" s="652">
        <f t="shared" si="99"/>
        <v>4607.6000000000004</v>
      </c>
      <c r="BH177" s="652">
        <v>8748.57</v>
      </c>
      <c r="BI177" s="652">
        <v>3389.61</v>
      </c>
      <c r="BJ177" s="652">
        <v>5995.76</v>
      </c>
      <c r="BK177" s="652">
        <v>548.62</v>
      </c>
      <c r="BL177" s="653" t="str">
        <f t="shared" si="100"/>
        <v xml:space="preserve"> </v>
      </c>
      <c r="BM177" s="653" t="e">
        <f t="shared" si="101"/>
        <v>#DIV/0!</v>
      </c>
      <c r="BN177" s="653" t="e">
        <f t="shared" si="102"/>
        <v>#DIV/0!</v>
      </c>
      <c r="BO177" s="653" t="e">
        <f t="shared" si="103"/>
        <v>#DIV/0!</v>
      </c>
      <c r="BP177" s="653" t="e">
        <f t="shared" si="104"/>
        <v>#DIV/0!</v>
      </c>
      <c r="BQ177" s="653" t="e">
        <f t="shared" si="105"/>
        <v>#DIV/0!</v>
      </c>
      <c r="BR177" s="653" t="e">
        <f t="shared" si="106"/>
        <v>#DIV/0!</v>
      </c>
      <c r="BS177" s="653" t="str">
        <f t="shared" si="107"/>
        <v xml:space="preserve"> </v>
      </c>
      <c r="BT177" s="653" t="e">
        <f t="shared" si="108"/>
        <v>#DIV/0!</v>
      </c>
      <c r="BU177" s="653" t="e">
        <f t="shared" si="109"/>
        <v>#DIV/0!</v>
      </c>
      <c r="BV177" s="653" t="e">
        <f t="shared" si="110"/>
        <v>#DIV/0!</v>
      </c>
      <c r="BW177" s="653" t="str">
        <f t="shared" si="111"/>
        <v xml:space="preserve"> </v>
      </c>
      <c r="BY177" s="654">
        <f t="shared" si="130"/>
        <v>3.0018329908473147</v>
      </c>
      <c r="BZ177" s="655">
        <f t="shared" si="131"/>
        <v>1.500916286768839</v>
      </c>
      <c r="CA177" s="656">
        <f t="shared" si="132"/>
        <v>2003.9490211491986</v>
      </c>
      <c r="CB177" s="652">
        <f t="shared" si="87"/>
        <v>4814.95</v>
      </c>
      <c r="CC177" s="657" t="str">
        <f t="shared" si="88"/>
        <v xml:space="preserve"> </v>
      </c>
    </row>
    <row r="178" spans="1:81" s="26" customFormat="1" ht="9" customHeight="1">
      <c r="A178" s="562">
        <v>158</v>
      </c>
      <c r="B178" s="186" t="s">
        <v>762</v>
      </c>
      <c r="C178" s="190">
        <v>4096.3999999999996</v>
      </c>
      <c r="D178" s="187"/>
      <c r="E178" s="188"/>
      <c r="F178" s="286"/>
      <c r="G178" s="178">
        <f>ROUND(H178+U178+X178+Z178+AB178+AD178+AF178+AH178+AJ178+AK178+AL178+AI178,2)</f>
        <v>1079309.3700000001</v>
      </c>
      <c r="H178" s="388">
        <f>ROUND(I178+K178+M178+O178+Q178+S178,2)</f>
        <v>917656</v>
      </c>
      <c r="I178" s="190">
        <v>0</v>
      </c>
      <c r="J178" s="190">
        <v>0</v>
      </c>
      <c r="K178" s="190">
        <v>0</v>
      </c>
      <c r="L178" s="190">
        <v>0</v>
      </c>
      <c r="M178" s="190">
        <v>0</v>
      </c>
      <c r="N178" s="388">
        <v>545</v>
      </c>
      <c r="O178" s="388">
        <v>406829</v>
      </c>
      <c r="P178" s="388">
        <v>0</v>
      </c>
      <c r="Q178" s="388">
        <v>0</v>
      </c>
      <c r="R178" s="388">
        <v>522</v>
      </c>
      <c r="S178" s="388">
        <v>510827</v>
      </c>
      <c r="T178" s="103">
        <v>0</v>
      </c>
      <c r="U178" s="388">
        <v>0</v>
      </c>
      <c r="V178" s="188"/>
      <c r="W178" s="388">
        <v>0</v>
      </c>
      <c r="X178" s="388">
        <v>0</v>
      </c>
      <c r="Y178" s="396">
        <v>0</v>
      </c>
      <c r="Z178" s="396">
        <v>0</v>
      </c>
      <c r="AA178" s="396">
        <v>0</v>
      </c>
      <c r="AB178" s="396">
        <v>0</v>
      </c>
      <c r="AC178" s="396">
        <v>0</v>
      </c>
      <c r="AD178" s="396">
        <v>0</v>
      </c>
      <c r="AE178" s="396">
        <v>0</v>
      </c>
      <c r="AF178" s="396">
        <v>0</v>
      </c>
      <c r="AG178" s="396">
        <v>0</v>
      </c>
      <c r="AH178" s="396">
        <v>0</v>
      </c>
      <c r="AI178" s="396">
        <v>85276</v>
      </c>
      <c r="AJ178" s="396">
        <v>48603.78</v>
      </c>
      <c r="AK178" s="396">
        <v>27773.59</v>
      </c>
      <c r="AL178" s="396">
        <v>0</v>
      </c>
      <c r="AN178" s="372">
        <f>I178/'Приложение 1.1'!J176</f>
        <v>0</v>
      </c>
      <c r="AO178" s="372" t="e">
        <f t="shared" si="89"/>
        <v>#DIV/0!</v>
      </c>
      <c r="AP178" s="372" t="e">
        <f t="shared" si="90"/>
        <v>#DIV/0!</v>
      </c>
      <c r="AQ178" s="372">
        <f t="shared" si="91"/>
        <v>746.47522935779818</v>
      </c>
      <c r="AR178" s="372" t="e">
        <f t="shared" si="92"/>
        <v>#DIV/0!</v>
      </c>
      <c r="AS178" s="372">
        <f t="shared" si="93"/>
        <v>978.59578544061299</v>
      </c>
      <c r="AT178" s="372" t="e">
        <f t="shared" si="94"/>
        <v>#DIV/0!</v>
      </c>
      <c r="AU178" s="372" t="e">
        <f t="shared" si="95"/>
        <v>#DIV/0!</v>
      </c>
      <c r="AV178" s="372" t="e">
        <f t="shared" si="96"/>
        <v>#DIV/0!</v>
      </c>
      <c r="AW178" s="372" t="e">
        <f t="shared" si="97"/>
        <v>#DIV/0!</v>
      </c>
      <c r="AX178" s="372" t="e">
        <f t="shared" si="98"/>
        <v>#DIV/0!</v>
      </c>
      <c r="AY178" s="372">
        <f>AI178/'Приложение 1.1'!J176</f>
        <v>20.817302997754126</v>
      </c>
      <c r="AZ178" s="372">
        <v>730.08</v>
      </c>
      <c r="BA178" s="372">
        <v>2070.12</v>
      </c>
      <c r="BB178" s="372">
        <v>848.92</v>
      </c>
      <c r="BC178" s="372">
        <v>819.73</v>
      </c>
      <c r="BD178" s="372">
        <v>611.5</v>
      </c>
      <c r="BE178" s="372">
        <v>1080.04</v>
      </c>
      <c r="BF178" s="372">
        <v>2671800.0099999998</v>
      </c>
      <c r="BG178" s="372">
        <f t="shared" si="99"/>
        <v>4422.8500000000004</v>
      </c>
      <c r="BH178" s="372">
        <v>8748.57</v>
      </c>
      <c r="BI178" s="372">
        <v>3389.61</v>
      </c>
      <c r="BJ178" s="372">
        <v>5995.76</v>
      </c>
      <c r="BK178" s="372">
        <v>548.62</v>
      </c>
      <c r="BL178" s="373" t="str">
        <f t="shared" si="100"/>
        <v xml:space="preserve"> </v>
      </c>
      <c r="BM178" s="373" t="e">
        <f t="shared" si="101"/>
        <v>#DIV/0!</v>
      </c>
      <c r="BN178" s="373" t="e">
        <f t="shared" si="102"/>
        <v>#DIV/0!</v>
      </c>
      <c r="BO178" s="373" t="str">
        <f t="shared" si="103"/>
        <v xml:space="preserve"> </v>
      </c>
      <c r="BP178" s="373" t="e">
        <f t="shared" si="104"/>
        <v>#DIV/0!</v>
      </c>
      <c r="BQ178" s="373" t="str">
        <f t="shared" si="105"/>
        <v xml:space="preserve"> </v>
      </c>
      <c r="BR178" s="373" t="e">
        <f t="shared" si="106"/>
        <v>#DIV/0!</v>
      </c>
      <c r="BS178" s="373" t="e">
        <f t="shared" si="107"/>
        <v>#DIV/0!</v>
      </c>
      <c r="BT178" s="373" t="e">
        <f t="shared" si="108"/>
        <v>#DIV/0!</v>
      </c>
      <c r="BU178" s="373" t="e">
        <f t="shared" si="109"/>
        <v>#DIV/0!</v>
      </c>
      <c r="BV178" s="373" t="e">
        <f t="shared" si="110"/>
        <v>#DIV/0!</v>
      </c>
      <c r="BW178" s="373" t="str">
        <f t="shared" si="111"/>
        <v xml:space="preserve"> </v>
      </c>
      <c r="BY178" s="273">
        <f t="shared" si="130"/>
        <v>4.5032296902972311</v>
      </c>
      <c r="BZ178" s="374">
        <f t="shared" si="131"/>
        <v>2.5732742411010476</v>
      </c>
      <c r="CA178" s="375" t="e">
        <f t="shared" si="132"/>
        <v>#DIV/0!</v>
      </c>
      <c r="CB178" s="372">
        <f t="shared" si="87"/>
        <v>4621.88</v>
      </c>
      <c r="CC178" s="18" t="e">
        <f t="shared" si="88"/>
        <v>#DIV/0!</v>
      </c>
    </row>
    <row r="179" spans="1:81" s="651" customFormat="1" ht="9" customHeight="1">
      <c r="A179" s="642">
        <v>159</v>
      </c>
      <c r="B179" s="672" t="s">
        <v>763</v>
      </c>
      <c r="C179" s="673">
        <v>3701.7</v>
      </c>
      <c r="D179" s="674"/>
      <c r="E179" s="675"/>
      <c r="F179" s="676"/>
      <c r="G179" s="644">
        <f t="shared" ref="G179:G186" si="136">ROUND(H179+U179+X179+Z179+AB179+AD179+AF179+AH179+AI179+AJ179+AK179+AL179,2)</f>
        <v>2965641.46</v>
      </c>
      <c r="H179" s="648">
        <f t="shared" si="135"/>
        <v>0</v>
      </c>
      <c r="I179" s="673">
        <v>0</v>
      </c>
      <c r="J179" s="673">
        <v>0</v>
      </c>
      <c r="K179" s="673">
        <v>0</v>
      </c>
      <c r="L179" s="673">
        <v>0</v>
      </c>
      <c r="M179" s="673">
        <v>0</v>
      </c>
      <c r="N179" s="648">
        <v>0</v>
      </c>
      <c r="O179" s="648">
        <v>0</v>
      </c>
      <c r="P179" s="648">
        <v>0</v>
      </c>
      <c r="Q179" s="648">
        <v>0</v>
      </c>
      <c r="R179" s="648">
        <v>0</v>
      </c>
      <c r="S179" s="648">
        <v>0</v>
      </c>
      <c r="T179" s="649">
        <v>0</v>
      </c>
      <c r="U179" s="648">
        <v>0</v>
      </c>
      <c r="V179" s="675" t="s">
        <v>992</v>
      </c>
      <c r="W179" s="648">
        <v>1115.55</v>
      </c>
      <c r="X179" s="648">
        <v>2832095.71</v>
      </c>
      <c r="Y179" s="650">
        <v>0</v>
      </c>
      <c r="Z179" s="650">
        <v>0</v>
      </c>
      <c r="AA179" s="650">
        <v>0</v>
      </c>
      <c r="AB179" s="650">
        <v>0</v>
      </c>
      <c r="AC179" s="650">
        <v>0</v>
      </c>
      <c r="AD179" s="650">
        <v>0</v>
      </c>
      <c r="AE179" s="650">
        <v>0</v>
      </c>
      <c r="AF179" s="650">
        <v>0</v>
      </c>
      <c r="AG179" s="650">
        <v>0</v>
      </c>
      <c r="AH179" s="650">
        <v>0</v>
      </c>
      <c r="AI179" s="650">
        <v>0</v>
      </c>
      <c r="AJ179" s="650">
        <v>89030.5</v>
      </c>
      <c r="AK179" s="650">
        <v>44515.25</v>
      </c>
      <c r="AL179" s="650">
        <v>0</v>
      </c>
      <c r="AN179" s="652">
        <f>I179/'Приложение 1.1'!J177</f>
        <v>0</v>
      </c>
      <c r="AO179" s="652" t="e">
        <f t="shared" si="89"/>
        <v>#DIV/0!</v>
      </c>
      <c r="AP179" s="652" t="e">
        <f t="shared" si="90"/>
        <v>#DIV/0!</v>
      </c>
      <c r="AQ179" s="652" t="e">
        <f t="shared" si="91"/>
        <v>#DIV/0!</v>
      </c>
      <c r="AR179" s="652" t="e">
        <f t="shared" si="92"/>
        <v>#DIV/0!</v>
      </c>
      <c r="AS179" s="652" t="e">
        <f t="shared" si="93"/>
        <v>#DIV/0!</v>
      </c>
      <c r="AT179" s="652" t="e">
        <f t="shared" si="94"/>
        <v>#DIV/0!</v>
      </c>
      <c r="AU179" s="652">
        <f t="shared" si="95"/>
        <v>2538.743857290126</v>
      </c>
      <c r="AV179" s="652" t="e">
        <f t="shared" si="96"/>
        <v>#DIV/0!</v>
      </c>
      <c r="AW179" s="652" t="e">
        <f t="shared" si="97"/>
        <v>#DIV/0!</v>
      </c>
      <c r="AX179" s="652" t="e">
        <f t="shared" si="98"/>
        <v>#DIV/0!</v>
      </c>
      <c r="AY179" s="652">
        <f>AI179/'Приложение 1.1'!J177</f>
        <v>0</v>
      </c>
      <c r="AZ179" s="652">
        <v>730.08</v>
      </c>
      <c r="BA179" s="652">
        <v>2070.12</v>
      </c>
      <c r="BB179" s="652">
        <v>848.92</v>
      </c>
      <c r="BC179" s="652">
        <v>819.73</v>
      </c>
      <c r="BD179" s="652">
        <v>611.5</v>
      </c>
      <c r="BE179" s="652">
        <v>1080.04</v>
      </c>
      <c r="BF179" s="652">
        <v>2671800.0099999998</v>
      </c>
      <c r="BG179" s="652">
        <f t="shared" si="99"/>
        <v>4607.6000000000004</v>
      </c>
      <c r="BH179" s="652">
        <v>8748.57</v>
      </c>
      <c r="BI179" s="652">
        <v>3389.61</v>
      </c>
      <c r="BJ179" s="652">
        <v>5995.76</v>
      </c>
      <c r="BK179" s="652">
        <v>548.62</v>
      </c>
      <c r="BL179" s="653" t="str">
        <f t="shared" si="100"/>
        <v xml:space="preserve"> </v>
      </c>
      <c r="BM179" s="653" t="e">
        <f t="shared" si="101"/>
        <v>#DIV/0!</v>
      </c>
      <c r="BN179" s="653" t="e">
        <f t="shared" si="102"/>
        <v>#DIV/0!</v>
      </c>
      <c r="BO179" s="653" t="e">
        <f t="shared" si="103"/>
        <v>#DIV/0!</v>
      </c>
      <c r="BP179" s="653" t="e">
        <f t="shared" si="104"/>
        <v>#DIV/0!</v>
      </c>
      <c r="BQ179" s="653" t="e">
        <f t="shared" si="105"/>
        <v>#DIV/0!</v>
      </c>
      <c r="BR179" s="653" t="e">
        <f t="shared" si="106"/>
        <v>#DIV/0!</v>
      </c>
      <c r="BS179" s="653" t="str">
        <f t="shared" si="107"/>
        <v xml:space="preserve"> </v>
      </c>
      <c r="BT179" s="653" t="e">
        <f t="shared" si="108"/>
        <v>#DIV/0!</v>
      </c>
      <c r="BU179" s="653" t="e">
        <f t="shared" si="109"/>
        <v>#DIV/0!</v>
      </c>
      <c r="BV179" s="653" t="e">
        <f t="shared" si="110"/>
        <v>#DIV/0!</v>
      </c>
      <c r="BW179" s="653" t="str">
        <f t="shared" si="111"/>
        <v xml:space="preserve"> </v>
      </c>
      <c r="BY179" s="654">
        <f t="shared" si="130"/>
        <v>3.0020655295262837</v>
      </c>
      <c r="BZ179" s="655">
        <f t="shared" si="131"/>
        <v>1.5010327647631418</v>
      </c>
      <c r="CA179" s="656">
        <f t="shared" si="132"/>
        <v>2658.4567791672271</v>
      </c>
      <c r="CB179" s="652">
        <f t="shared" si="87"/>
        <v>4814.95</v>
      </c>
      <c r="CC179" s="657" t="str">
        <f t="shared" si="88"/>
        <v xml:space="preserve"> </v>
      </c>
    </row>
    <row r="180" spans="1:81" s="26" customFormat="1" ht="9" customHeight="1">
      <c r="A180" s="562">
        <v>160</v>
      </c>
      <c r="B180" s="186" t="s">
        <v>764</v>
      </c>
      <c r="C180" s="190">
        <v>1344.9</v>
      </c>
      <c r="D180" s="187"/>
      <c r="E180" s="188"/>
      <c r="F180" s="286"/>
      <c r="G180" s="178">
        <f t="shared" si="136"/>
        <v>1218349.8600000001</v>
      </c>
      <c r="H180" s="388">
        <f t="shared" si="135"/>
        <v>0</v>
      </c>
      <c r="I180" s="190">
        <v>0</v>
      </c>
      <c r="J180" s="190">
        <v>0</v>
      </c>
      <c r="K180" s="190">
        <v>0</v>
      </c>
      <c r="L180" s="190">
        <v>0</v>
      </c>
      <c r="M180" s="190">
        <v>0</v>
      </c>
      <c r="N180" s="388">
        <v>0</v>
      </c>
      <c r="O180" s="388">
        <v>0</v>
      </c>
      <c r="P180" s="388">
        <v>0</v>
      </c>
      <c r="Q180" s="388">
        <v>0</v>
      </c>
      <c r="R180" s="388">
        <v>0</v>
      </c>
      <c r="S180" s="388">
        <v>0</v>
      </c>
      <c r="T180" s="103">
        <v>0</v>
      </c>
      <c r="U180" s="388">
        <v>0</v>
      </c>
      <c r="V180" s="188" t="s">
        <v>993</v>
      </c>
      <c r="W180" s="388">
        <v>347</v>
      </c>
      <c r="X180" s="388">
        <v>1149743.6200000001</v>
      </c>
      <c r="Y180" s="396">
        <v>0</v>
      </c>
      <c r="Z180" s="396">
        <v>0</v>
      </c>
      <c r="AA180" s="396">
        <v>0</v>
      </c>
      <c r="AB180" s="396">
        <v>0</v>
      </c>
      <c r="AC180" s="396">
        <v>0</v>
      </c>
      <c r="AD180" s="396">
        <v>0</v>
      </c>
      <c r="AE180" s="396">
        <v>0</v>
      </c>
      <c r="AF180" s="396">
        <v>0</v>
      </c>
      <c r="AG180" s="396">
        <v>0</v>
      </c>
      <c r="AH180" s="396">
        <v>0</v>
      </c>
      <c r="AI180" s="396">
        <v>0</v>
      </c>
      <c r="AJ180" s="396">
        <v>45661.01</v>
      </c>
      <c r="AK180" s="396">
        <v>22945.23</v>
      </c>
      <c r="AL180" s="396">
        <v>0</v>
      </c>
      <c r="AN180" s="372">
        <f>I180/'Приложение 1.1'!J178</f>
        <v>0</v>
      </c>
      <c r="AO180" s="372" t="e">
        <f t="shared" si="89"/>
        <v>#DIV/0!</v>
      </c>
      <c r="AP180" s="372" t="e">
        <f t="shared" si="90"/>
        <v>#DIV/0!</v>
      </c>
      <c r="AQ180" s="372" t="e">
        <f t="shared" si="91"/>
        <v>#DIV/0!</v>
      </c>
      <c r="AR180" s="372" t="e">
        <f t="shared" si="92"/>
        <v>#DIV/0!</v>
      </c>
      <c r="AS180" s="372" t="e">
        <f t="shared" si="93"/>
        <v>#DIV/0!</v>
      </c>
      <c r="AT180" s="372" t="e">
        <f t="shared" si="94"/>
        <v>#DIV/0!</v>
      </c>
      <c r="AU180" s="372">
        <f t="shared" si="95"/>
        <v>3313.3821902017294</v>
      </c>
      <c r="AV180" s="372" t="e">
        <f t="shared" si="96"/>
        <v>#DIV/0!</v>
      </c>
      <c r="AW180" s="372" t="e">
        <f t="shared" si="97"/>
        <v>#DIV/0!</v>
      </c>
      <c r="AX180" s="372" t="e">
        <f t="shared" si="98"/>
        <v>#DIV/0!</v>
      </c>
      <c r="AY180" s="372">
        <f>AI180/'Приложение 1.1'!J178</f>
        <v>0</v>
      </c>
      <c r="AZ180" s="372">
        <v>730.08</v>
      </c>
      <c r="BA180" s="372">
        <v>2070.12</v>
      </c>
      <c r="BB180" s="372">
        <v>848.92</v>
      </c>
      <c r="BC180" s="372">
        <v>819.73</v>
      </c>
      <c r="BD180" s="372">
        <v>611.5</v>
      </c>
      <c r="BE180" s="372">
        <v>1080.04</v>
      </c>
      <c r="BF180" s="372">
        <v>2671800.0099999998</v>
      </c>
      <c r="BG180" s="372">
        <f t="shared" si="99"/>
        <v>4422.8500000000004</v>
      </c>
      <c r="BH180" s="372">
        <v>8748.57</v>
      </c>
      <c r="BI180" s="372">
        <v>3389.61</v>
      </c>
      <c r="BJ180" s="372">
        <v>5995.76</v>
      </c>
      <c r="BK180" s="372">
        <v>548.62</v>
      </c>
      <c r="BL180" s="373" t="str">
        <f t="shared" si="100"/>
        <v xml:space="preserve"> </v>
      </c>
      <c r="BM180" s="373" t="e">
        <f t="shared" si="101"/>
        <v>#DIV/0!</v>
      </c>
      <c r="BN180" s="373" t="e">
        <f t="shared" si="102"/>
        <v>#DIV/0!</v>
      </c>
      <c r="BO180" s="373" t="e">
        <f t="shared" si="103"/>
        <v>#DIV/0!</v>
      </c>
      <c r="BP180" s="373" t="e">
        <f t="shared" si="104"/>
        <v>#DIV/0!</v>
      </c>
      <c r="BQ180" s="373" t="e">
        <f t="shared" si="105"/>
        <v>#DIV/0!</v>
      </c>
      <c r="BR180" s="373" t="e">
        <f t="shared" si="106"/>
        <v>#DIV/0!</v>
      </c>
      <c r="BS180" s="373" t="str">
        <f t="shared" si="107"/>
        <v xml:space="preserve"> </v>
      </c>
      <c r="BT180" s="373" t="e">
        <f t="shared" si="108"/>
        <v>#DIV/0!</v>
      </c>
      <c r="BU180" s="373" t="e">
        <f t="shared" si="109"/>
        <v>#DIV/0!</v>
      </c>
      <c r="BV180" s="373" t="e">
        <f t="shared" si="110"/>
        <v>#DIV/0!</v>
      </c>
      <c r="BW180" s="373" t="str">
        <f t="shared" si="111"/>
        <v xml:space="preserve"> </v>
      </c>
      <c r="BY180" s="273">
        <f t="shared" si="130"/>
        <v>3.7477748797049149</v>
      </c>
      <c r="BZ180" s="374">
        <f t="shared" si="131"/>
        <v>1.8833038647864249</v>
      </c>
      <c r="CA180" s="375">
        <f t="shared" si="132"/>
        <v>3511.0946974063404</v>
      </c>
      <c r="CB180" s="372">
        <f t="shared" si="87"/>
        <v>4621.88</v>
      </c>
      <c r="CC180" s="18" t="str">
        <f t="shared" si="88"/>
        <v xml:space="preserve"> </v>
      </c>
    </row>
    <row r="181" spans="1:81" s="490" customFormat="1" ht="9" customHeight="1">
      <c r="A181" s="562">
        <v>161</v>
      </c>
      <c r="B181" s="512" t="s">
        <v>765</v>
      </c>
      <c r="C181" s="513">
        <v>3203</v>
      </c>
      <c r="D181" s="498"/>
      <c r="E181" s="514"/>
      <c r="F181" s="515"/>
      <c r="G181" s="483">
        <f t="shared" si="136"/>
        <v>3107108.09</v>
      </c>
      <c r="H181" s="487">
        <f t="shared" si="135"/>
        <v>0</v>
      </c>
      <c r="I181" s="513">
        <v>0</v>
      </c>
      <c r="J181" s="513">
        <v>0</v>
      </c>
      <c r="K181" s="513">
        <v>0</v>
      </c>
      <c r="L181" s="513">
        <v>0</v>
      </c>
      <c r="M181" s="513">
        <v>0</v>
      </c>
      <c r="N181" s="487">
        <v>0</v>
      </c>
      <c r="O181" s="487">
        <v>0</v>
      </c>
      <c r="P181" s="487">
        <v>0</v>
      </c>
      <c r="Q181" s="487">
        <v>0</v>
      </c>
      <c r="R181" s="487">
        <v>0</v>
      </c>
      <c r="S181" s="487">
        <v>0</v>
      </c>
      <c r="T181" s="488">
        <v>0</v>
      </c>
      <c r="U181" s="487">
        <v>0</v>
      </c>
      <c r="V181" s="514" t="s">
        <v>992</v>
      </c>
      <c r="W181" s="487">
        <v>942.84</v>
      </c>
      <c r="X181" s="487">
        <v>2948871.45</v>
      </c>
      <c r="Y181" s="489">
        <v>0</v>
      </c>
      <c r="Z181" s="489">
        <v>0</v>
      </c>
      <c r="AA181" s="489">
        <v>0</v>
      </c>
      <c r="AB181" s="489">
        <v>0</v>
      </c>
      <c r="AC181" s="489">
        <v>0</v>
      </c>
      <c r="AD181" s="489">
        <v>0</v>
      </c>
      <c r="AE181" s="489">
        <v>0</v>
      </c>
      <c r="AF181" s="489">
        <v>0</v>
      </c>
      <c r="AG181" s="489">
        <v>0</v>
      </c>
      <c r="AH181" s="489">
        <v>0</v>
      </c>
      <c r="AI181" s="489">
        <v>0</v>
      </c>
      <c r="AJ181" s="489">
        <v>105491.09</v>
      </c>
      <c r="AK181" s="489">
        <v>52745.55</v>
      </c>
      <c r="AL181" s="489">
        <v>0</v>
      </c>
      <c r="AN181" s="372">
        <f>I181/'Приложение 1.1'!J179</f>
        <v>0</v>
      </c>
      <c r="AO181" s="372" t="e">
        <f t="shared" si="89"/>
        <v>#DIV/0!</v>
      </c>
      <c r="AP181" s="372" t="e">
        <f t="shared" si="90"/>
        <v>#DIV/0!</v>
      </c>
      <c r="AQ181" s="372" t="e">
        <f t="shared" si="91"/>
        <v>#DIV/0!</v>
      </c>
      <c r="AR181" s="372" t="e">
        <f t="shared" si="92"/>
        <v>#DIV/0!</v>
      </c>
      <c r="AS181" s="372" t="e">
        <f t="shared" si="93"/>
        <v>#DIV/0!</v>
      </c>
      <c r="AT181" s="372" t="e">
        <f t="shared" si="94"/>
        <v>#DIV/0!</v>
      </c>
      <c r="AU181" s="372">
        <f t="shared" si="95"/>
        <v>3127.6477981417843</v>
      </c>
      <c r="AV181" s="372" t="e">
        <f t="shared" si="96"/>
        <v>#DIV/0!</v>
      </c>
      <c r="AW181" s="372" t="e">
        <f t="shared" si="97"/>
        <v>#DIV/0!</v>
      </c>
      <c r="AX181" s="372" t="e">
        <f t="shared" si="98"/>
        <v>#DIV/0!</v>
      </c>
      <c r="AY181" s="372">
        <f>AI181/'Приложение 1.1'!J179</f>
        <v>0</v>
      </c>
      <c r="AZ181" s="372">
        <v>730.08</v>
      </c>
      <c r="BA181" s="372">
        <v>2070.12</v>
      </c>
      <c r="BB181" s="372">
        <v>848.92</v>
      </c>
      <c r="BC181" s="372">
        <v>819.73</v>
      </c>
      <c r="BD181" s="372">
        <v>611.5</v>
      </c>
      <c r="BE181" s="372">
        <v>1080.04</v>
      </c>
      <c r="BF181" s="372">
        <v>2671800.0099999998</v>
      </c>
      <c r="BG181" s="372">
        <f t="shared" si="99"/>
        <v>4607.6000000000004</v>
      </c>
      <c r="BH181" s="372">
        <v>8748.57</v>
      </c>
      <c r="BI181" s="372">
        <v>3389.61</v>
      </c>
      <c r="BJ181" s="372">
        <v>5995.76</v>
      </c>
      <c r="BK181" s="372">
        <v>548.62</v>
      </c>
      <c r="BL181" s="373" t="str">
        <f t="shared" si="100"/>
        <v xml:space="preserve"> </v>
      </c>
      <c r="BM181" s="373" t="e">
        <f t="shared" si="101"/>
        <v>#DIV/0!</v>
      </c>
      <c r="BN181" s="373" t="e">
        <f t="shared" si="102"/>
        <v>#DIV/0!</v>
      </c>
      <c r="BO181" s="373" t="e">
        <f t="shared" si="103"/>
        <v>#DIV/0!</v>
      </c>
      <c r="BP181" s="373" t="e">
        <f t="shared" si="104"/>
        <v>#DIV/0!</v>
      </c>
      <c r="BQ181" s="373" t="e">
        <f t="shared" si="105"/>
        <v>#DIV/0!</v>
      </c>
      <c r="BR181" s="373" t="e">
        <f t="shared" si="106"/>
        <v>#DIV/0!</v>
      </c>
      <c r="BS181" s="373" t="str">
        <f t="shared" si="107"/>
        <v xml:space="preserve"> </v>
      </c>
      <c r="BT181" s="373" t="e">
        <f t="shared" si="108"/>
        <v>#DIV/0!</v>
      </c>
      <c r="BU181" s="373" t="e">
        <f t="shared" si="109"/>
        <v>#DIV/0!</v>
      </c>
      <c r="BV181" s="373" t="e">
        <f t="shared" si="110"/>
        <v>#DIV/0!</v>
      </c>
      <c r="BW181" s="373" t="str">
        <f t="shared" si="111"/>
        <v xml:space="preserve"> </v>
      </c>
      <c r="BY181" s="492">
        <f t="shared" si="130"/>
        <v>3.3951535300466489</v>
      </c>
      <c r="BZ181" s="493">
        <f t="shared" si="131"/>
        <v>1.6975769259446654</v>
      </c>
      <c r="CA181" s="494">
        <f t="shared" si="132"/>
        <v>3295.4775889864663</v>
      </c>
      <c r="CB181" s="491">
        <f t="shared" si="87"/>
        <v>4814.95</v>
      </c>
      <c r="CC181" s="495" t="str">
        <f t="shared" si="88"/>
        <v xml:space="preserve"> </v>
      </c>
    </row>
    <row r="182" spans="1:81" s="490" customFormat="1" ht="9" customHeight="1">
      <c r="A182" s="562">
        <v>162</v>
      </c>
      <c r="B182" s="512" t="s">
        <v>766</v>
      </c>
      <c r="C182" s="513">
        <v>1271</v>
      </c>
      <c r="D182" s="498"/>
      <c r="E182" s="514"/>
      <c r="F182" s="515"/>
      <c r="G182" s="483">
        <f t="shared" si="136"/>
        <v>1864331.58</v>
      </c>
      <c r="H182" s="487">
        <f t="shared" si="135"/>
        <v>0</v>
      </c>
      <c r="I182" s="513">
        <v>0</v>
      </c>
      <c r="J182" s="513">
        <v>0</v>
      </c>
      <c r="K182" s="513">
        <v>0</v>
      </c>
      <c r="L182" s="513">
        <v>0</v>
      </c>
      <c r="M182" s="513">
        <v>0</v>
      </c>
      <c r="N182" s="487">
        <v>0</v>
      </c>
      <c r="O182" s="487">
        <v>0</v>
      </c>
      <c r="P182" s="487">
        <v>0</v>
      </c>
      <c r="Q182" s="487">
        <v>0</v>
      </c>
      <c r="R182" s="487">
        <v>0</v>
      </c>
      <c r="S182" s="487">
        <v>0</v>
      </c>
      <c r="T182" s="488">
        <v>0</v>
      </c>
      <c r="U182" s="487">
        <v>0</v>
      </c>
      <c r="V182" s="514" t="s">
        <v>992</v>
      </c>
      <c r="W182" s="487">
        <v>598</v>
      </c>
      <c r="X182" s="487">
        <v>1774763.67</v>
      </c>
      <c r="Y182" s="489">
        <v>0</v>
      </c>
      <c r="Z182" s="489">
        <v>0</v>
      </c>
      <c r="AA182" s="489">
        <v>0</v>
      </c>
      <c r="AB182" s="489">
        <v>0</v>
      </c>
      <c r="AC182" s="489">
        <v>0</v>
      </c>
      <c r="AD182" s="489">
        <v>0</v>
      </c>
      <c r="AE182" s="489">
        <v>0</v>
      </c>
      <c r="AF182" s="489">
        <v>0</v>
      </c>
      <c r="AG182" s="489">
        <v>0</v>
      </c>
      <c r="AH182" s="489">
        <v>0</v>
      </c>
      <c r="AI182" s="489">
        <v>0</v>
      </c>
      <c r="AJ182" s="489">
        <v>59711.94</v>
      </c>
      <c r="AK182" s="489">
        <v>29855.97</v>
      </c>
      <c r="AL182" s="489">
        <v>0</v>
      </c>
      <c r="AN182" s="372">
        <f>I182/'Приложение 1.1'!J180</f>
        <v>0</v>
      </c>
      <c r="AO182" s="372" t="e">
        <f t="shared" si="89"/>
        <v>#DIV/0!</v>
      </c>
      <c r="AP182" s="372" t="e">
        <f t="shared" si="90"/>
        <v>#DIV/0!</v>
      </c>
      <c r="AQ182" s="372" t="e">
        <f t="shared" si="91"/>
        <v>#DIV/0!</v>
      </c>
      <c r="AR182" s="372" t="e">
        <f t="shared" si="92"/>
        <v>#DIV/0!</v>
      </c>
      <c r="AS182" s="372" t="e">
        <f t="shared" si="93"/>
        <v>#DIV/0!</v>
      </c>
      <c r="AT182" s="372" t="e">
        <f t="shared" si="94"/>
        <v>#DIV/0!</v>
      </c>
      <c r="AU182" s="372">
        <f t="shared" si="95"/>
        <v>2967.8322240802672</v>
      </c>
      <c r="AV182" s="372" t="e">
        <f t="shared" si="96"/>
        <v>#DIV/0!</v>
      </c>
      <c r="AW182" s="372" t="e">
        <f t="shared" si="97"/>
        <v>#DIV/0!</v>
      </c>
      <c r="AX182" s="372" t="e">
        <f t="shared" si="98"/>
        <v>#DIV/0!</v>
      </c>
      <c r="AY182" s="372">
        <f>AI182/'Приложение 1.1'!J180</f>
        <v>0</v>
      </c>
      <c r="AZ182" s="372">
        <v>730.08</v>
      </c>
      <c r="BA182" s="372">
        <v>2070.12</v>
      </c>
      <c r="BB182" s="372">
        <v>848.92</v>
      </c>
      <c r="BC182" s="372">
        <v>819.73</v>
      </c>
      <c r="BD182" s="372">
        <v>611.5</v>
      </c>
      <c r="BE182" s="372">
        <v>1080.04</v>
      </c>
      <c r="BF182" s="372">
        <v>2671800.0099999998</v>
      </c>
      <c r="BG182" s="372">
        <f t="shared" si="99"/>
        <v>4607.6000000000004</v>
      </c>
      <c r="BH182" s="372">
        <v>8748.57</v>
      </c>
      <c r="BI182" s="372">
        <v>3389.61</v>
      </c>
      <c r="BJ182" s="372">
        <v>5995.76</v>
      </c>
      <c r="BK182" s="372">
        <v>548.62</v>
      </c>
      <c r="BL182" s="373" t="str">
        <f t="shared" si="100"/>
        <v xml:space="preserve"> </v>
      </c>
      <c r="BM182" s="373" t="e">
        <f t="shared" si="101"/>
        <v>#DIV/0!</v>
      </c>
      <c r="BN182" s="373" t="e">
        <f t="shared" si="102"/>
        <v>#DIV/0!</v>
      </c>
      <c r="BO182" s="373" t="e">
        <f t="shared" si="103"/>
        <v>#DIV/0!</v>
      </c>
      <c r="BP182" s="373" t="e">
        <f t="shared" si="104"/>
        <v>#DIV/0!</v>
      </c>
      <c r="BQ182" s="373" t="e">
        <f t="shared" si="105"/>
        <v>#DIV/0!</v>
      </c>
      <c r="BR182" s="373" t="e">
        <f t="shared" si="106"/>
        <v>#DIV/0!</v>
      </c>
      <c r="BS182" s="373" t="str">
        <f t="shared" si="107"/>
        <v xml:space="preserve"> </v>
      </c>
      <c r="BT182" s="373" t="e">
        <f t="shared" si="108"/>
        <v>#DIV/0!</v>
      </c>
      <c r="BU182" s="373" t="e">
        <f t="shared" si="109"/>
        <v>#DIV/0!</v>
      </c>
      <c r="BV182" s="373" t="e">
        <f t="shared" si="110"/>
        <v>#DIV/0!</v>
      </c>
      <c r="BW182" s="373" t="str">
        <f t="shared" si="111"/>
        <v xml:space="preserve"> </v>
      </c>
      <c r="BY182" s="492">
        <f t="shared" si="130"/>
        <v>3.2028605126133196</v>
      </c>
      <c r="BZ182" s="493">
        <f t="shared" si="131"/>
        <v>1.6014302563066598</v>
      </c>
      <c r="CA182" s="494">
        <f t="shared" si="132"/>
        <v>3117.6113377926422</v>
      </c>
      <c r="CB182" s="491">
        <f t="shared" si="87"/>
        <v>4814.95</v>
      </c>
      <c r="CC182" s="495" t="str">
        <f t="shared" si="88"/>
        <v xml:space="preserve"> </v>
      </c>
    </row>
    <row r="183" spans="1:81" s="651" customFormat="1" ht="9" customHeight="1">
      <c r="A183" s="642">
        <v>163</v>
      </c>
      <c r="B183" s="672" t="s">
        <v>767</v>
      </c>
      <c r="C183" s="673">
        <v>4444.8</v>
      </c>
      <c r="D183" s="677"/>
      <c r="E183" s="675"/>
      <c r="F183" s="676"/>
      <c r="G183" s="644">
        <f t="shared" si="136"/>
        <v>4739836.54</v>
      </c>
      <c r="H183" s="648">
        <f t="shared" si="135"/>
        <v>0</v>
      </c>
      <c r="I183" s="673">
        <v>0</v>
      </c>
      <c r="J183" s="673">
        <v>0</v>
      </c>
      <c r="K183" s="673">
        <v>0</v>
      </c>
      <c r="L183" s="673">
        <v>0</v>
      </c>
      <c r="M183" s="673">
        <v>0</v>
      </c>
      <c r="N183" s="648">
        <v>0</v>
      </c>
      <c r="O183" s="648">
        <v>0</v>
      </c>
      <c r="P183" s="648">
        <v>0</v>
      </c>
      <c r="Q183" s="648">
        <v>0</v>
      </c>
      <c r="R183" s="648">
        <v>0</v>
      </c>
      <c r="S183" s="648">
        <v>0</v>
      </c>
      <c r="T183" s="649">
        <v>0</v>
      </c>
      <c r="U183" s="648">
        <v>0</v>
      </c>
      <c r="V183" s="675" t="s">
        <v>992</v>
      </c>
      <c r="W183" s="648">
        <v>1346</v>
      </c>
      <c r="X183" s="648">
        <v>4538905.8499999996</v>
      </c>
      <c r="Y183" s="650">
        <v>0</v>
      </c>
      <c r="Z183" s="650">
        <v>0</v>
      </c>
      <c r="AA183" s="650">
        <v>0</v>
      </c>
      <c r="AB183" s="650">
        <v>0</v>
      </c>
      <c r="AC183" s="650">
        <v>0</v>
      </c>
      <c r="AD183" s="650">
        <v>0</v>
      </c>
      <c r="AE183" s="650">
        <v>0</v>
      </c>
      <c r="AF183" s="650">
        <v>0</v>
      </c>
      <c r="AG183" s="650">
        <v>0</v>
      </c>
      <c r="AH183" s="650">
        <v>0</v>
      </c>
      <c r="AI183" s="650">
        <v>0</v>
      </c>
      <c r="AJ183" s="650">
        <v>133953.79</v>
      </c>
      <c r="AK183" s="650">
        <v>66976.899999999994</v>
      </c>
      <c r="AL183" s="650">
        <v>0</v>
      </c>
      <c r="AN183" s="652">
        <f>I183/'Приложение 1.1'!J181</f>
        <v>0</v>
      </c>
      <c r="AO183" s="652" t="e">
        <f t="shared" si="89"/>
        <v>#DIV/0!</v>
      </c>
      <c r="AP183" s="652" t="e">
        <f t="shared" si="90"/>
        <v>#DIV/0!</v>
      </c>
      <c r="AQ183" s="652" t="e">
        <f t="shared" si="91"/>
        <v>#DIV/0!</v>
      </c>
      <c r="AR183" s="652" t="e">
        <f t="shared" si="92"/>
        <v>#DIV/0!</v>
      </c>
      <c r="AS183" s="652" t="e">
        <f t="shared" si="93"/>
        <v>#DIV/0!</v>
      </c>
      <c r="AT183" s="652" t="e">
        <f t="shared" si="94"/>
        <v>#DIV/0!</v>
      </c>
      <c r="AU183" s="652">
        <f t="shared" si="95"/>
        <v>3372.1440193164931</v>
      </c>
      <c r="AV183" s="652" t="e">
        <f t="shared" si="96"/>
        <v>#DIV/0!</v>
      </c>
      <c r="AW183" s="652" t="e">
        <f t="shared" si="97"/>
        <v>#DIV/0!</v>
      </c>
      <c r="AX183" s="652" t="e">
        <f t="shared" si="98"/>
        <v>#DIV/0!</v>
      </c>
      <c r="AY183" s="652">
        <f>AI183/'Приложение 1.1'!J181</f>
        <v>0</v>
      </c>
      <c r="AZ183" s="652">
        <v>730.08</v>
      </c>
      <c r="BA183" s="652">
        <v>2070.12</v>
      </c>
      <c r="BB183" s="652">
        <v>848.92</v>
      </c>
      <c r="BC183" s="652">
        <v>819.73</v>
      </c>
      <c r="BD183" s="652">
        <v>611.5</v>
      </c>
      <c r="BE183" s="652">
        <v>1080.04</v>
      </c>
      <c r="BF183" s="652">
        <v>2671800.0099999998</v>
      </c>
      <c r="BG183" s="652">
        <f t="shared" si="99"/>
        <v>4607.6000000000004</v>
      </c>
      <c r="BH183" s="652">
        <v>8748.57</v>
      </c>
      <c r="BI183" s="652">
        <v>3389.61</v>
      </c>
      <c r="BJ183" s="652">
        <v>5995.76</v>
      </c>
      <c r="BK183" s="652">
        <v>548.62</v>
      </c>
      <c r="BL183" s="653" t="str">
        <f t="shared" si="100"/>
        <v xml:space="preserve"> </v>
      </c>
      <c r="BM183" s="653" t="e">
        <f t="shared" si="101"/>
        <v>#DIV/0!</v>
      </c>
      <c r="BN183" s="653" t="e">
        <f t="shared" si="102"/>
        <v>#DIV/0!</v>
      </c>
      <c r="BO183" s="653" t="e">
        <f t="shared" si="103"/>
        <v>#DIV/0!</v>
      </c>
      <c r="BP183" s="653" t="e">
        <f t="shared" si="104"/>
        <v>#DIV/0!</v>
      </c>
      <c r="BQ183" s="653" t="e">
        <f t="shared" si="105"/>
        <v>#DIV/0!</v>
      </c>
      <c r="BR183" s="653" t="e">
        <f t="shared" si="106"/>
        <v>#DIV/0!</v>
      </c>
      <c r="BS183" s="653" t="str">
        <f t="shared" si="107"/>
        <v xml:space="preserve"> </v>
      </c>
      <c r="BT183" s="653" t="e">
        <f t="shared" si="108"/>
        <v>#DIV/0!</v>
      </c>
      <c r="BU183" s="653" t="e">
        <f t="shared" si="109"/>
        <v>#DIV/0!</v>
      </c>
      <c r="BV183" s="653" t="e">
        <f t="shared" si="110"/>
        <v>#DIV/0!</v>
      </c>
      <c r="BW183" s="653" t="str">
        <f t="shared" si="111"/>
        <v xml:space="preserve"> </v>
      </c>
      <c r="BY183" s="654">
        <f t="shared" si="130"/>
        <v>2.8261267845325317</v>
      </c>
      <c r="BZ183" s="655">
        <f t="shared" si="131"/>
        <v>1.4130634977551355</v>
      </c>
      <c r="CA183" s="656">
        <f t="shared" si="132"/>
        <v>3521.4238781575036</v>
      </c>
      <c r="CB183" s="652">
        <f t="shared" si="87"/>
        <v>4814.95</v>
      </c>
      <c r="CC183" s="657" t="str">
        <f t="shared" si="88"/>
        <v xml:space="preserve"> </v>
      </c>
    </row>
    <row r="184" spans="1:81" s="490" customFormat="1" ht="9" customHeight="1">
      <c r="A184" s="641">
        <v>164</v>
      </c>
      <c r="B184" s="512" t="s">
        <v>768</v>
      </c>
      <c r="C184" s="513">
        <v>861.6</v>
      </c>
      <c r="D184" s="498"/>
      <c r="E184" s="514"/>
      <c r="F184" s="515"/>
      <c r="G184" s="483">
        <f t="shared" si="136"/>
        <v>2525225.21</v>
      </c>
      <c r="H184" s="487">
        <f t="shared" si="135"/>
        <v>0</v>
      </c>
      <c r="I184" s="513">
        <v>0</v>
      </c>
      <c r="J184" s="513">
        <v>0</v>
      </c>
      <c r="K184" s="513">
        <v>0</v>
      </c>
      <c r="L184" s="513">
        <v>0</v>
      </c>
      <c r="M184" s="513">
        <v>0</v>
      </c>
      <c r="N184" s="487">
        <v>0</v>
      </c>
      <c r="O184" s="487">
        <v>0</v>
      </c>
      <c r="P184" s="487">
        <v>0</v>
      </c>
      <c r="Q184" s="487">
        <v>0</v>
      </c>
      <c r="R184" s="487">
        <v>0</v>
      </c>
      <c r="S184" s="487">
        <v>0</v>
      </c>
      <c r="T184" s="488">
        <v>0</v>
      </c>
      <c r="U184" s="487">
        <v>0</v>
      </c>
      <c r="V184" s="514" t="s">
        <v>992</v>
      </c>
      <c r="W184" s="487">
        <v>770.92</v>
      </c>
      <c r="X184" s="487">
        <v>2408804.11</v>
      </c>
      <c r="Y184" s="489">
        <v>0</v>
      </c>
      <c r="Z184" s="489">
        <v>0</v>
      </c>
      <c r="AA184" s="489">
        <v>0</v>
      </c>
      <c r="AB184" s="489">
        <v>0</v>
      </c>
      <c r="AC184" s="489">
        <v>0</v>
      </c>
      <c r="AD184" s="489">
        <v>0</v>
      </c>
      <c r="AE184" s="489">
        <v>0</v>
      </c>
      <c r="AF184" s="489">
        <v>0</v>
      </c>
      <c r="AG184" s="489">
        <v>0</v>
      </c>
      <c r="AH184" s="489">
        <v>0</v>
      </c>
      <c r="AI184" s="489">
        <v>0</v>
      </c>
      <c r="AJ184" s="489">
        <v>77614.06</v>
      </c>
      <c r="AK184" s="489">
        <v>38807.040000000001</v>
      </c>
      <c r="AL184" s="489">
        <v>0</v>
      </c>
      <c r="AN184" s="372">
        <f>I184/'Приложение 1.1'!J182</f>
        <v>0</v>
      </c>
      <c r="AO184" s="372" t="e">
        <f t="shared" si="89"/>
        <v>#DIV/0!</v>
      </c>
      <c r="AP184" s="372" t="e">
        <f t="shared" si="90"/>
        <v>#DIV/0!</v>
      </c>
      <c r="AQ184" s="372" t="e">
        <f t="shared" si="91"/>
        <v>#DIV/0!</v>
      </c>
      <c r="AR184" s="372" t="e">
        <f t="shared" si="92"/>
        <v>#DIV/0!</v>
      </c>
      <c r="AS184" s="372" t="e">
        <f t="shared" si="93"/>
        <v>#DIV/0!</v>
      </c>
      <c r="AT184" s="372" t="e">
        <f t="shared" si="94"/>
        <v>#DIV/0!</v>
      </c>
      <c r="AU184" s="372">
        <f t="shared" si="95"/>
        <v>3124.5837570694753</v>
      </c>
      <c r="AV184" s="372" t="e">
        <f t="shared" si="96"/>
        <v>#DIV/0!</v>
      </c>
      <c r="AW184" s="372" t="e">
        <f t="shared" si="97"/>
        <v>#DIV/0!</v>
      </c>
      <c r="AX184" s="372" t="e">
        <f t="shared" si="98"/>
        <v>#DIV/0!</v>
      </c>
      <c r="AY184" s="372">
        <f>AI184/'Приложение 1.1'!J182</f>
        <v>0</v>
      </c>
      <c r="AZ184" s="372">
        <v>730.08</v>
      </c>
      <c r="BA184" s="372">
        <v>2070.12</v>
      </c>
      <c r="BB184" s="372">
        <v>848.92</v>
      </c>
      <c r="BC184" s="372">
        <v>819.73</v>
      </c>
      <c r="BD184" s="372">
        <v>611.5</v>
      </c>
      <c r="BE184" s="372">
        <v>1080.04</v>
      </c>
      <c r="BF184" s="372">
        <v>2671800.0099999998</v>
      </c>
      <c r="BG184" s="372">
        <f t="shared" si="99"/>
        <v>4607.6000000000004</v>
      </c>
      <c r="BH184" s="372">
        <v>8748.57</v>
      </c>
      <c r="BI184" s="372">
        <v>3389.61</v>
      </c>
      <c r="BJ184" s="372">
        <v>5995.76</v>
      </c>
      <c r="BK184" s="372">
        <v>548.62</v>
      </c>
      <c r="BL184" s="373" t="str">
        <f t="shared" si="100"/>
        <v xml:space="preserve"> </v>
      </c>
      <c r="BM184" s="373" t="e">
        <f t="shared" si="101"/>
        <v>#DIV/0!</v>
      </c>
      <c r="BN184" s="373" t="e">
        <f t="shared" si="102"/>
        <v>#DIV/0!</v>
      </c>
      <c r="BO184" s="373" t="e">
        <f t="shared" si="103"/>
        <v>#DIV/0!</v>
      </c>
      <c r="BP184" s="373" t="e">
        <f t="shared" si="104"/>
        <v>#DIV/0!</v>
      </c>
      <c r="BQ184" s="373" t="e">
        <f t="shared" si="105"/>
        <v>#DIV/0!</v>
      </c>
      <c r="BR184" s="373" t="e">
        <f t="shared" si="106"/>
        <v>#DIV/0!</v>
      </c>
      <c r="BS184" s="373" t="str">
        <f t="shared" si="107"/>
        <v xml:space="preserve"> </v>
      </c>
      <c r="BT184" s="373" t="e">
        <f t="shared" si="108"/>
        <v>#DIV/0!</v>
      </c>
      <c r="BU184" s="373" t="e">
        <f t="shared" si="109"/>
        <v>#DIV/0!</v>
      </c>
      <c r="BV184" s="373" t="e">
        <f t="shared" si="110"/>
        <v>#DIV/0!</v>
      </c>
      <c r="BW184" s="373" t="str">
        <f t="shared" si="111"/>
        <v xml:space="preserve"> </v>
      </c>
      <c r="BY184" s="492">
        <f t="shared" si="130"/>
        <v>3.073550022098821</v>
      </c>
      <c r="BZ184" s="493">
        <f t="shared" si="131"/>
        <v>1.5367754070536941</v>
      </c>
      <c r="CA184" s="494">
        <f t="shared" si="132"/>
        <v>3275.5995563742022</v>
      </c>
      <c r="CB184" s="491">
        <f t="shared" si="87"/>
        <v>4814.95</v>
      </c>
      <c r="CC184" s="495" t="str">
        <f t="shared" si="88"/>
        <v xml:space="preserve"> </v>
      </c>
    </row>
    <row r="185" spans="1:81" s="490" customFormat="1" ht="9" customHeight="1">
      <c r="A185" s="641">
        <v>165</v>
      </c>
      <c r="B185" s="512" t="s">
        <v>769</v>
      </c>
      <c r="C185" s="513">
        <v>836.9</v>
      </c>
      <c r="D185" s="498"/>
      <c r="E185" s="514"/>
      <c r="F185" s="515"/>
      <c r="G185" s="483">
        <f t="shared" si="136"/>
        <v>2034198.35</v>
      </c>
      <c r="H185" s="487">
        <f t="shared" si="135"/>
        <v>0</v>
      </c>
      <c r="I185" s="513">
        <v>0</v>
      </c>
      <c r="J185" s="513">
        <v>0</v>
      </c>
      <c r="K185" s="513">
        <v>0</v>
      </c>
      <c r="L185" s="513">
        <v>0</v>
      </c>
      <c r="M185" s="513">
        <v>0</v>
      </c>
      <c r="N185" s="487">
        <v>0</v>
      </c>
      <c r="O185" s="487">
        <v>0</v>
      </c>
      <c r="P185" s="487">
        <v>0</v>
      </c>
      <c r="Q185" s="487">
        <v>0</v>
      </c>
      <c r="R185" s="487">
        <v>0</v>
      </c>
      <c r="S185" s="487">
        <v>0</v>
      </c>
      <c r="T185" s="488">
        <v>0</v>
      </c>
      <c r="U185" s="487">
        <v>0</v>
      </c>
      <c r="V185" s="514" t="s">
        <v>992</v>
      </c>
      <c r="W185" s="487">
        <v>696.38</v>
      </c>
      <c r="X185" s="487">
        <v>1932240.21</v>
      </c>
      <c r="Y185" s="489">
        <v>0</v>
      </c>
      <c r="Z185" s="489">
        <v>0</v>
      </c>
      <c r="AA185" s="489">
        <v>0</v>
      </c>
      <c r="AB185" s="489">
        <v>0</v>
      </c>
      <c r="AC185" s="489">
        <v>0</v>
      </c>
      <c r="AD185" s="489">
        <v>0</v>
      </c>
      <c r="AE185" s="489">
        <v>0</v>
      </c>
      <c r="AF185" s="489">
        <v>0</v>
      </c>
      <c r="AG185" s="489">
        <v>0</v>
      </c>
      <c r="AH185" s="489">
        <v>0</v>
      </c>
      <c r="AI185" s="489">
        <v>0</v>
      </c>
      <c r="AJ185" s="489">
        <v>67972.09</v>
      </c>
      <c r="AK185" s="489">
        <v>33986.050000000003</v>
      </c>
      <c r="AL185" s="489">
        <v>0</v>
      </c>
      <c r="AN185" s="372">
        <f>I185/'Приложение 1.1'!J183</f>
        <v>0</v>
      </c>
      <c r="AO185" s="372" t="e">
        <f t="shared" si="89"/>
        <v>#DIV/0!</v>
      </c>
      <c r="AP185" s="372" t="e">
        <f t="shared" si="90"/>
        <v>#DIV/0!</v>
      </c>
      <c r="AQ185" s="372" t="e">
        <f t="shared" si="91"/>
        <v>#DIV/0!</v>
      </c>
      <c r="AR185" s="372" t="e">
        <f t="shared" si="92"/>
        <v>#DIV/0!</v>
      </c>
      <c r="AS185" s="372" t="e">
        <f t="shared" si="93"/>
        <v>#DIV/0!</v>
      </c>
      <c r="AT185" s="372" t="e">
        <f t="shared" si="94"/>
        <v>#DIV/0!</v>
      </c>
      <c r="AU185" s="372">
        <f t="shared" si="95"/>
        <v>2774.6922800769694</v>
      </c>
      <c r="AV185" s="372" t="e">
        <f t="shared" si="96"/>
        <v>#DIV/0!</v>
      </c>
      <c r="AW185" s="372" t="e">
        <f t="shared" si="97"/>
        <v>#DIV/0!</v>
      </c>
      <c r="AX185" s="372" t="e">
        <f t="shared" si="98"/>
        <v>#DIV/0!</v>
      </c>
      <c r="AY185" s="372">
        <f>AI185/'Приложение 1.1'!J183</f>
        <v>0</v>
      </c>
      <c r="AZ185" s="372">
        <v>730.08</v>
      </c>
      <c r="BA185" s="372">
        <v>2070.12</v>
      </c>
      <c r="BB185" s="372">
        <v>848.92</v>
      </c>
      <c r="BC185" s="372">
        <v>819.73</v>
      </c>
      <c r="BD185" s="372">
        <v>611.5</v>
      </c>
      <c r="BE185" s="372">
        <v>1080.04</v>
      </c>
      <c r="BF185" s="372">
        <v>2671800.0099999998</v>
      </c>
      <c r="BG185" s="372">
        <f t="shared" si="99"/>
        <v>4607.6000000000004</v>
      </c>
      <c r="BH185" s="372">
        <v>8748.57</v>
      </c>
      <c r="BI185" s="372">
        <v>3389.61</v>
      </c>
      <c r="BJ185" s="372">
        <v>5995.76</v>
      </c>
      <c r="BK185" s="372">
        <v>548.62</v>
      </c>
      <c r="BL185" s="373" t="str">
        <f t="shared" si="100"/>
        <v xml:space="preserve"> </v>
      </c>
      <c r="BM185" s="373" t="e">
        <f t="shared" si="101"/>
        <v>#DIV/0!</v>
      </c>
      <c r="BN185" s="373" t="e">
        <f t="shared" si="102"/>
        <v>#DIV/0!</v>
      </c>
      <c r="BO185" s="373" t="e">
        <f t="shared" si="103"/>
        <v>#DIV/0!</v>
      </c>
      <c r="BP185" s="373" t="e">
        <f t="shared" si="104"/>
        <v>#DIV/0!</v>
      </c>
      <c r="BQ185" s="373" t="e">
        <f t="shared" si="105"/>
        <v>#DIV/0!</v>
      </c>
      <c r="BR185" s="373" t="e">
        <f t="shared" si="106"/>
        <v>#DIV/0!</v>
      </c>
      <c r="BS185" s="373" t="str">
        <f t="shared" si="107"/>
        <v xml:space="preserve"> </v>
      </c>
      <c r="BT185" s="373" t="e">
        <f t="shared" si="108"/>
        <v>#DIV/0!</v>
      </c>
      <c r="BU185" s="373" t="e">
        <f t="shared" si="109"/>
        <v>#DIV/0!</v>
      </c>
      <c r="BV185" s="373" t="e">
        <f t="shared" si="110"/>
        <v>#DIV/0!</v>
      </c>
      <c r="BW185" s="373" t="str">
        <f t="shared" si="111"/>
        <v xml:space="preserve"> </v>
      </c>
      <c r="BY185" s="492">
        <f t="shared" si="130"/>
        <v>3.3414681513235913</v>
      </c>
      <c r="BZ185" s="493">
        <f t="shared" si="131"/>
        <v>1.6707343214588686</v>
      </c>
      <c r="CA185" s="494">
        <f t="shared" si="132"/>
        <v>2921.1039231454092</v>
      </c>
      <c r="CB185" s="491">
        <f t="shared" si="87"/>
        <v>4814.95</v>
      </c>
      <c r="CC185" s="495" t="str">
        <f t="shared" si="88"/>
        <v xml:space="preserve"> </v>
      </c>
    </row>
    <row r="186" spans="1:81" s="490" customFormat="1" ht="9" customHeight="1">
      <c r="A186" s="641">
        <v>166</v>
      </c>
      <c r="B186" s="512" t="s">
        <v>770</v>
      </c>
      <c r="C186" s="513">
        <v>1990.5</v>
      </c>
      <c r="D186" s="498"/>
      <c r="E186" s="514"/>
      <c r="F186" s="515"/>
      <c r="G186" s="483">
        <f t="shared" si="136"/>
        <v>1303493.26</v>
      </c>
      <c r="H186" s="487">
        <f t="shared" si="135"/>
        <v>0</v>
      </c>
      <c r="I186" s="513">
        <v>0</v>
      </c>
      <c r="J186" s="513">
        <v>0</v>
      </c>
      <c r="K186" s="513">
        <v>0</v>
      </c>
      <c r="L186" s="513">
        <v>0</v>
      </c>
      <c r="M186" s="513">
        <v>0</v>
      </c>
      <c r="N186" s="487">
        <v>0</v>
      </c>
      <c r="O186" s="487">
        <v>0</v>
      </c>
      <c r="P186" s="487">
        <v>0</v>
      </c>
      <c r="Q186" s="487">
        <v>0</v>
      </c>
      <c r="R186" s="487">
        <v>0</v>
      </c>
      <c r="S186" s="487">
        <v>0</v>
      </c>
      <c r="T186" s="488">
        <v>0</v>
      </c>
      <c r="U186" s="487">
        <v>0</v>
      </c>
      <c r="V186" s="514" t="s">
        <v>992</v>
      </c>
      <c r="W186" s="487">
        <v>593.29999999999995</v>
      </c>
      <c r="X186" s="487">
        <v>1208551.27</v>
      </c>
      <c r="Y186" s="489">
        <v>0</v>
      </c>
      <c r="Z186" s="489">
        <v>0</v>
      </c>
      <c r="AA186" s="489">
        <v>0</v>
      </c>
      <c r="AB186" s="489">
        <v>0</v>
      </c>
      <c r="AC186" s="489">
        <v>0</v>
      </c>
      <c r="AD186" s="489">
        <v>0</v>
      </c>
      <c r="AE186" s="489">
        <v>0</v>
      </c>
      <c r="AF186" s="489">
        <v>0</v>
      </c>
      <c r="AG186" s="489">
        <v>0</v>
      </c>
      <c r="AH186" s="489">
        <v>0</v>
      </c>
      <c r="AI186" s="489">
        <v>0</v>
      </c>
      <c r="AJ186" s="489">
        <v>63294.66</v>
      </c>
      <c r="AK186" s="489">
        <v>31647.33</v>
      </c>
      <c r="AL186" s="489">
        <v>0</v>
      </c>
      <c r="AN186" s="372">
        <f>I186/'Приложение 1.1'!J184</f>
        <v>0</v>
      </c>
      <c r="AO186" s="372" t="e">
        <f t="shared" si="89"/>
        <v>#DIV/0!</v>
      </c>
      <c r="AP186" s="372" t="e">
        <f t="shared" si="90"/>
        <v>#DIV/0!</v>
      </c>
      <c r="AQ186" s="372" t="e">
        <f t="shared" si="91"/>
        <v>#DIV/0!</v>
      </c>
      <c r="AR186" s="372" t="e">
        <f t="shared" si="92"/>
        <v>#DIV/0!</v>
      </c>
      <c r="AS186" s="372" t="e">
        <f t="shared" si="93"/>
        <v>#DIV/0!</v>
      </c>
      <c r="AT186" s="372" t="e">
        <f t="shared" si="94"/>
        <v>#DIV/0!</v>
      </c>
      <c r="AU186" s="372">
        <f t="shared" si="95"/>
        <v>2036.9986010450027</v>
      </c>
      <c r="AV186" s="372" t="e">
        <f t="shared" si="96"/>
        <v>#DIV/0!</v>
      </c>
      <c r="AW186" s="372" t="e">
        <f t="shared" si="97"/>
        <v>#DIV/0!</v>
      </c>
      <c r="AX186" s="372" t="e">
        <f t="shared" si="98"/>
        <v>#DIV/0!</v>
      </c>
      <c r="AY186" s="372">
        <f>AI186/'Приложение 1.1'!J184</f>
        <v>0</v>
      </c>
      <c r="AZ186" s="372">
        <v>730.08</v>
      </c>
      <c r="BA186" s="372">
        <v>2070.12</v>
      </c>
      <c r="BB186" s="372">
        <v>848.92</v>
      </c>
      <c r="BC186" s="372">
        <v>819.73</v>
      </c>
      <c r="BD186" s="372">
        <v>611.5</v>
      </c>
      <c r="BE186" s="372">
        <v>1080.04</v>
      </c>
      <c r="BF186" s="372">
        <v>2671800.0099999998</v>
      </c>
      <c r="BG186" s="372">
        <f t="shared" si="99"/>
        <v>4607.6000000000004</v>
      </c>
      <c r="BH186" s="372">
        <v>8748.57</v>
      </c>
      <c r="BI186" s="372">
        <v>3389.61</v>
      </c>
      <c r="BJ186" s="372">
        <v>5995.76</v>
      </c>
      <c r="BK186" s="372">
        <v>548.62</v>
      </c>
      <c r="BL186" s="373" t="str">
        <f t="shared" si="100"/>
        <v xml:space="preserve"> </v>
      </c>
      <c r="BM186" s="373" t="e">
        <f t="shared" si="101"/>
        <v>#DIV/0!</v>
      </c>
      <c r="BN186" s="373" t="e">
        <f t="shared" si="102"/>
        <v>#DIV/0!</v>
      </c>
      <c r="BO186" s="373" t="e">
        <f t="shared" si="103"/>
        <v>#DIV/0!</v>
      </c>
      <c r="BP186" s="373" t="e">
        <f t="shared" si="104"/>
        <v>#DIV/0!</v>
      </c>
      <c r="BQ186" s="373" t="e">
        <f t="shared" si="105"/>
        <v>#DIV/0!</v>
      </c>
      <c r="BR186" s="373" t="e">
        <f t="shared" si="106"/>
        <v>#DIV/0!</v>
      </c>
      <c r="BS186" s="373" t="str">
        <f t="shared" si="107"/>
        <v xml:space="preserve"> </v>
      </c>
      <c r="BT186" s="373" t="e">
        <f t="shared" si="108"/>
        <v>#DIV/0!</v>
      </c>
      <c r="BU186" s="373" t="e">
        <f t="shared" si="109"/>
        <v>#DIV/0!</v>
      </c>
      <c r="BV186" s="373" t="e">
        <f t="shared" si="110"/>
        <v>#DIV/0!</v>
      </c>
      <c r="BW186" s="373" t="str">
        <f t="shared" si="111"/>
        <v xml:space="preserve"> </v>
      </c>
      <c r="BY186" s="492">
        <f t="shared" si="130"/>
        <v>4.8557719431552719</v>
      </c>
      <c r="BZ186" s="493">
        <f t="shared" si="131"/>
        <v>2.427885971577636</v>
      </c>
      <c r="CA186" s="494">
        <f t="shared" si="132"/>
        <v>2197.0221810214057</v>
      </c>
      <c r="CB186" s="491">
        <f t="shared" si="87"/>
        <v>4814.95</v>
      </c>
      <c r="CC186" s="495" t="str">
        <f t="shared" si="88"/>
        <v xml:space="preserve"> </v>
      </c>
    </row>
    <row r="187" spans="1:81" s="26" customFormat="1" ht="9" customHeight="1">
      <c r="A187" s="641">
        <v>167</v>
      </c>
      <c r="B187" s="186" t="s">
        <v>771</v>
      </c>
      <c r="C187" s="190">
        <v>4338.1000000000004</v>
      </c>
      <c r="D187" s="180"/>
      <c r="E187" s="188"/>
      <c r="F187" s="286"/>
      <c r="G187" s="190">
        <f>ROUND(H187+U187+X187+Z187+AB187+AD187+AF187+AH187+AI187+AJ187+AK187+AL187,2)</f>
        <v>2033737.25</v>
      </c>
      <c r="H187" s="388">
        <f t="shared" si="135"/>
        <v>0</v>
      </c>
      <c r="I187" s="190">
        <v>0</v>
      </c>
      <c r="J187" s="190">
        <v>0</v>
      </c>
      <c r="K187" s="190">
        <v>0</v>
      </c>
      <c r="L187" s="190">
        <v>0</v>
      </c>
      <c r="M187" s="190">
        <v>0</v>
      </c>
      <c r="N187" s="388">
        <v>0</v>
      </c>
      <c r="O187" s="388">
        <v>0</v>
      </c>
      <c r="P187" s="388">
        <v>0</v>
      </c>
      <c r="Q187" s="388">
        <v>0</v>
      </c>
      <c r="R187" s="388">
        <v>0</v>
      </c>
      <c r="S187" s="388">
        <v>0</v>
      </c>
      <c r="T187" s="103">
        <v>0</v>
      </c>
      <c r="U187" s="388">
        <v>0</v>
      </c>
      <c r="V187" s="188" t="s">
        <v>992</v>
      </c>
      <c r="W187" s="388">
        <v>1090</v>
      </c>
      <c r="X187" s="388">
        <v>1833367.18</v>
      </c>
      <c r="Y187" s="396">
        <v>0</v>
      </c>
      <c r="Z187" s="396">
        <v>0</v>
      </c>
      <c r="AA187" s="396">
        <v>0</v>
      </c>
      <c r="AB187" s="396">
        <v>0</v>
      </c>
      <c r="AC187" s="396">
        <v>0</v>
      </c>
      <c r="AD187" s="396">
        <v>0</v>
      </c>
      <c r="AE187" s="396">
        <v>0</v>
      </c>
      <c r="AF187" s="396">
        <v>0</v>
      </c>
      <c r="AG187" s="396">
        <v>0</v>
      </c>
      <c r="AH187" s="396">
        <v>0</v>
      </c>
      <c r="AI187" s="396">
        <v>0</v>
      </c>
      <c r="AJ187" s="396">
        <v>133356.67000000001</v>
      </c>
      <c r="AK187" s="396">
        <v>67013.399999999994</v>
      </c>
      <c r="AL187" s="396">
        <v>0</v>
      </c>
      <c r="AN187" s="372">
        <f>I187/'Приложение 1.1'!J185</f>
        <v>0</v>
      </c>
      <c r="AO187" s="372" t="e">
        <f t="shared" si="89"/>
        <v>#DIV/0!</v>
      </c>
      <c r="AP187" s="372" t="e">
        <f t="shared" si="90"/>
        <v>#DIV/0!</v>
      </c>
      <c r="AQ187" s="372" t="e">
        <f t="shared" si="91"/>
        <v>#DIV/0!</v>
      </c>
      <c r="AR187" s="372" t="e">
        <f t="shared" si="92"/>
        <v>#DIV/0!</v>
      </c>
      <c r="AS187" s="372" t="e">
        <f t="shared" si="93"/>
        <v>#DIV/0!</v>
      </c>
      <c r="AT187" s="372" t="e">
        <f t="shared" si="94"/>
        <v>#DIV/0!</v>
      </c>
      <c r="AU187" s="372">
        <f t="shared" si="95"/>
        <v>1681.98823853211</v>
      </c>
      <c r="AV187" s="372" t="e">
        <f t="shared" si="96"/>
        <v>#DIV/0!</v>
      </c>
      <c r="AW187" s="372" t="e">
        <f t="shared" si="97"/>
        <v>#DIV/0!</v>
      </c>
      <c r="AX187" s="372" t="e">
        <f t="shared" si="98"/>
        <v>#DIV/0!</v>
      </c>
      <c r="AY187" s="372">
        <f>AI187/'Приложение 1.1'!J185</f>
        <v>0</v>
      </c>
      <c r="AZ187" s="372">
        <v>730.08</v>
      </c>
      <c r="BA187" s="372">
        <v>2070.12</v>
      </c>
      <c r="BB187" s="372">
        <v>848.92</v>
      </c>
      <c r="BC187" s="372">
        <v>819.73</v>
      </c>
      <c r="BD187" s="372">
        <v>611.5</v>
      </c>
      <c r="BE187" s="372">
        <v>1080.04</v>
      </c>
      <c r="BF187" s="372">
        <v>2671800.0099999998</v>
      </c>
      <c r="BG187" s="372">
        <f t="shared" si="99"/>
        <v>4607.6000000000004</v>
      </c>
      <c r="BH187" s="372">
        <v>8748.57</v>
      </c>
      <c r="BI187" s="372">
        <v>3389.61</v>
      </c>
      <c r="BJ187" s="372">
        <v>5995.76</v>
      </c>
      <c r="BK187" s="372">
        <v>548.62</v>
      </c>
      <c r="BL187" s="373" t="str">
        <f t="shared" si="100"/>
        <v xml:space="preserve"> </v>
      </c>
      <c r="BM187" s="373" t="e">
        <f t="shared" si="101"/>
        <v>#DIV/0!</v>
      </c>
      <c r="BN187" s="373" t="e">
        <f t="shared" si="102"/>
        <v>#DIV/0!</v>
      </c>
      <c r="BO187" s="373" t="e">
        <f t="shared" si="103"/>
        <v>#DIV/0!</v>
      </c>
      <c r="BP187" s="373" t="e">
        <f t="shared" si="104"/>
        <v>#DIV/0!</v>
      </c>
      <c r="BQ187" s="373" t="e">
        <f t="shared" si="105"/>
        <v>#DIV/0!</v>
      </c>
      <c r="BR187" s="373" t="e">
        <f t="shared" si="106"/>
        <v>#DIV/0!</v>
      </c>
      <c r="BS187" s="373" t="str">
        <f t="shared" si="107"/>
        <v xml:space="preserve"> </v>
      </c>
      <c r="BT187" s="373" t="e">
        <f t="shared" si="108"/>
        <v>#DIV/0!</v>
      </c>
      <c r="BU187" s="373" t="e">
        <f t="shared" si="109"/>
        <v>#DIV/0!</v>
      </c>
      <c r="BV187" s="373" t="e">
        <f t="shared" si="110"/>
        <v>#DIV/0!</v>
      </c>
      <c r="BW187" s="373" t="str">
        <f t="shared" si="111"/>
        <v xml:space="preserve"> </v>
      </c>
      <c r="BY187" s="273">
        <f t="shared" si="130"/>
        <v>6.5572221780370112</v>
      </c>
      <c r="BZ187" s="374">
        <f t="shared" si="131"/>
        <v>3.2950864227913415</v>
      </c>
      <c r="CA187" s="375">
        <f t="shared" si="132"/>
        <v>1865.8139908256881</v>
      </c>
      <c r="CB187" s="372">
        <f t="shared" si="87"/>
        <v>4814.95</v>
      </c>
      <c r="CC187" s="18" t="str">
        <f t="shared" si="88"/>
        <v xml:space="preserve"> </v>
      </c>
    </row>
    <row r="188" spans="1:81" s="651" customFormat="1" ht="9" customHeight="1">
      <c r="A188" s="642">
        <v>168</v>
      </c>
      <c r="B188" s="672" t="s">
        <v>1038</v>
      </c>
      <c r="C188" s="673">
        <v>777.4</v>
      </c>
      <c r="D188" s="677"/>
      <c r="E188" s="675"/>
      <c r="F188" s="676"/>
      <c r="G188" s="644">
        <f>ROUND(H188+U188+X188+Z188+AB188+AD188+AF188+AH188+AI188+AJ188+AK188+AL188,2)</f>
        <v>1549949.48</v>
      </c>
      <c r="H188" s="648">
        <f t="shared" si="135"/>
        <v>0</v>
      </c>
      <c r="I188" s="673">
        <v>0</v>
      </c>
      <c r="J188" s="673">
        <v>0</v>
      </c>
      <c r="K188" s="673">
        <v>0</v>
      </c>
      <c r="L188" s="673">
        <v>0</v>
      </c>
      <c r="M188" s="673">
        <v>0</v>
      </c>
      <c r="N188" s="648">
        <v>0</v>
      </c>
      <c r="O188" s="648">
        <v>0</v>
      </c>
      <c r="P188" s="648">
        <v>0</v>
      </c>
      <c r="Q188" s="648">
        <v>0</v>
      </c>
      <c r="R188" s="648">
        <v>0</v>
      </c>
      <c r="S188" s="648">
        <v>0</v>
      </c>
      <c r="T188" s="649">
        <v>0</v>
      </c>
      <c r="U188" s="648">
        <v>0</v>
      </c>
      <c r="V188" s="675" t="s">
        <v>992</v>
      </c>
      <c r="W188" s="648">
        <v>505</v>
      </c>
      <c r="X188" s="648">
        <v>1473667.48</v>
      </c>
      <c r="Y188" s="650">
        <v>0</v>
      </c>
      <c r="Z188" s="650">
        <v>0</v>
      </c>
      <c r="AA188" s="650">
        <v>0</v>
      </c>
      <c r="AB188" s="650">
        <v>0</v>
      </c>
      <c r="AC188" s="650">
        <v>0</v>
      </c>
      <c r="AD188" s="650">
        <v>0</v>
      </c>
      <c r="AE188" s="650">
        <v>0</v>
      </c>
      <c r="AF188" s="650">
        <v>0</v>
      </c>
      <c r="AG188" s="650">
        <v>0</v>
      </c>
      <c r="AH188" s="650">
        <v>0</v>
      </c>
      <c r="AI188" s="650">
        <v>0</v>
      </c>
      <c r="AJ188" s="650">
        <v>50854.67</v>
      </c>
      <c r="AK188" s="650">
        <v>25427.33</v>
      </c>
      <c r="AL188" s="650">
        <v>0</v>
      </c>
      <c r="AN188" s="652">
        <f>I188/'Приложение 1.1'!J186</f>
        <v>0</v>
      </c>
      <c r="AO188" s="652" t="e">
        <f t="shared" si="89"/>
        <v>#DIV/0!</v>
      </c>
      <c r="AP188" s="652" t="e">
        <f t="shared" si="90"/>
        <v>#DIV/0!</v>
      </c>
      <c r="AQ188" s="652" t="e">
        <f t="shared" si="91"/>
        <v>#DIV/0!</v>
      </c>
      <c r="AR188" s="652" t="e">
        <f t="shared" si="92"/>
        <v>#DIV/0!</v>
      </c>
      <c r="AS188" s="652" t="e">
        <f t="shared" si="93"/>
        <v>#DIV/0!</v>
      </c>
      <c r="AT188" s="652" t="e">
        <f t="shared" si="94"/>
        <v>#DIV/0!</v>
      </c>
      <c r="AU188" s="652">
        <f t="shared" si="95"/>
        <v>2918.1534257425742</v>
      </c>
      <c r="AV188" s="652" t="e">
        <f t="shared" si="96"/>
        <v>#DIV/0!</v>
      </c>
      <c r="AW188" s="652" t="e">
        <f t="shared" si="97"/>
        <v>#DIV/0!</v>
      </c>
      <c r="AX188" s="652" t="e">
        <f t="shared" si="98"/>
        <v>#DIV/0!</v>
      </c>
      <c r="AY188" s="652">
        <f>AI188/'Приложение 1.1'!J186</f>
        <v>0</v>
      </c>
      <c r="AZ188" s="652">
        <v>730.08</v>
      </c>
      <c r="BA188" s="652">
        <v>2070.12</v>
      </c>
      <c r="BB188" s="652">
        <v>848.92</v>
      </c>
      <c r="BC188" s="652">
        <v>819.73</v>
      </c>
      <c r="BD188" s="652">
        <v>611.5</v>
      </c>
      <c r="BE188" s="652">
        <v>1080.04</v>
      </c>
      <c r="BF188" s="652">
        <v>2671800.0099999998</v>
      </c>
      <c r="BG188" s="652">
        <f t="shared" si="99"/>
        <v>4607.6000000000004</v>
      </c>
      <c r="BH188" s="652">
        <v>8748.57</v>
      </c>
      <c r="BI188" s="652">
        <v>3389.61</v>
      </c>
      <c r="BJ188" s="652">
        <v>5995.76</v>
      </c>
      <c r="BK188" s="652">
        <v>548.62</v>
      </c>
      <c r="BL188" s="653" t="str">
        <f t="shared" si="100"/>
        <v xml:space="preserve"> </v>
      </c>
      <c r="BM188" s="653" t="e">
        <f t="shared" si="101"/>
        <v>#DIV/0!</v>
      </c>
      <c r="BN188" s="653" t="e">
        <f t="shared" si="102"/>
        <v>#DIV/0!</v>
      </c>
      <c r="BO188" s="653" t="e">
        <f t="shared" si="103"/>
        <v>#DIV/0!</v>
      </c>
      <c r="BP188" s="653" t="e">
        <f t="shared" si="104"/>
        <v>#DIV/0!</v>
      </c>
      <c r="BQ188" s="653" t="e">
        <f t="shared" si="105"/>
        <v>#DIV/0!</v>
      </c>
      <c r="BR188" s="653" t="e">
        <f t="shared" si="106"/>
        <v>#DIV/0!</v>
      </c>
      <c r="BS188" s="653" t="str">
        <f t="shared" si="107"/>
        <v xml:space="preserve"> </v>
      </c>
      <c r="BT188" s="653" t="e">
        <f t="shared" si="108"/>
        <v>#DIV/0!</v>
      </c>
      <c r="BU188" s="653" t="e">
        <f t="shared" si="109"/>
        <v>#DIV/0!</v>
      </c>
      <c r="BV188" s="653" t="e">
        <f t="shared" si="110"/>
        <v>#DIV/0!</v>
      </c>
      <c r="BW188" s="653" t="str">
        <f t="shared" si="111"/>
        <v xml:space="preserve"> </v>
      </c>
      <c r="BY188" s="654">
        <f t="shared" si="130"/>
        <v>3.2810533927854211</v>
      </c>
      <c r="BZ188" s="655">
        <f t="shared" si="131"/>
        <v>1.6405263738015514</v>
      </c>
      <c r="CA188" s="656">
        <f t="shared" si="132"/>
        <v>3069.2068910891089</v>
      </c>
      <c r="CB188" s="652">
        <f t="shared" si="87"/>
        <v>4814.95</v>
      </c>
      <c r="CC188" s="657" t="str">
        <f t="shared" si="88"/>
        <v xml:space="preserve"> </v>
      </c>
    </row>
    <row r="189" spans="1:81" s="26" customFormat="1" ht="24.75" customHeight="1">
      <c r="A189" s="796" t="s">
        <v>229</v>
      </c>
      <c r="B189" s="796"/>
      <c r="C189" s="388">
        <f>SUM(C176:C188)</f>
        <v>33694.700000000004</v>
      </c>
      <c r="D189" s="389" t="s">
        <v>388</v>
      </c>
      <c r="E189" s="114"/>
      <c r="F189" s="114"/>
      <c r="G189" s="388">
        <f>ROUND(SUM(G176:G188),2)</f>
        <v>30637799.57</v>
      </c>
      <c r="H189" s="388">
        <f>ROUND(SUM(H176:H188),2)</f>
        <v>917656</v>
      </c>
      <c r="I189" s="388">
        <f>SUM(I176:I188)</f>
        <v>0</v>
      </c>
      <c r="J189" s="388">
        <f>SUM(J176:J188)</f>
        <v>0</v>
      </c>
      <c r="K189" s="388">
        <f t="shared" ref="K189:AL189" si="137">SUM(K176:K188)</f>
        <v>0</v>
      </c>
      <c r="L189" s="388">
        <f t="shared" si="137"/>
        <v>0</v>
      </c>
      <c r="M189" s="388">
        <f t="shared" si="137"/>
        <v>0</v>
      </c>
      <c r="N189" s="388">
        <f t="shared" si="137"/>
        <v>545</v>
      </c>
      <c r="O189" s="388">
        <f t="shared" si="137"/>
        <v>406829</v>
      </c>
      <c r="P189" s="388">
        <f t="shared" si="137"/>
        <v>0</v>
      </c>
      <c r="Q189" s="388">
        <f t="shared" si="137"/>
        <v>0</v>
      </c>
      <c r="R189" s="388">
        <f t="shared" si="137"/>
        <v>522</v>
      </c>
      <c r="S189" s="388">
        <f t="shared" si="137"/>
        <v>510827</v>
      </c>
      <c r="T189" s="103">
        <f t="shared" si="137"/>
        <v>0</v>
      </c>
      <c r="U189" s="388">
        <f t="shared" si="137"/>
        <v>0</v>
      </c>
      <c r="V189" s="114" t="s">
        <v>388</v>
      </c>
      <c r="W189" s="388">
        <f t="shared" si="137"/>
        <v>10333.58</v>
      </c>
      <c r="X189" s="388">
        <f t="shared" si="137"/>
        <v>28040894.68</v>
      </c>
      <c r="Y189" s="388">
        <f t="shared" si="137"/>
        <v>0</v>
      </c>
      <c r="Z189" s="388">
        <f t="shared" si="137"/>
        <v>0</v>
      </c>
      <c r="AA189" s="388">
        <f t="shared" si="137"/>
        <v>0</v>
      </c>
      <c r="AB189" s="388">
        <f t="shared" si="137"/>
        <v>0</v>
      </c>
      <c r="AC189" s="388">
        <f t="shared" si="137"/>
        <v>0</v>
      </c>
      <c r="AD189" s="388">
        <f t="shared" si="137"/>
        <v>0</v>
      </c>
      <c r="AE189" s="388">
        <f t="shared" si="137"/>
        <v>0</v>
      </c>
      <c r="AF189" s="388">
        <f t="shared" si="137"/>
        <v>0</v>
      </c>
      <c r="AG189" s="388">
        <f t="shared" si="137"/>
        <v>0</v>
      </c>
      <c r="AH189" s="388">
        <f t="shared" si="137"/>
        <v>0</v>
      </c>
      <c r="AI189" s="388">
        <f t="shared" si="137"/>
        <v>85276</v>
      </c>
      <c r="AJ189" s="388">
        <f t="shared" si="137"/>
        <v>1060034.2600000002</v>
      </c>
      <c r="AK189" s="388">
        <f t="shared" si="137"/>
        <v>533938.62999999989</v>
      </c>
      <c r="AL189" s="388">
        <f t="shared" si="137"/>
        <v>0</v>
      </c>
      <c r="AN189" s="372">
        <f>I189/'Приложение 1.1'!J187</f>
        <v>0</v>
      </c>
      <c r="AO189" s="372" t="e">
        <f t="shared" si="89"/>
        <v>#DIV/0!</v>
      </c>
      <c r="AP189" s="372" t="e">
        <f t="shared" si="90"/>
        <v>#DIV/0!</v>
      </c>
      <c r="AQ189" s="372">
        <f t="shared" si="91"/>
        <v>746.47522935779818</v>
      </c>
      <c r="AR189" s="372" t="e">
        <f t="shared" si="92"/>
        <v>#DIV/0!</v>
      </c>
      <c r="AS189" s="372">
        <f t="shared" si="93"/>
        <v>978.59578544061299</v>
      </c>
      <c r="AT189" s="372" t="e">
        <f t="shared" si="94"/>
        <v>#DIV/0!</v>
      </c>
      <c r="AU189" s="372">
        <f t="shared" si="95"/>
        <v>2713.5701934857038</v>
      </c>
      <c r="AV189" s="372" t="e">
        <f t="shared" si="96"/>
        <v>#DIV/0!</v>
      </c>
      <c r="AW189" s="372" t="e">
        <f t="shared" si="97"/>
        <v>#DIV/0!</v>
      </c>
      <c r="AX189" s="372" t="e">
        <f t="shared" si="98"/>
        <v>#DIV/0!</v>
      </c>
      <c r="AY189" s="372">
        <f>AI189/'Приложение 1.1'!J187</f>
        <v>2.5308431296316627</v>
      </c>
      <c r="AZ189" s="372">
        <v>730.08</v>
      </c>
      <c r="BA189" s="372">
        <v>2070.12</v>
      </c>
      <c r="BB189" s="372">
        <v>848.92</v>
      </c>
      <c r="BC189" s="372">
        <v>819.73</v>
      </c>
      <c r="BD189" s="372">
        <v>611.5</v>
      </c>
      <c r="BE189" s="372">
        <v>1080.04</v>
      </c>
      <c r="BF189" s="372">
        <v>2671800.0099999998</v>
      </c>
      <c r="BG189" s="372">
        <f t="shared" si="99"/>
        <v>4422.8500000000004</v>
      </c>
      <c r="BH189" s="372">
        <v>8748.57</v>
      </c>
      <c r="BI189" s="372">
        <v>3389.61</v>
      </c>
      <c r="BJ189" s="372">
        <v>5995.76</v>
      </c>
      <c r="BK189" s="372">
        <v>548.62</v>
      </c>
      <c r="BL189" s="373" t="str">
        <f t="shared" si="100"/>
        <v xml:space="preserve"> </v>
      </c>
      <c r="BM189" s="373" t="e">
        <f t="shared" si="101"/>
        <v>#DIV/0!</v>
      </c>
      <c r="BN189" s="373" t="e">
        <f t="shared" si="102"/>
        <v>#DIV/0!</v>
      </c>
      <c r="BO189" s="373" t="str">
        <f t="shared" si="103"/>
        <v xml:space="preserve"> </v>
      </c>
      <c r="BP189" s="373" t="e">
        <f t="shared" si="104"/>
        <v>#DIV/0!</v>
      </c>
      <c r="BQ189" s="373" t="str">
        <f t="shared" si="105"/>
        <v xml:space="preserve"> </v>
      </c>
      <c r="BR189" s="373" t="e">
        <f t="shared" si="106"/>
        <v>#DIV/0!</v>
      </c>
      <c r="BS189" s="373" t="str">
        <f t="shared" si="107"/>
        <v xml:space="preserve"> </v>
      </c>
      <c r="BT189" s="373" t="e">
        <f t="shared" si="108"/>
        <v>#DIV/0!</v>
      </c>
      <c r="BU189" s="373" t="e">
        <f t="shared" si="109"/>
        <v>#DIV/0!</v>
      </c>
      <c r="BV189" s="373" t="e">
        <f t="shared" si="110"/>
        <v>#DIV/0!</v>
      </c>
      <c r="BW189" s="373" t="str">
        <f t="shared" si="111"/>
        <v xml:space="preserve"> </v>
      </c>
      <c r="BY189" s="273">
        <f t="shared" si="130"/>
        <v>3.4598903148317719</v>
      </c>
      <c r="BZ189" s="374">
        <f t="shared" si="131"/>
        <v>1.7427447058659635</v>
      </c>
      <c r="CA189" s="375">
        <f t="shared" si="132"/>
        <v>2964.8775709870151</v>
      </c>
      <c r="CB189" s="372">
        <f t="shared" si="87"/>
        <v>4621.88</v>
      </c>
      <c r="CC189" s="18" t="str">
        <f t="shared" si="88"/>
        <v xml:space="preserve"> </v>
      </c>
    </row>
    <row r="190" spans="1:81" s="26" customFormat="1" ht="15" customHeight="1">
      <c r="A190" s="715" t="s">
        <v>240</v>
      </c>
      <c r="B190" s="716"/>
      <c r="C190" s="716"/>
      <c r="D190" s="716"/>
      <c r="E190" s="716"/>
      <c r="F190" s="716"/>
      <c r="G190" s="716"/>
      <c r="H190" s="716"/>
      <c r="I190" s="716"/>
      <c r="J190" s="716"/>
      <c r="K190" s="716"/>
      <c r="L190" s="716"/>
      <c r="M190" s="716"/>
      <c r="N190" s="716"/>
      <c r="O190" s="716"/>
      <c r="P190" s="716"/>
      <c r="Q190" s="716"/>
      <c r="R190" s="716"/>
      <c r="S190" s="716"/>
      <c r="T190" s="716"/>
      <c r="U190" s="716"/>
      <c r="V190" s="716"/>
      <c r="W190" s="716"/>
      <c r="X190" s="716"/>
      <c r="Y190" s="716"/>
      <c r="Z190" s="716"/>
      <c r="AA190" s="716"/>
      <c r="AB190" s="716"/>
      <c r="AC190" s="716"/>
      <c r="AD190" s="716"/>
      <c r="AE190" s="716"/>
      <c r="AF190" s="716"/>
      <c r="AG190" s="716"/>
      <c r="AH190" s="716"/>
      <c r="AI190" s="716"/>
      <c r="AJ190" s="716"/>
      <c r="AK190" s="716"/>
      <c r="AL190" s="716"/>
      <c r="AN190" s="372" t="e">
        <f>I190/'Приложение 1.1'!J188</f>
        <v>#DIV/0!</v>
      </c>
      <c r="AO190" s="372" t="e">
        <f t="shared" si="89"/>
        <v>#DIV/0!</v>
      </c>
      <c r="AP190" s="372" t="e">
        <f t="shared" si="90"/>
        <v>#DIV/0!</v>
      </c>
      <c r="AQ190" s="372" t="e">
        <f t="shared" si="91"/>
        <v>#DIV/0!</v>
      </c>
      <c r="AR190" s="372" t="e">
        <f t="shared" si="92"/>
        <v>#DIV/0!</v>
      </c>
      <c r="AS190" s="372" t="e">
        <f t="shared" si="93"/>
        <v>#DIV/0!</v>
      </c>
      <c r="AT190" s="372" t="e">
        <f t="shared" si="94"/>
        <v>#DIV/0!</v>
      </c>
      <c r="AU190" s="372" t="e">
        <f t="shared" si="95"/>
        <v>#DIV/0!</v>
      </c>
      <c r="AV190" s="372" t="e">
        <f t="shared" si="96"/>
        <v>#DIV/0!</v>
      </c>
      <c r="AW190" s="372" t="e">
        <f t="shared" si="97"/>
        <v>#DIV/0!</v>
      </c>
      <c r="AX190" s="372" t="e">
        <f t="shared" si="98"/>
        <v>#DIV/0!</v>
      </c>
      <c r="AY190" s="372" t="e">
        <f>AI190/'Приложение 1.1'!J188</f>
        <v>#DIV/0!</v>
      </c>
      <c r="AZ190" s="372">
        <v>730.08</v>
      </c>
      <c r="BA190" s="372">
        <v>2070.12</v>
      </c>
      <c r="BB190" s="372">
        <v>848.92</v>
      </c>
      <c r="BC190" s="372">
        <v>819.73</v>
      </c>
      <c r="BD190" s="372">
        <v>611.5</v>
      </c>
      <c r="BE190" s="372">
        <v>1080.04</v>
      </c>
      <c r="BF190" s="372">
        <v>2671800.0099999998</v>
      </c>
      <c r="BG190" s="372">
        <f t="shared" si="99"/>
        <v>4422.8500000000004</v>
      </c>
      <c r="BH190" s="372">
        <v>8748.57</v>
      </c>
      <c r="BI190" s="372">
        <v>3389.61</v>
      </c>
      <c r="BJ190" s="372">
        <v>5995.76</v>
      </c>
      <c r="BK190" s="372">
        <v>548.62</v>
      </c>
      <c r="BL190" s="373" t="e">
        <f t="shared" si="100"/>
        <v>#DIV/0!</v>
      </c>
      <c r="BM190" s="373" t="e">
        <f t="shared" si="101"/>
        <v>#DIV/0!</v>
      </c>
      <c r="BN190" s="373" t="e">
        <f t="shared" si="102"/>
        <v>#DIV/0!</v>
      </c>
      <c r="BO190" s="373" t="e">
        <f t="shared" si="103"/>
        <v>#DIV/0!</v>
      </c>
      <c r="BP190" s="373" t="e">
        <f t="shared" si="104"/>
        <v>#DIV/0!</v>
      </c>
      <c r="BQ190" s="373" t="e">
        <f t="shared" si="105"/>
        <v>#DIV/0!</v>
      </c>
      <c r="BR190" s="373" t="e">
        <f t="shared" si="106"/>
        <v>#DIV/0!</v>
      </c>
      <c r="BS190" s="373" t="e">
        <f t="shared" si="107"/>
        <v>#DIV/0!</v>
      </c>
      <c r="BT190" s="373" t="e">
        <f t="shared" si="108"/>
        <v>#DIV/0!</v>
      </c>
      <c r="BU190" s="373" t="e">
        <f t="shared" si="109"/>
        <v>#DIV/0!</v>
      </c>
      <c r="BV190" s="373" t="e">
        <f t="shared" si="110"/>
        <v>#DIV/0!</v>
      </c>
      <c r="BW190" s="373" t="e">
        <f t="shared" si="111"/>
        <v>#DIV/0!</v>
      </c>
      <c r="BY190" s="273" t="e">
        <f t="shared" si="130"/>
        <v>#DIV/0!</v>
      </c>
      <c r="BZ190" s="374" t="e">
        <f t="shared" si="131"/>
        <v>#DIV/0!</v>
      </c>
      <c r="CA190" s="375" t="e">
        <f t="shared" si="132"/>
        <v>#DIV/0!</v>
      </c>
      <c r="CB190" s="372">
        <f t="shared" si="87"/>
        <v>4621.88</v>
      </c>
      <c r="CC190" s="18" t="e">
        <f t="shared" si="88"/>
        <v>#DIV/0!</v>
      </c>
    </row>
    <row r="191" spans="1:81" s="490" customFormat="1" ht="9" customHeight="1">
      <c r="A191" s="541">
        <v>169</v>
      </c>
      <c r="B191" s="516" t="s">
        <v>1003</v>
      </c>
      <c r="C191" s="513">
        <v>1523.7</v>
      </c>
      <c r="D191" s="498"/>
      <c r="E191" s="517"/>
      <c r="F191" s="517"/>
      <c r="G191" s="483">
        <f>ROUND(H191+U191+X191+Z191+AB191+AD191+AF191+AH191+AI191+AJ191+AK191+AL191,2)</f>
        <v>2775979.56</v>
      </c>
      <c r="H191" s="487">
        <f>I191+K191+M191+O191+Q191+S191</f>
        <v>0</v>
      </c>
      <c r="I191" s="513">
        <v>0</v>
      </c>
      <c r="J191" s="513">
        <v>0</v>
      </c>
      <c r="K191" s="513">
        <v>0</v>
      </c>
      <c r="L191" s="513">
        <v>0</v>
      </c>
      <c r="M191" s="513">
        <v>0</v>
      </c>
      <c r="N191" s="487">
        <v>0</v>
      </c>
      <c r="O191" s="487">
        <v>0</v>
      </c>
      <c r="P191" s="487">
        <v>0</v>
      </c>
      <c r="Q191" s="487">
        <v>0</v>
      </c>
      <c r="R191" s="487">
        <v>0</v>
      </c>
      <c r="S191" s="487">
        <v>0</v>
      </c>
      <c r="T191" s="488">
        <v>0</v>
      </c>
      <c r="U191" s="487">
        <v>0</v>
      </c>
      <c r="V191" s="517" t="s">
        <v>993</v>
      </c>
      <c r="W191" s="487">
        <v>905.9</v>
      </c>
      <c r="X191" s="487">
        <v>2655504</v>
      </c>
      <c r="Y191" s="489">
        <v>0</v>
      </c>
      <c r="Z191" s="489">
        <v>0</v>
      </c>
      <c r="AA191" s="489">
        <v>0</v>
      </c>
      <c r="AB191" s="489">
        <v>0</v>
      </c>
      <c r="AC191" s="489">
        <v>0</v>
      </c>
      <c r="AD191" s="489">
        <v>0</v>
      </c>
      <c r="AE191" s="489">
        <v>0</v>
      </c>
      <c r="AF191" s="489">
        <v>0</v>
      </c>
      <c r="AG191" s="489">
        <v>0</v>
      </c>
      <c r="AH191" s="489">
        <v>0</v>
      </c>
      <c r="AI191" s="489">
        <v>0</v>
      </c>
      <c r="AJ191" s="489">
        <v>80317.039999999994</v>
      </c>
      <c r="AK191" s="489">
        <v>40158.519999999997</v>
      </c>
      <c r="AL191" s="489">
        <v>0</v>
      </c>
      <c r="AN191" s="372">
        <f>I191/'Приложение 1.1'!J189</f>
        <v>0</v>
      </c>
      <c r="AO191" s="372" t="e">
        <f t="shared" si="89"/>
        <v>#DIV/0!</v>
      </c>
      <c r="AP191" s="372" t="e">
        <f t="shared" si="90"/>
        <v>#DIV/0!</v>
      </c>
      <c r="AQ191" s="372" t="e">
        <f t="shared" si="91"/>
        <v>#DIV/0!</v>
      </c>
      <c r="AR191" s="372" t="e">
        <f t="shared" si="92"/>
        <v>#DIV/0!</v>
      </c>
      <c r="AS191" s="372" t="e">
        <f t="shared" si="93"/>
        <v>#DIV/0!</v>
      </c>
      <c r="AT191" s="372" t="e">
        <f t="shared" si="94"/>
        <v>#DIV/0!</v>
      </c>
      <c r="AU191" s="372">
        <f t="shared" si="95"/>
        <v>2931.3434153880121</v>
      </c>
      <c r="AV191" s="372" t="e">
        <f t="shared" si="96"/>
        <v>#DIV/0!</v>
      </c>
      <c r="AW191" s="372" t="e">
        <f t="shared" si="97"/>
        <v>#DIV/0!</v>
      </c>
      <c r="AX191" s="372" t="e">
        <f t="shared" si="98"/>
        <v>#DIV/0!</v>
      </c>
      <c r="AY191" s="372">
        <f>AI191/'Приложение 1.1'!J189</f>
        <v>0</v>
      </c>
      <c r="AZ191" s="372">
        <v>730.08</v>
      </c>
      <c r="BA191" s="372">
        <v>2070.12</v>
      </c>
      <c r="BB191" s="372">
        <v>848.92</v>
      </c>
      <c r="BC191" s="372">
        <v>819.73</v>
      </c>
      <c r="BD191" s="372">
        <v>611.5</v>
      </c>
      <c r="BE191" s="372">
        <v>1080.04</v>
      </c>
      <c r="BF191" s="372">
        <v>2671800.0099999998</v>
      </c>
      <c r="BG191" s="372">
        <f t="shared" si="99"/>
        <v>4422.8500000000004</v>
      </c>
      <c r="BH191" s="372">
        <v>8748.57</v>
      </c>
      <c r="BI191" s="372">
        <v>3389.61</v>
      </c>
      <c r="BJ191" s="372">
        <v>5995.76</v>
      </c>
      <c r="BK191" s="372">
        <v>548.62</v>
      </c>
      <c r="BL191" s="373" t="str">
        <f t="shared" si="100"/>
        <v xml:space="preserve"> </v>
      </c>
      <c r="BM191" s="373" t="e">
        <f t="shared" si="101"/>
        <v>#DIV/0!</v>
      </c>
      <c r="BN191" s="373" t="e">
        <f t="shared" si="102"/>
        <v>#DIV/0!</v>
      </c>
      <c r="BO191" s="373" t="e">
        <f t="shared" si="103"/>
        <v>#DIV/0!</v>
      </c>
      <c r="BP191" s="373" t="e">
        <f t="shared" si="104"/>
        <v>#DIV/0!</v>
      </c>
      <c r="BQ191" s="373" t="e">
        <f t="shared" si="105"/>
        <v>#DIV/0!</v>
      </c>
      <c r="BR191" s="373" t="e">
        <f t="shared" si="106"/>
        <v>#DIV/0!</v>
      </c>
      <c r="BS191" s="373" t="str">
        <f t="shared" si="107"/>
        <v xml:space="preserve"> </v>
      </c>
      <c r="BT191" s="373" t="e">
        <f t="shared" si="108"/>
        <v>#DIV/0!</v>
      </c>
      <c r="BU191" s="373" t="e">
        <f t="shared" si="109"/>
        <v>#DIV/0!</v>
      </c>
      <c r="BV191" s="373" t="e">
        <f t="shared" si="110"/>
        <v>#DIV/0!</v>
      </c>
      <c r="BW191" s="373" t="str">
        <f t="shared" si="111"/>
        <v xml:space="preserve"> </v>
      </c>
      <c r="BY191" s="492">
        <f t="shared" si="130"/>
        <v>2.8932864332761867</v>
      </c>
      <c r="BZ191" s="493">
        <f t="shared" si="131"/>
        <v>1.4466432166380934</v>
      </c>
      <c r="CA191" s="494">
        <f t="shared" si="132"/>
        <v>3064.3333259741694</v>
      </c>
      <c r="CB191" s="491">
        <f t="shared" si="87"/>
        <v>4621.88</v>
      </c>
      <c r="CC191" s="495" t="str">
        <f t="shared" si="88"/>
        <v xml:space="preserve"> </v>
      </c>
    </row>
    <row r="192" spans="1:81" s="490" customFormat="1" ht="9" customHeight="1">
      <c r="A192" s="541">
        <v>170</v>
      </c>
      <c r="B192" s="516" t="s">
        <v>1005</v>
      </c>
      <c r="C192" s="513">
        <v>848.3</v>
      </c>
      <c r="D192" s="498"/>
      <c r="E192" s="517"/>
      <c r="F192" s="517"/>
      <c r="G192" s="483">
        <f>ROUND(H192+U192+X192+Z192+AB192+AD192+AF192+AH192+AI192+AJ192+AK192+AL192,2)</f>
        <v>2444461.42</v>
      </c>
      <c r="H192" s="487">
        <f>I192+K192+M192+O192+Q192+S192</f>
        <v>0</v>
      </c>
      <c r="I192" s="513">
        <v>0</v>
      </c>
      <c r="J192" s="513">
        <v>0</v>
      </c>
      <c r="K192" s="513">
        <v>0</v>
      </c>
      <c r="L192" s="513">
        <v>0</v>
      </c>
      <c r="M192" s="513">
        <v>0</v>
      </c>
      <c r="N192" s="487">
        <v>0</v>
      </c>
      <c r="O192" s="487">
        <v>0</v>
      </c>
      <c r="P192" s="487">
        <v>0</v>
      </c>
      <c r="Q192" s="487">
        <v>0</v>
      </c>
      <c r="R192" s="487">
        <v>0</v>
      </c>
      <c r="S192" s="487">
        <v>0</v>
      </c>
      <c r="T192" s="488">
        <v>0</v>
      </c>
      <c r="U192" s="487">
        <v>0</v>
      </c>
      <c r="V192" s="517" t="s">
        <v>993</v>
      </c>
      <c r="W192" s="487">
        <v>800.8</v>
      </c>
      <c r="X192" s="487">
        <v>2334266.84</v>
      </c>
      <c r="Y192" s="489">
        <v>0</v>
      </c>
      <c r="Z192" s="489">
        <v>0</v>
      </c>
      <c r="AA192" s="489">
        <v>0</v>
      </c>
      <c r="AB192" s="489">
        <v>0</v>
      </c>
      <c r="AC192" s="489">
        <v>0</v>
      </c>
      <c r="AD192" s="489">
        <v>0</v>
      </c>
      <c r="AE192" s="489">
        <v>0</v>
      </c>
      <c r="AF192" s="489">
        <v>0</v>
      </c>
      <c r="AG192" s="489">
        <v>0</v>
      </c>
      <c r="AH192" s="489">
        <v>0</v>
      </c>
      <c r="AI192" s="489">
        <v>0</v>
      </c>
      <c r="AJ192" s="489">
        <v>73463.05</v>
      </c>
      <c r="AK192" s="489">
        <v>36731.53</v>
      </c>
      <c r="AL192" s="489">
        <v>0</v>
      </c>
      <c r="AN192" s="372">
        <f>I192/'Приложение 1.1'!J190</f>
        <v>0</v>
      </c>
      <c r="AO192" s="372" t="e">
        <f t="shared" si="89"/>
        <v>#DIV/0!</v>
      </c>
      <c r="AP192" s="372" t="e">
        <f t="shared" si="90"/>
        <v>#DIV/0!</v>
      </c>
      <c r="AQ192" s="372" t="e">
        <f t="shared" si="91"/>
        <v>#DIV/0!</v>
      </c>
      <c r="AR192" s="372" t="e">
        <f t="shared" si="92"/>
        <v>#DIV/0!</v>
      </c>
      <c r="AS192" s="372" t="e">
        <f t="shared" si="93"/>
        <v>#DIV/0!</v>
      </c>
      <c r="AT192" s="372" t="e">
        <f t="shared" si="94"/>
        <v>#DIV/0!</v>
      </c>
      <c r="AU192" s="372">
        <f t="shared" si="95"/>
        <v>2914.9186313686314</v>
      </c>
      <c r="AV192" s="372" t="e">
        <f t="shared" si="96"/>
        <v>#DIV/0!</v>
      </c>
      <c r="AW192" s="372" t="e">
        <f t="shared" si="97"/>
        <v>#DIV/0!</v>
      </c>
      <c r="AX192" s="372" t="e">
        <f t="shared" si="98"/>
        <v>#DIV/0!</v>
      </c>
      <c r="AY192" s="372">
        <f>AI192/'Приложение 1.1'!J190</f>
        <v>0</v>
      </c>
      <c r="AZ192" s="372">
        <v>730.08</v>
      </c>
      <c r="BA192" s="372">
        <v>2070.12</v>
      </c>
      <c r="BB192" s="372">
        <v>848.92</v>
      </c>
      <c r="BC192" s="372">
        <v>819.73</v>
      </c>
      <c r="BD192" s="372">
        <v>611.5</v>
      </c>
      <c r="BE192" s="372">
        <v>1080.04</v>
      </c>
      <c r="BF192" s="372">
        <v>2671800.0099999998</v>
      </c>
      <c r="BG192" s="372">
        <f t="shared" si="99"/>
        <v>4422.8500000000004</v>
      </c>
      <c r="BH192" s="372">
        <v>8748.57</v>
      </c>
      <c r="BI192" s="372">
        <v>3389.61</v>
      </c>
      <c r="BJ192" s="372">
        <v>5995.76</v>
      </c>
      <c r="BK192" s="372">
        <v>548.62</v>
      </c>
      <c r="BL192" s="373" t="str">
        <f t="shared" si="100"/>
        <v xml:space="preserve"> </v>
      </c>
      <c r="BM192" s="373" t="e">
        <f t="shared" si="101"/>
        <v>#DIV/0!</v>
      </c>
      <c r="BN192" s="373" t="e">
        <f t="shared" si="102"/>
        <v>#DIV/0!</v>
      </c>
      <c r="BO192" s="373" t="e">
        <f t="shared" si="103"/>
        <v>#DIV/0!</v>
      </c>
      <c r="BP192" s="373" t="e">
        <f t="shared" si="104"/>
        <v>#DIV/0!</v>
      </c>
      <c r="BQ192" s="373" t="e">
        <f t="shared" si="105"/>
        <v>#DIV/0!</v>
      </c>
      <c r="BR192" s="373" t="e">
        <f t="shared" si="106"/>
        <v>#DIV/0!</v>
      </c>
      <c r="BS192" s="373" t="str">
        <f t="shared" si="107"/>
        <v xml:space="preserve"> </v>
      </c>
      <c r="BT192" s="373" t="e">
        <f t="shared" si="108"/>
        <v>#DIV/0!</v>
      </c>
      <c r="BU192" s="373" t="e">
        <f t="shared" si="109"/>
        <v>#DIV/0!</v>
      </c>
      <c r="BV192" s="373" t="e">
        <f t="shared" si="110"/>
        <v>#DIV/0!</v>
      </c>
      <c r="BW192" s="373" t="str">
        <f t="shared" si="111"/>
        <v xml:space="preserve"> </v>
      </c>
      <c r="BY192" s="492">
        <f t="shared" si="130"/>
        <v>3.0052857205658006</v>
      </c>
      <c r="BZ192" s="493">
        <f t="shared" si="131"/>
        <v>1.5026430648269342</v>
      </c>
      <c r="CA192" s="494">
        <f t="shared" si="132"/>
        <v>3052.5242507492508</v>
      </c>
      <c r="CB192" s="491">
        <f t="shared" si="87"/>
        <v>4621.88</v>
      </c>
      <c r="CC192" s="495" t="str">
        <f t="shared" si="88"/>
        <v xml:space="preserve"> </v>
      </c>
    </row>
    <row r="193" spans="1:81" s="651" customFormat="1" ht="9" customHeight="1">
      <c r="A193" s="642">
        <v>171</v>
      </c>
      <c r="B193" s="678" t="s">
        <v>1004</v>
      </c>
      <c r="C193" s="673">
        <v>2440.6</v>
      </c>
      <c r="D193" s="677"/>
      <c r="E193" s="679"/>
      <c r="F193" s="679"/>
      <c r="G193" s="644">
        <f>ROUND(H193+U193+X193+Z193+AB193+AD193+AF193+AH193+AI193+AJ193+AK193+AL193,2)</f>
        <v>1826185.27</v>
      </c>
      <c r="H193" s="648">
        <f>I193+K193+M193+O193+Q193+S193</f>
        <v>0</v>
      </c>
      <c r="I193" s="673">
        <v>0</v>
      </c>
      <c r="J193" s="673">
        <v>0</v>
      </c>
      <c r="K193" s="673">
        <v>0</v>
      </c>
      <c r="L193" s="673">
        <v>0</v>
      </c>
      <c r="M193" s="673">
        <v>0</v>
      </c>
      <c r="N193" s="648">
        <v>0</v>
      </c>
      <c r="O193" s="648">
        <v>0</v>
      </c>
      <c r="P193" s="648">
        <v>0</v>
      </c>
      <c r="Q193" s="648">
        <v>0</v>
      </c>
      <c r="R193" s="648">
        <v>0</v>
      </c>
      <c r="S193" s="648">
        <v>0</v>
      </c>
      <c r="T193" s="649">
        <v>0</v>
      </c>
      <c r="U193" s="648">
        <v>0</v>
      </c>
      <c r="V193" s="679" t="s">
        <v>992</v>
      </c>
      <c r="W193" s="648">
        <v>595.66</v>
      </c>
      <c r="X193" s="648">
        <v>1734826</v>
      </c>
      <c r="Y193" s="650">
        <v>0</v>
      </c>
      <c r="Z193" s="650">
        <v>0</v>
      </c>
      <c r="AA193" s="650">
        <v>0</v>
      </c>
      <c r="AB193" s="650">
        <v>0</v>
      </c>
      <c r="AC193" s="650">
        <v>0</v>
      </c>
      <c r="AD193" s="650">
        <v>0</v>
      </c>
      <c r="AE193" s="650">
        <v>0</v>
      </c>
      <c r="AF193" s="650">
        <v>0</v>
      </c>
      <c r="AG193" s="650">
        <v>0</v>
      </c>
      <c r="AH193" s="650">
        <v>0</v>
      </c>
      <c r="AI193" s="650">
        <v>0</v>
      </c>
      <c r="AJ193" s="650">
        <v>60906.18</v>
      </c>
      <c r="AK193" s="650">
        <v>30453.09</v>
      </c>
      <c r="AL193" s="650">
        <v>0</v>
      </c>
      <c r="AN193" s="652">
        <f>I193/'Приложение 1.1'!J191</f>
        <v>0</v>
      </c>
      <c r="AO193" s="652" t="e">
        <f t="shared" si="89"/>
        <v>#DIV/0!</v>
      </c>
      <c r="AP193" s="652" t="e">
        <f t="shared" si="90"/>
        <v>#DIV/0!</v>
      </c>
      <c r="AQ193" s="652" t="e">
        <f t="shared" si="91"/>
        <v>#DIV/0!</v>
      </c>
      <c r="AR193" s="652" t="e">
        <f t="shared" si="92"/>
        <v>#DIV/0!</v>
      </c>
      <c r="AS193" s="652" t="e">
        <f t="shared" si="93"/>
        <v>#DIV/0!</v>
      </c>
      <c r="AT193" s="652" t="e">
        <f t="shared" si="94"/>
        <v>#DIV/0!</v>
      </c>
      <c r="AU193" s="652">
        <f t="shared" si="95"/>
        <v>2912.4433401604942</v>
      </c>
      <c r="AV193" s="652" t="e">
        <f t="shared" si="96"/>
        <v>#DIV/0!</v>
      </c>
      <c r="AW193" s="652" t="e">
        <f t="shared" si="97"/>
        <v>#DIV/0!</v>
      </c>
      <c r="AX193" s="652" t="e">
        <f t="shared" si="98"/>
        <v>#DIV/0!</v>
      </c>
      <c r="AY193" s="652">
        <f>AI193/'Приложение 1.1'!J191</f>
        <v>0</v>
      </c>
      <c r="AZ193" s="652">
        <v>730.08</v>
      </c>
      <c r="BA193" s="652">
        <v>2070.12</v>
      </c>
      <c r="BB193" s="652">
        <v>848.92</v>
      </c>
      <c r="BC193" s="652">
        <v>819.73</v>
      </c>
      <c r="BD193" s="652">
        <v>611.5</v>
      </c>
      <c r="BE193" s="652">
        <v>1080.04</v>
      </c>
      <c r="BF193" s="652">
        <v>2671800.0099999998</v>
      </c>
      <c r="BG193" s="652">
        <f t="shared" si="99"/>
        <v>4607.6000000000004</v>
      </c>
      <c r="BH193" s="652">
        <v>8748.57</v>
      </c>
      <c r="BI193" s="652">
        <v>3389.61</v>
      </c>
      <c r="BJ193" s="652">
        <v>5995.76</v>
      </c>
      <c r="BK193" s="652">
        <v>548.62</v>
      </c>
      <c r="BL193" s="653" t="str">
        <f t="shared" si="100"/>
        <v xml:space="preserve"> </v>
      </c>
      <c r="BM193" s="653" t="e">
        <f t="shared" si="101"/>
        <v>#DIV/0!</v>
      </c>
      <c r="BN193" s="653" t="e">
        <f t="shared" si="102"/>
        <v>#DIV/0!</v>
      </c>
      <c r="BO193" s="653" t="e">
        <f t="shared" si="103"/>
        <v>#DIV/0!</v>
      </c>
      <c r="BP193" s="653" t="e">
        <f t="shared" si="104"/>
        <v>#DIV/0!</v>
      </c>
      <c r="BQ193" s="653" t="e">
        <f t="shared" si="105"/>
        <v>#DIV/0!</v>
      </c>
      <c r="BR193" s="653" t="e">
        <f t="shared" si="106"/>
        <v>#DIV/0!</v>
      </c>
      <c r="BS193" s="653" t="str">
        <f t="shared" si="107"/>
        <v xml:space="preserve"> </v>
      </c>
      <c r="BT193" s="653" t="e">
        <f t="shared" si="108"/>
        <v>#DIV/0!</v>
      </c>
      <c r="BU193" s="653" t="e">
        <f t="shared" si="109"/>
        <v>#DIV/0!</v>
      </c>
      <c r="BV193" s="653" t="e">
        <f t="shared" si="110"/>
        <v>#DIV/0!</v>
      </c>
      <c r="BW193" s="653" t="str">
        <f t="shared" si="111"/>
        <v xml:space="preserve"> </v>
      </c>
      <c r="BY193" s="654">
        <f t="shared" si="130"/>
        <v>3.3351588691765106</v>
      </c>
      <c r="BZ193" s="655">
        <f t="shared" si="131"/>
        <v>1.6675794345882553</v>
      </c>
      <c r="CA193" s="656">
        <f t="shared" si="132"/>
        <v>3065.8182016586647</v>
      </c>
      <c r="CB193" s="652">
        <f t="shared" si="87"/>
        <v>4814.95</v>
      </c>
      <c r="CC193" s="657" t="str">
        <f t="shared" si="88"/>
        <v xml:space="preserve"> </v>
      </c>
    </row>
    <row r="194" spans="1:81" s="26" customFormat="1" ht="21.75" customHeight="1">
      <c r="A194" s="796" t="s">
        <v>423</v>
      </c>
      <c r="B194" s="796"/>
      <c r="C194" s="388">
        <f>SUM(C191:C193)</f>
        <v>4812.6000000000004</v>
      </c>
      <c r="D194" s="389" t="s">
        <v>388</v>
      </c>
      <c r="E194" s="389"/>
      <c r="F194" s="389"/>
      <c r="G194" s="388">
        <f>ROUND(SUM(G191:G193),2)</f>
        <v>7046626.25</v>
      </c>
      <c r="H194" s="388">
        <f t="shared" ref="H194:AL194" si="138">SUM(H191:H193)</f>
        <v>0</v>
      </c>
      <c r="I194" s="388">
        <f t="shared" si="138"/>
        <v>0</v>
      </c>
      <c r="J194" s="388">
        <f t="shared" si="138"/>
        <v>0</v>
      </c>
      <c r="K194" s="388">
        <f t="shared" si="138"/>
        <v>0</v>
      </c>
      <c r="L194" s="388">
        <f t="shared" si="138"/>
        <v>0</v>
      </c>
      <c r="M194" s="388">
        <f t="shared" si="138"/>
        <v>0</v>
      </c>
      <c r="N194" s="388">
        <f t="shared" si="138"/>
        <v>0</v>
      </c>
      <c r="O194" s="388">
        <f t="shared" si="138"/>
        <v>0</v>
      </c>
      <c r="P194" s="388">
        <f t="shared" si="138"/>
        <v>0</v>
      </c>
      <c r="Q194" s="388">
        <f t="shared" si="138"/>
        <v>0</v>
      </c>
      <c r="R194" s="388">
        <f t="shared" si="138"/>
        <v>0</v>
      </c>
      <c r="S194" s="388">
        <f t="shared" si="138"/>
        <v>0</v>
      </c>
      <c r="T194" s="103">
        <f t="shared" si="138"/>
        <v>0</v>
      </c>
      <c r="U194" s="388">
        <f t="shared" si="138"/>
        <v>0</v>
      </c>
      <c r="V194" s="389" t="s">
        <v>388</v>
      </c>
      <c r="W194" s="388">
        <f t="shared" si="138"/>
        <v>2302.3599999999997</v>
      </c>
      <c r="X194" s="388">
        <f t="shared" si="138"/>
        <v>6724596.8399999999</v>
      </c>
      <c r="Y194" s="388">
        <f t="shared" si="138"/>
        <v>0</v>
      </c>
      <c r="Z194" s="388">
        <f t="shared" si="138"/>
        <v>0</v>
      </c>
      <c r="AA194" s="388">
        <f t="shared" si="138"/>
        <v>0</v>
      </c>
      <c r="AB194" s="388">
        <f t="shared" si="138"/>
        <v>0</v>
      </c>
      <c r="AC194" s="388">
        <f t="shared" si="138"/>
        <v>0</v>
      </c>
      <c r="AD194" s="388">
        <f t="shared" si="138"/>
        <v>0</v>
      </c>
      <c r="AE194" s="388">
        <f t="shared" si="138"/>
        <v>0</v>
      </c>
      <c r="AF194" s="388">
        <f t="shared" si="138"/>
        <v>0</v>
      </c>
      <c r="AG194" s="388">
        <f t="shared" si="138"/>
        <v>0</v>
      </c>
      <c r="AH194" s="388">
        <f t="shared" si="138"/>
        <v>0</v>
      </c>
      <c r="AI194" s="388">
        <f t="shared" si="138"/>
        <v>0</v>
      </c>
      <c r="AJ194" s="388">
        <f t="shared" si="138"/>
        <v>214686.27</v>
      </c>
      <c r="AK194" s="388">
        <f t="shared" si="138"/>
        <v>107343.13999999998</v>
      </c>
      <c r="AL194" s="388">
        <f t="shared" si="138"/>
        <v>0</v>
      </c>
      <c r="AN194" s="372">
        <f>I194/'Приложение 1.1'!J192</f>
        <v>0</v>
      </c>
      <c r="AO194" s="372" t="e">
        <f t="shared" si="89"/>
        <v>#DIV/0!</v>
      </c>
      <c r="AP194" s="372" t="e">
        <f t="shared" si="90"/>
        <v>#DIV/0!</v>
      </c>
      <c r="AQ194" s="372" t="e">
        <f t="shared" si="91"/>
        <v>#DIV/0!</v>
      </c>
      <c r="AR194" s="372" t="e">
        <f t="shared" si="92"/>
        <v>#DIV/0!</v>
      </c>
      <c r="AS194" s="372" t="e">
        <f t="shared" si="93"/>
        <v>#DIV/0!</v>
      </c>
      <c r="AT194" s="372" t="e">
        <f t="shared" si="94"/>
        <v>#DIV/0!</v>
      </c>
      <c r="AU194" s="372">
        <f t="shared" si="95"/>
        <v>2920.7408224604324</v>
      </c>
      <c r="AV194" s="372" t="e">
        <f t="shared" si="96"/>
        <v>#DIV/0!</v>
      </c>
      <c r="AW194" s="372" t="e">
        <f t="shared" si="97"/>
        <v>#DIV/0!</v>
      </c>
      <c r="AX194" s="372" t="e">
        <f t="shared" si="98"/>
        <v>#DIV/0!</v>
      </c>
      <c r="AY194" s="372">
        <f>AI194/'Приложение 1.1'!J192</f>
        <v>0</v>
      </c>
      <c r="AZ194" s="372">
        <v>730.08</v>
      </c>
      <c r="BA194" s="372">
        <v>2070.12</v>
      </c>
      <c r="BB194" s="372">
        <v>848.92</v>
      </c>
      <c r="BC194" s="372">
        <v>819.73</v>
      </c>
      <c r="BD194" s="372">
        <v>611.5</v>
      </c>
      <c r="BE194" s="372">
        <v>1080.04</v>
      </c>
      <c r="BF194" s="372">
        <v>2671800.0099999998</v>
      </c>
      <c r="BG194" s="372">
        <f t="shared" si="99"/>
        <v>4422.8500000000004</v>
      </c>
      <c r="BH194" s="372">
        <v>8748.57</v>
      </c>
      <c r="BI194" s="372">
        <v>3389.61</v>
      </c>
      <c r="BJ194" s="372">
        <v>5995.76</v>
      </c>
      <c r="BK194" s="372">
        <v>548.62</v>
      </c>
      <c r="BL194" s="373" t="str">
        <f t="shared" si="100"/>
        <v xml:space="preserve"> </v>
      </c>
      <c r="BM194" s="373" t="e">
        <f t="shared" si="101"/>
        <v>#DIV/0!</v>
      </c>
      <c r="BN194" s="373" t="e">
        <f t="shared" si="102"/>
        <v>#DIV/0!</v>
      </c>
      <c r="BO194" s="373" t="e">
        <f t="shared" si="103"/>
        <v>#DIV/0!</v>
      </c>
      <c r="BP194" s="373" t="e">
        <f t="shared" si="104"/>
        <v>#DIV/0!</v>
      </c>
      <c r="BQ194" s="373" t="e">
        <f t="shared" si="105"/>
        <v>#DIV/0!</v>
      </c>
      <c r="BR194" s="373" t="e">
        <f t="shared" si="106"/>
        <v>#DIV/0!</v>
      </c>
      <c r="BS194" s="373" t="str">
        <f t="shared" si="107"/>
        <v xml:space="preserve"> </v>
      </c>
      <c r="BT194" s="373" t="e">
        <f t="shared" si="108"/>
        <v>#DIV/0!</v>
      </c>
      <c r="BU194" s="373" t="e">
        <f t="shared" si="109"/>
        <v>#DIV/0!</v>
      </c>
      <c r="BV194" s="373" t="e">
        <f t="shared" si="110"/>
        <v>#DIV/0!</v>
      </c>
      <c r="BW194" s="373" t="str">
        <f t="shared" si="111"/>
        <v xml:space="preserve"> </v>
      </c>
      <c r="BY194" s="273">
        <f t="shared" si="130"/>
        <v>3.0466532831934998</v>
      </c>
      <c r="BZ194" s="374">
        <f t="shared" si="131"/>
        <v>1.5233267125526913</v>
      </c>
      <c r="CA194" s="375">
        <f t="shared" si="132"/>
        <v>3060.610091384493</v>
      </c>
      <c r="CB194" s="372">
        <f t="shared" si="87"/>
        <v>4621.88</v>
      </c>
      <c r="CC194" s="18" t="str">
        <f t="shared" si="88"/>
        <v xml:space="preserve"> </v>
      </c>
    </row>
    <row r="195" spans="1:81" s="26" customFormat="1" ht="12" customHeight="1">
      <c r="A195" s="715" t="s">
        <v>249</v>
      </c>
      <c r="B195" s="716"/>
      <c r="C195" s="716"/>
      <c r="D195" s="716"/>
      <c r="E195" s="716"/>
      <c r="F195" s="716"/>
      <c r="G195" s="716"/>
      <c r="H195" s="716"/>
      <c r="I195" s="716"/>
      <c r="J195" s="716"/>
      <c r="K195" s="716"/>
      <c r="L195" s="716"/>
      <c r="M195" s="716"/>
      <c r="N195" s="716"/>
      <c r="O195" s="716"/>
      <c r="P195" s="716"/>
      <c r="Q195" s="716"/>
      <c r="R195" s="716"/>
      <c r="S195" s="716"/>
      <c r="T195" s="716"/>
      <c r="U195" s="716"/>
      <c r="V195" s="716"/>
      <c r="W195" s="716"/>
      <c r="X195" s="716"/>
      <c r="Y195" s="716"/>
      <c r="Z195" s="716"/>
      <c r="AA195" s="716"/>
      <c r="AB195" s="716"/>
      <c r="AC195" s="716"/>
      <c r="AD195" s="716"/>
      <c r="AE195" s="716"/>
      <c r="AF195" s="716"/>
      <c r="AG195" s="716"/>
      <c r="AH195" s="716"/>
      <c r="AI195" s="716"/>
      <c r="AJ195" s="716"/>
      <c r="AK195" s="716"/>
      <c r="AL195" s="716"/>
      <c r="AN195" s="372" t="e">
        <f>I195/'Приложение 1.1'!J193</f>
        <v>#DIV/0!</v>
      </c>
      <c r="AO195" s="372" t="e">
        <f t="shared" si="89"/>
        <v>#DIV/0!</v>
      </c>
      <c r="AP195" s="372" t="e">
        <f t="shared" si="90"/>
        <v>#DIV/0!</v>
      </c>
      <c r="AQ195" s="372" t="e">
        <f t="shared" si="91"/>
        <v>#DIV/0!</v>
      </c>
      <c r="AR195" s="372" t="e">
        <f t="shared" si="92"/>
        <v>#DIV/0!</v>
      </c>
      <c r="AS195" s="372" t="e">
        <f t="shared" si="93"/>
        <v>#DIV/0!</v>
      </c>
      <c r="AT195" s="372" t="e">
        <f t="shared" si="94"/>
        <v>#DIV/0!</v>
      </c>
      <c r="AU195" s="372" t="e">
        <f t="shared" si="95"/>
        <v>#DIV/0!</v>
      </c>
      <c r="AV195" s="372" t="e">
        <f t="shared" si="96"/>
        <v>#DIV/0!</v>
      </c>
      <c r="AW195" s="372" t="e">
        <f t="shared" si="97"/>
        <v>#DIV/0!</v>
      </c>
      <c r="AX195" s="372" t="e">
        <f t="shared" si="98"/>
        <v>#DIV/0!</v>
      </c>
      <c r="AY195" s="372" t="e">
        <f>AI195/'Приложение 1.1'!J193</f>
        <v>#DIV/0!</v>
      </c>
      <c r="AZ195" s="372">
        <v>730.08</v>
      </c>
      <c r="BA195" s="372">
        <v>2070.12</v>
      </c>
      <c r="BB195" s="372">
        <v>848.92</v>
      </c>
      <c r="BC195" s="372">
        <v>819.73</v>
      </c>
      <c r="BD195" s="372">
        <v>611.5</v>
      </c>
      <c r="BE195" s="372">
        <v>1080.04</v>
      </c>
      <c r="BF195" s="372">
        <v>2671800.0099999998</v>
      </c>
      <c r="BG195" s="372">
        <f t="shared" si="99"/>
        <v>4422.8500000000004</v>
      </c>
      <c r="BH195" s="372">
        <v>8748.57</v>
      </c>
      <c r="BI195" s="372">
        <v>3389.61</v>
      </c>
      <c r="BJ195" s="372">
        <v>5995.76</v>
      </c>
      <c r="BK195" s="372">
        <v>548.62</v>
      </c>
      <c r="BL195" s="373" t="e">
        <f t="shared" si="100"/>
        <v>#DIV/0!</v>
      </c>
      <c r="BM195" s="373" t="e">
        <f t="shared" si="101"/>
        <v>#DIV/0!</v>
      </c>
      <c r="BN195" s="373" t="e">
        <f t="shared" si="102"/>
        <v>#DIV/0!</v>
      </c>
      <c r="BO195" s="373" t="e">
        <f t="shared" si="103"/>
        <v>#DIV/0!</v>
      </c>
      <c r="BP195" s="373" t="e">
        <f t="shared" si="104"/>
        <v>#DIV/0!</v>
      </c>
      <c r="BQ195" s="373" t="e">
        <f t="shared" si="105"/>
        <v>#DIV/0!</v>
      </c>
      <c r="BR195" s="373" t="e">
        <f t="shared" si="106"/>
        <v>#DIV/0!</v>
      </c>
      <c r="BS195" s="373" t="e">
        <f t="shared" si="107"/>
        <v>#DIV/0!</v>
      </c>
      <c r="BT195" s="373" t="e">
        <f t="shared" si="108"/>
        <v>#DIV/0!</v>
      </c>
      <c r="BU195" s="373" t="e">
        <f t="shared" si="109"/>
        <v>#DIV/0!</v>
      </c>
      <c r="BV195" s="373" t="e">
        <f t="shared" si="110"/>
        <v>#DIV/0!</v>
      </c>
      <c r="BW195" s="373" t="e">
        <f t="shared" si="111"/>
        <v>#DIV/0!</v>
      </c>
      <c r="BY195" s="273" t="e">
        <f t="shared" si="130"/>
        <v>#DIV/0!</v>
      </c>
      <c r="BZ195" s="374" t="e">
        <f t="shared" si="131"/>
        <v>#DIV/0!</v>
      </c>
      <c r="CA195" s="375" t="e">
        <f t="shared" si="132"/>
        <v>#DIV/0!</v>
      </c>
      <c r="CB195" s="372">
        <f t="shared" si="87"/>
        <v>4621.88</v>
      </c>
      <c r="CC195" s="18" t="e">
        <f t="shared" si="88"/>
        <v>#DIV/0!</v>
      </c>
    </row>
    <row r="196" spans="1:81" s="651" customFormat="1" ht="9" customHeight="1">
      <c r="A196" s="642">
        <v>172</v>
      </c>
      <c r="B196" s="680" t="s">
        <v>786</v>
      </c>
      <c r="C196" s="681">
        <v>3227.4</v>
      </c>
      <c r="D196" s="665"/>
      <c r="E196" s="682"/>
      <c r="F196" s="682"/>
      <c r="G196" s="644">
        <f t="shared" ref="G196:G201" si="139">ROUND(H196+U196+X196+Z196+AB196+AD196+AF196+AH196+AI196+AJ196+AK196+AL196,2)</f>
        <v>4259854.82</v>
      </c>
      <c r="H196" s="648">
        <f t="shared" ref="H196:H202" si="140">I196+K196+M196+O196+Q196+S196</f>
        <v>0</v>
      </c>
      <c r="I196" s="673">
        <v>0</v>
      </c>
      <c r="J196" s="673">
        <v>0</v>
      </c>
      <c r="K196" s="673">
        <v>0</v>
      </c>
      <c r="L196" s="673">
        <v>0</v>
      </c>
      <c r="M196" s="673">
        <v>0</v>
      </c>
      <c r="N196" s="648">
        <v>0</v>
      </c>
      <c r="O196" s="648">
        <v>0</v>
      </c>
      <c r="P196" s="648">
        <v>0</v>
      </c>
      <c r="Q196" s="648">
        <v>0</v>
      </c>
      <c r="R196" s="648">
        <v>0</v>
      </c>
      <c r="S196" s="648">
        <v>0</v>
      </c>
      <c r="T196" s="649">
        <v>0</v>
      </c>
      <c r="U196" s="648">
        <v>0</v>
      </c>
      <c r="V196" s="682" t="s">
        <v>993</v>
      </c>
      <c r="W196" s="648">
        <v>1225.3</v>
      </c>
      <c r="X196" s="648">
        <v>4086092</v>
      </c>
      <c r="Y196" s="650">
        <v>0</v>
      </c>
      <c r="Z196" s="650">
        <v>0</v>
      </c>
      <c r="AA196" s="650">
        <v>0</v>
      </c>
      <c r="AB196" s="650">
        <v>0</v>
      </c>
      <c r="AC196" s="650">
        <v>0</v>
      </c>
      <c r="AD196" s="650">
        <v>0</v>
      </c>
      <c r="AE196" s="650">
        <v>0</v>
      </c>
      <c r="AF196" s="650">
        <v>0</v>
      </c>
      <c r="AG196" s="650">
        <v>0</v>
      </c>
      <c r="AH196" s="650">
        <v>0</v>
      </c>
      <c r="AI196" s="650">
        <v>0</v>
      </c>
      <c r="AJ196" s="650">
        <v>115841.88</v>
      </c>
      <c r="AK196" s="650">
        <v>57920.94</v>
      </c>
      <c r="AL196" s="650">
        <v>0</v>
      </c>
      <c r="AN196" s="652">
        <f>I196/'Приложение 1.1'!J194</f>
        <v>0</v>
      </c>
      <c r="AO196" s="652" t="e">
        <f t="shared" si="89"/>
        <v>#DIV/0!</v>
      </c>
      <c r="AP196" s="652" t="e">
        <f t="shared" si="90"/>
        <v>#DIV/0!</v>
      </c>
      <c r="AQ196" s="652" t="e">
        <f t="shared" si="91"/>
        <v>#DIV/0!</v>
      </c>
      <c r="AR196" s="652" t="e">
        <f t="shared" si="92"/>
        <v>#DIV/0!</v>
      </c>
      <c r="AS196" s="652" t="e">
        <f t="shared" si="93"/>
        <v>#DIV/0!</v>
      </c>
      <c r="AT196" s="652" t="e">
        <f t="shared" si="94"/>
        <v>#DIV/0!</v>
      </c>
      <c r="AU196" s="652">
        <f t="shared" si="95"/>
        <v>3334.7686280910798</v>
      </c>
      <c r="AV196" s="652" t="e">
        <f t="shared" si="96"/>
        <v>#DIV/0!</v>
      </c>
      <c r="AW196" s="652" t="e">
        <f t="shared" si="97"/>
        <v>#DIV/0!</v>
      </c>
      <c r="AX196" s="652" t="e">
        <f t="shared" si="98"/>
        <v>#DIV/0!</v>
      </c>
      <c r="AY196" s="652">
        <f>AI196/'Приложение 1.1'!J194</f>
        <v>0</v>
      </c>
      <c r="AZ196" s="652">
        <v>730.08</v>
      </c>
      <c r="BA196" s="652">
        <v>2070.12</v>
      </c>
      <c r="BB196" s="652">
        <v>848.92</v>
      </c>
      <c r="BC196" s="652">
        <v>819.73</v>
      </c>
      <c r="BD196" s="652">
        <v>611.5</v>
      </c>
      <c r="BE196" s="652">
        <v>1080.04</v>
      </c>
      <c r="BF196" s="652">
        <v>2671800.0099999998</v>
      </c>
      <c r="BG196" s="652">
        <f t="shared" si="99"/>
        <v>4422.8500000000004</v>
      </c>
      <c r="BH196" s="652">
        <v>8748.57</v>
      </c>
      <c r="BI196" s="652">
        <v>3389.61</v>
      </c>
      <c r="BJ196" s="652">
        <v>5995.76</v>
      </c>
      <c r="BK196" s="652">
        <v>548.62</v>
      </c>
      <c r="BL196" s="653" t="str">
        <f t="shared" si="100"/>
        <v xml:space="preserve"> </v>
      </c>
      <c r="BM196" s="653" t="e">
        <f t="shared" si="101"/>
        <v>#DIV/0!</v>
      </c>
      <c r="BN196" s="653" t="e">
        <f t="shared" si="102"/>
        <v>#DIV/0!</v>
      </c>
      <c r="BO196" s="653" t="e">
        <f t="shared" si="103"/>
        <v>#DIV/0!</v>
      </c>
      <c r="BP196" s="653" t="e">
        <f t="shared" si="104"/>
        <v>#DIV/0!</v>
      </c>
      <c r="BQ196" s="653" t="e">
        <f t="shared" si="105"/>
        <v>#DIV/0!</v>
      </c>
      <c r="BR196" s="653" t="e">
        <f t="shared" si="106"/>
        <v>#DIV/0!</v>
      </c>
      <c r="BS196" s="653" t="str">
        <f t="shared" si="107"/>
        <v xml:space="preserve"> </v>
      </c>
      <c r="BT196" s="653" t="e">
        <f t="shared" si="108"/>
        <v>#DIV/0!</v>
      </c>
      <c r="BU196" s="653" t="e">
        <f t="shared" si="109"/>
        <v>#DIV/0!</v>
      </c>
      <c r="BV196" s="653" t="e">
        <f t="shared" si="110"/>
        <v>#DIV/0!</v>
      </c>
      <c r="BW196" s="653" t="str">
        <f t="shared" si="111"/>
        <v xml:space="preserve"> </v>
      </c>
      <c r="BY196" s="654">
        <f t="shared" si="130"/>
        <v>2.7193856338981992</v>
      </c>
      <c r="BZ196" s="655">
        <f t="shared" si="131"/>
        <v>1.3596928169490996</v>
      </c>
      <c r="CA196" s="656">
        <f t="shared" si="132"/>
        <v>3476.5810985064886</v>
      </c>
      <c r="CB196" s="652">
        <f t="shared" si="87"/>
        <v>4621.88</v>
      </c>
      <c r="CC196" s="657" t="str">
        <f t="shared" si="88"/>
        <v xml:space="preserve"> </v>
      </c>
    </row>
    <row r="197" spans="1:81" s="490" customFormat="1" ht="9" customHeight="1">
      <c r="A197" s="541">
        <v>173</v>
      </c>
      <c r="B197" s="518" t="s">
        <v>787</v>
      </c>
      <c r="C197" s="519">
        <v>1975.9</v>
      </c>
      <c r="D197" s="499"/>
      <c r="E197" s="520"/>
      <c r="F197" s="520"/>
      <c r="G197" s="483">
        <f t="shared" si="139"/>
        <v>3104163.47</v>
      </c>
      <c r="H197" s="487">
        <f t="shared" si="140"/>
        <v>0</v>
      </c>
      <c r="I197" s="513">
        <v>0</v>
      </c>
      <c r="J197" s="513">
        <v>0</v>
      </c>
      <c r="K197" s="513">
        <v>0</v>
      </c>
      <c r="L197" s="513">
        <v>0</v>
      </c>
      <c r="M197" s="513">
        <v>0</v>
      </c>
      <c r="N197" s="487">
        <v>0</v>
      </c>
      <c r="O197" s="487">
        <v>0</v>
      </c>
      <c r="P197" s="487">
        <v>0</v>
      </c>
      <c r="Q197" s="487">
        <v>0</v>
      </c>
      <c r="R197" s="487">
        <v>0</v>
      </c>
      <c r="S197" s="487">
        <v>0</v>
      </c>
      <c r="T197" s="488">
        <v>0</v>
      </c>
      <c r="U197" s="487">
        <v>0</v>
      </c>
      <c r="V197" s="520" t="s">
        <v>993</v>
      </c>
      <c r="W197" s="487">
        <v>836.2</v>
      </c>
      <c r="X197" s="487">
        <v>2930400.65</v>
      </c>
      <c r="Y197" s="489">
        <v>0</v>
      </c>
      <c r="Z197" s="489">
        <v>0</v>
      </c>
      <c r="AA197" s="489">
        <v>0</v>
      </c>
      <c r="AB197" s="489">
        <v>0</v>
      </c>
      <c r="AC197" s="489">
        <v>0</v>
      </c>
      <c r="AD197" s="489">
        <v>0</v>
      </c>
      <c r="AE197" s="489">
        <v>0</v>
      </c>
      <c r="AF197" s="489">
        <v>0</v>
      </c>
      <c r="AG197" s="489">
        <v>0</v>
      </c>
      <c r="AH197" s="489">
        <v>0</v>
      </c>
      <c r="AI197" s="489">
        <v>0</v>
      </c>
      <c r="AJ197" s="489">
        <v>115841.88</v>
      </c>
      <c r="AK197" s="489">
        <v>57920.94</v>
      </c>
      <c r="AL197" s="489">
        <v>0</v>
      </c>
      <c r="AN197" s="372">
        <f>I197/'Приложение 1.1'!J195</f>
        <v>0</v>
      </c>
      <c r="AO197" s="372" t="e">
        <f t="shared" si="89"/>
        <v>#DIV/0!</v>
      </c>
      <c r="AP197" s="372" t="e">
        <f t="shared" si="90"/>
        <v>#DIV/0!</v>
      </c>
      <c r="AQ197" s="372" t="e">
        <f t="shared" si="91"/>
        <v>#DIV/0!</v>
      </c>
      <c r="AR197" s="372" t="e">
        <f t="shared" si="92"/>
        <v>#DIV/0!</v>
      </c>
      <c r="AS197" s="372" t="e">
        <f t="shared" si="93"/>
        <v>#DIV/0!</v>
      </c>
      <c r="AT197" s="372" t="e">
        <f t="shared" si="94"/>
        <v>#DIV/0!</v>
      </c>
      <c r="AU197" s="372">
        <f t="shared" si="95"/>
        <v>3504.4255560870602</v>
      </c>
      <c r="AV197" s="372" t="e">
        <f t="shared" si="96"/>
        <v>#DIV/0!</v>
      </c>
      <c r="AW197" s="372" t="e">
        <f t="shared" si="97"/>
        <v>#DIV/0!</v>
      </c>
      <c r="AX197" s="372" t="e">
        <f t="shared" si="98"/>
        <v>#DIV/0!</v>
      </c>
      <c r="AY197" s="372">
        <f>AI197/'Приложение 1.1'!J195</f>
        <v>0</v>
      </c>
      <c r="AZ197" s="372">
        <v>730.08</v>
      </c>
      <c r="BA197" s="372">
        <v>2070.12</v>
      </c>
      <c r="BB197" s="372">
        <v>848.92</v>
      </c>
      <c r="BC197" s="372">
        <v>819.73</v>
      </c>
      <c r="BD197" s="372">
        <v>611.5</v>
      </c>
      <c r="BE197" s="372">
        <v>1080.04</v>
      </c>
      <c r="BF197" s="372">
        <v>2671800.0099999998</v>
      </c>
      <c r="BG197" s="372">
        <f t="shared" si="99"/>
        <v>4422.8500000000004</v>
      </c>
      <c r="BH197" s="372">
        <v>8748.57</v>
      </c>
      <c r="BI197" s="372">
        <v>3389.61</v>
      </c>
      <c r="BJ197" s="372">
        <v>5995.76</v>
      </c>
      <c r="BK197" s="372">
        <v>548.62</v>
      </c>
      <c r="BL197" s="373" t="str">
        <f t="shared" si="100"/>
        <v xml:space="preserve"> </v>
      </c>
      <c r="BM197" s="373" t="e">
        <f t="shared" si="101"/>
        <v>#DIV/0!</v>
      </c>
      <c r="BN197" s="373" t="e">
        <f t="shared" si="102"/>
        <v>#DIV/0!</v>
      </c>
      <c r="BO197" s="373" t="e">
        <f t="shared" si="103"/>
        <v>#DIV/0!</v>
      </c>
      <c r="BP197" s="373" t="e">
        <f t="shared" si="104"/>
        <v>#DIV/0!</v>
      </c>
      <c r="BQ197" s="373" t="e">
        <f t="shared" si="105"/>
        <v>#DIV/0!</v>
      </c>
      <c r="BR197" s="373" t="e">
        <f t="shared" si="106"/>
        <v>#DIV/0!</v>
      </c>
      <c r="BS197" s="373" t="str">
        <f t="shared" si="107"/>
        <v xml:space="preserve"> </v>
      </c>
      <c r="BT197" s="373" t="e">
        <f t="shared" si="108"/>
        <v>#DIV/0!</v>
      </c>
      <c r="BU197" s="373" t="e">
        <f t="shared" si="109"/>
        <v>#DIV/0!</v>
      </c>
      <c r="BV197" s="373" t="e">
        <f t="shared" si="110"/>
        <v>#DIV/0!</v>
      </c>
      <c r="BW197" s="373" t="str">
        <f t="shared" si="111"/>
        <v xml:space="preserve"> </v>
      </c>
      <c r="BY197" s="492">
        <f t="shared" si="130"/>
        <v>3.7318227960462407</v>
      </c>
      <c r="BZ197" s="493">
        <f t="shared" si="131"/>
        <v>1.8659113980231203</v>
      </c>
      <c r="CA197" s="494">
        <f t="shared" si="132"/>
        <v>3712.2261061946901</v>
      </c>
      <c r="CB197" s="491">
        <f t="shared" si="87"/>
        <v>4621.88</v>
      </c>
      <c r="CC197" s="495" t="str">
        <f t="shared" si="88"/>
        <v xml:space="preserve"> </v>
      </c>
    </row>
    <row r="198" spans="1:81" s="651" customFormat="1" ht="9" customHeight="1">
      <c r="A198" s="642">
        <v>174</v>
      </c>
      <c r="B198" s="680" t="s">
        <v>788</v>
      </c>
      <c r="C198" s="681">
        <v>530</v>
      </c>
      <c r="D198" s="665"/>
      <c r="E198" s="682"/>
      <c r="F198" s="682"/>
      <c r="G198" s="644">
        <f t="shared" si="139"/>
        <v>1148090.45</v>
      </c>
      <c r="H198" s="648">
        <f t="shared" si="140"/>
        <v>0</v>
      </c>
      <c r="I198" s="673">
        <v>0</v>
      </c>
      <c r="J198" s="673">
        <v>0</v>
      </c>
      <c r="K198" s="673">
        <v>0</v>
      </c>
      <c r="L198" s="673">
        <v>0</v>
      </c>
      <c r="M198" s="673">
        <v>0</v>
      </c>
      <c r="N198" s="648">
        <v>0</v>
      </c>
      <c r="O198" s="648">
        <v>0</v>
      </c>
      <c r="P198" s="648">
        <v>0</v>
      </c>
      <c r="Q198" s="648">
        <v>0</v>
      </c>
      <c r="R198" s="648">
        <v>0</v>
      </c>
      <c r="S198" s="648">
        <v>0</v>
      </c>
      <c r="T198" s="649">
        <v>0</v>
      </c>
      <c r="U198" s="648">
        <v>0</v>
      </c>
      <c r="V198" s="682" t="s">
        <v>993</v>
      </c>
      <c r="W198" s="648">
        <v>634.84</v>
      </c>
      <c r="X198" s="648">
        <v>1090774.24</v>
      </c>
      <c r="Y198" s="650">
        <v>0</v>
      </c>
      <c r="Z198" s="650">
        <v>0</v>
      </c>
      <c r="AA198" s="650">
        <v>0</v>
      </c>
      <c r="AB198" s="650">
        <v>0</v>
      </c>
      <c r="AC198" s="650">
        <v>0</v>
      </c>
      <c r="AD198" s="650">
        <v>0</v>
      </c>
      <c r="AE198" s="650">
        <v>0</v>
      </c>
      <c r="AF198" s="650">
        <v>0</v>
      </c>
      <c r="AG198" s="650">
        <v>0</v>
      </c>
      <c r="AH198" s="650">
        <v>0</v>
      </c>
      <c r="AI198" s="650">
        <v>0</v>
      </c>
      <c r="AJ198" s="650">
        <v>35673.089999999997</v>
      </c>
      <c r="AK198" s="650">
        <v>21643.119999999999</v>
      </c>
      <c r="AL198" s="650">
        <v>0</v>
      </c>
      <c r="AN198" s="652">
        <f>I198/'Приложение 1.1'!J196</f>
        <v>0</v>
      </c>
      <c r="AO198" s="652" t="e">
        <f t="shared" si="89"/>
        <v>#DIV/0!</v>
      </c>
      <c r="AP198" s="652" t="e">
        <f t="shared" si="90"/>
        <v>#DIV/0!</v>
      </c>
      <c r="AQ198" s="652" t="e">
        <f t="shared" si="91"/>
        <v>#DIV/0!</v>
      </c>
      <c r="AR198" s="652" t="e">
        <f t="shared" si="92"/>
        <v>#DIV/0!</v>
      </c>
      <c r="AS198" s="652" t="e">
        <f t="shared" si="93"/>
        <v>#DIV/0!</v>
      </c>
      <c r="AT198" s="652" t="e">
        <f t="shared" si="94"/>
        <v>#DIV/0!</v>
      </c>
      <c r="AU198" s="652">
        <f t="shared" si="95"/>
        <v>1718.1876378300044</v>
      </c>
      <c r="AV198" s="652" t="e">
        <f t="shared" si="96"/>
        <v>#DIV/0!</v>
      </c>
      <c r="AW198" s="652" t="e">
        <f t="shared" si="97"/>
        <v>#DIV/0!</v>
      </c>
      <c r="AX198" s="652" t="e">
        <f t="shared" si="98"/>
        <v>#DIV/0!</v>
      </c>
      <c r="AY198" s="652">
        <f>AI198/'Приложение 1.1'!J196</f>
        <v>0</v>
      </c>
      <c r="AZ198" s="652">
        <v>730.08</v>
      </c>
      <c r="BA198" s="652">
        <v>2070.12</v>
      </c>
      <c r="BB198" s="652">
        <v>848.92</v>
      </c>
      <c r="BC198" s="652">
        <v>819.73</v>
      </c>
      <c r="BD198" s="652">
        <v>611.5</v>
      </c>
      <c r="BE198" s="652">
        <v>1080.04</v>
      </c>
      <c r="BF198" s="652">
        <v>2671800.0099999998</v>
      </c>
      <c r="BG198" s="652">
        <f t="shared" si="99"/>
        <v>4422.8500000000004</v>
      </c>
      <c r="BH198" s="652">
        <v>8748.57</v>
      </c>
      <c r="BI198" s="652">
        <v>3389.61</v>
      </c>
      <c r="BJ198" s="652">
        <v>5995.76</v>
      </c>
      <c r="BK198" s="652">
        <v>548.62</v>
      </c>
      <c r="BL198" s="653" t="str">
        <f t="shared" si="100"/>
        <v xml:space="preserve"> </v>
      </c>
      <c r="BM198" s="653" t="e">
        <f t="shared" si="101"/>
        <v>#DIV/0!</v>
      </c>
      <c r="BN198" s="653" t="e">
        <f t="shared" si="102"/>
        <v>#DIV/0!</v>
      </c>
      <c r="BO198" s="653" t="e">
        <f t="shared" si="103"/>
        <v>#DIV/0!</v>
      </c>
      <c r="BP198" s="653" t="e">
        <f t="shared" si="104"/>
        <v>#DIV/0!</v>
      </c>
      <c r="BQ198" s="653" t="e">
        <f t="shared" si="105"/>
        <v>#DIV/0!</v>
      </c>
      <c r="BR198" s="653" t="e">
        <f t="shared" si="106"/>
        <v>#DIV/0!</v>
      </c>
      <c r="BS198" s="653" t="str">
        <f t="shared" si="107"/>
        <v xml:space="preserve"> </v>
      </c>
      <c r="BT198" s="653" t="e">
        <f t="shared" si="108"/>
        <v>#DIV/0!</v>
      </c>
      <c r="BU198" s="653" t="e">
        <f t="shared" si="109"/>
        <v>#DIV/0!</v>
      </c>
      <c r="BV198" s="653" t="e">
        <f t="shared" si="110"/>
        <v>#DIV/0!</v>
      </c>
      <c r="BW198" s="653" t="str">
        <f t="shared" si="111"/>
        <v xml:space="preserve"> </v>
      </c>
      <c r="BY198" s="654">
        <f t="shared" si="130"/>
        <v>3.1071672096915357</v>
      </c>
      <c r="BZ198" s="655">
        <f t="shared" si="131"/>
        <v>1.8851406698836317</v>
      </c>
      <c r="CA198" s="656">
        <f t="shared" si="132"/>
        <v>1808.4721347111081</v>
      </c>
      <c r="CB198" s="652">
        <f t="shared" si="87"/>
        <v>4621.88</v>
      </c>
      <c r="CC198" s="657" t="str">
        <f t="shared" si="88"/>
        <v xml:space="preserve"> </v>
      </c>
    </row>
    <row r="199" spans="1:81" s="490" customFormat="1" ht="9" customHeight="1">
      <c r="A199" s="641">
        <v>175</v>
      </c>
      <c r="B199" s="518" t="s">
        <v>789</v>
      </c>
      <c r="C199" s="519">
        <v>383.2</v>
      </c>
      <c r="D199" s="499"/>
      <c r="E199" s="520"/>
      <c r="F199" s="520"/>
      <c r="G199" s="483">
        <f t="shared" si="139"/>
        <v>1400069.93</v>
      </c>
      <c r="H199" s="487">
        <f t="shared" si="140"/>
        <v>0</v>
      </c>
      <c r="I199" s="513">
        <v>0</v>
      </c>
      <c r="J199" s="513">
        <v>0</v>
      </c>
      <c r="K199" s="513">
        <v>0</v>
      </c>
      <c r="L199" s="513">
        <v>0</v>
      </c>
      <c r="M199" s="513">
        <v>0</v>
      </c>
      <c r="N199" s="487">
        <v>0</v>
      </c>
      <c r="O199" s="487">
        <v>0</v>
      </c>
      <c r="P199" s="487">
        <v>0</v>
      </c>
      <c r="Q199" s="487">
        <v>0</v>
      </c>
      <c r="R199" s="487">
        <v>0</v>
      </c>
      <c r="S199" s="487">
        <v>0</v>
      </c>
      <c r="T199" s="488">
        <v>0</v>
      </c>
      <c r="U199" s="487">
        <v>0</v>
      </c>
      <c r="V199" s="520" t="s">
        <v>993</v>
      </c>
      <c r="W199" s="487">
        <v>412.42</v>
      </c>
      <c r="X199" s="487">
        <v>1348201.73</v>
      </c>
      <c r="Y199" s="489">
        <v>0</v>
      </c>
      <c r="Z199" s="489">
        <v>0</v>
      </c>
      <c r="AA199" s="489">
        <v>0</v>
      </c>
      <c r="AB199" s="489">
        <v>0</v>
      </c>
      <c r="AC199" s="489">
        <v>0</v>
      </c>
      <c r="AD199" s="489">
        <v>0</v>
      </c>
      <c r="AE199" s="489">
        <v>0</v>
      </c>
      <c r="AF199" s="489">
        <v>0</v>
      </c>
      <c r="AG199" s="489">
        <v>0</v>
      </c>
      <c r="AH199" s="489">
        <v>0</v>
      </c>
      <c r="AI199" s="489">
        <v>0</v>
      </c>
      <c r="AJ199" s="489">
        <v>34578.800000000003</v>
      </c>
      <c r="AK199" s="489">
        <v>17289.400000000001</v>
      </c>
      <c r="AL199" s="489">
        <v>0</v>
      </c>
      <c r="AN199" s="372">
        <f>I199/'Приложение 1.1'!J197</f>
        <v>0</v>
      </c>
      <c r="AO199" s="372" t="e">
        <f t="shared" si="89"/>
        <v>#DIV/0!</v>
      </c>
      <c r="AP199" s="372" t="e">
        <f t="shared" si="90"/>
        <v>#DIV/0!</v>
      </c>
      <c r="AQ199" s="372" t="e">
        <f t="shared" si="91"/>
        <v>#DIV/0!</v>
      </c>
      <c r="AR199" s="372" t="e">
        <f t="shared" si="92"/>
        <v>#DIV/0!</v>
      </c>
      <c r="AS199" s="372" t="e">
        <f t="shared" si="93"/>
        <v>#DIV/0!</v>
      </c>
      <c r="AT199" s="372" t="e">
        <f t="shared" si="94"/>
        <v>#DIV/0!</v>
      </c>
      <c r="AU199" s="372">
        <f t="shared" si="95"/>
        <v>3269.0018185345034</v>
      </c>
      <c r="AV199" s="372" t="e">
        <f t="shared" si="96"/>
        <v>#DIV/0!</v>
      </c>
      <c r="AW199" s="372" t="e">
        <f t="shared" si="97"/>
        <v>#DIV/0!</v>
      </c>
      <c r="AX199" s="372" t="e">
        <f t="shared" si="98"/>
        <v>#DIV/0!</v>
      </c>
      <c r="AY199" s="372">
        <f>AI199/'Приложение 1.1'!J197</f>
        <v>0</v>
      </c>
      <c r="AZ199" s="372">
        <v>730.08</v>
      </c>
      <c r="BA199" s="372">
        <v>2070.12</v>
      </c>
      <c r="BB199" s="372">
        <v>848.92</v>
      </c>
      <c r="BC199" s="372">
        <v>819.73</v>
      </c>
      <c r="BD199" s="372">
        <v>611.5</v>
      </c>
      <c r="BE199" s="372">
        <v>1080.04</v>
      </c>
      <c r="BF199" s="372">
        <v>2671800.0099999998</v>
      </c>
      <c r="BG199" s="372">
        <f t="shared" si="99"/>
        <v>4422.8500000000004</v>
      </c>
      <c r="BH199" s="372">
        <v>8748.57</v>
      </c>
      <c r="BI199" s="372">
        <v>3389.61</v>
      </c>
      <c r="BJ199" s="372">
        <v>5995.76</v>
      </c>
      <c r="BK199" s="372">
        <v>548.62</v>
      </c>
      <c r="BL199" s="373" t="str">
        <f t="shared" si="100"/>
        <v xml:space="preserve"> </v>
      </c>
      <c r="BM199" s="373" t="e">
        <f t="shared" si="101"/>
        <v>#DIV/0!</v>
      </c>
      <c r="BN199" s="373" t="e">
        <f t="shared" si="102"/>
        <v>#DIV/0!</v>
      </c>
      <c r="BO199" s="373" t="e">
        <f t="shared" si="103"/>
        <v>#DIV/0!</v>
      </c>
      <c r="BP199" s="373" t="e">
        <f t="shared" si="104"/>
        <v>#DIV/0!</v>
      </c>
      <c r="BQ199" s="373" t="e">
        <f t="shared" si="105"/>
        <v>#DIV/0!</v>
      </c>
      <c r="BR199" s="373" t="e">
        <f t="shared" si="106"/>
        <v>#DIV/0!</v>
      </c>
      <c r="BS199" s="373" t="str">
        <f t="shared" si="107"/>
        <v xml:space="preserve"> </v>
      </c>
      <c r="BT199" s="373" t="e">
        <f t="shared" si="108"/>
        <v>#DIV/0!</v>
      </c>
      <c r="BU199" s="373" t="e">
        <f t="shared" si="109"/>
        <v>#DIV/0!</v>
      </c>
      <c r="BV199" s="373" t="e">
        <f t="shared" si="110"/>
        <v>#DIV/0!</v>
      </c>
      <c r="BW199" s="373" t="str">
        <f t="shared" si="111"/>
        <v xml:space="preserve"> </v>
      </c>
      <c r="BY199" s="492">
        <f t="shared" ref="BY199:BY230" si="141">AJ199/G199*100</f>
        <v>2.4697909196578491</v>
      </c>
      <c r="BZ199" s="493">
        <f t="shared" ref="BZ199:BZ230" si="142">AK199/G199*100</f>
        <v>1.2348954598289246</v>
      </c>
      <c r="CA199" s="494">
        <f t="shared" ref="CA199:CA230" si="143">G199/W199</f>
        <v>3394.767300324911</v>
      </c>
      <c r="CB199" s="491">
        <f t="shared" si="87"/>
        <v>4621.88</v>
      </c>
      <c r="CC199" s="495" t="str">
        <f t="shared" si="88"/>
        <v xml:space="preserve"> </v>
      </c>
    </row>
    <row r="200" spans="1:81" s="490" customFormat="1" ht="9" customHeight="1">
      <c r="A200" s="641">
        <v>176</v>
      </c>
      <c r="B200" s="518" t="s">
        <v>790</v>
      </c>
      <c r="C200" s="519">
        <v>384.2</v>
      </c>
      <c r="D200" s="499"/>
      <c r="E200" s="520"/>
      <c r="F200" s="520"/>
      <c r="G200" s="483">
        <f t="shared" si="139"/>
        <v>1398978.58</v>
      </c>
      <c r="H200" s="487">
        <f t="shared" si="140"/>
        <v>0</v>
      </c>
      <c r="I200" s="513">
        <v>0</v>
      </c>
      <c r="J200" s="513">
        <v>0</v>
      </c>
      <c r="K200" s="513">
        <v>0</v>
      </c>
      <c r="L200" s="513">
        <v>0</v>
      </c>
      <c r="M200" s="513">
        <v>0</v>
      </c>
      <c r="N200" s="487">
        <v>0</v>
      </c>
      <c r="O200" s="487">
        <v>0</v>
      </c>
      <c r="P200" s="487">
        <v>0</v>
      </c>
      <c r="Q200" s="487">
        <v>0</v>
      </c>
      <c r="R200" s="487">
        <v>0</v>
      </c>
      <c r="S200" s="487">
        <v>0</v>
      </c>
      <c r="T200" s="488">
        <v>0</v>
      </c>
      <c r="U200" s="487">
        <v>0</v>
      </c>
      <c r="V200" s="520" t="s">
        <v>993</v>
      </c>
      <c r="W200" s="487">
        <v>412.42</v>
      </c>
      <c r="X200" s="487">
        <v>1347110.38</v>
      </c>
      <c r="Y200" s="489">
        <v>0</v>
      </c>
      <c r="Z200" s="489">
        <v>0</v>
      </c>
      <c r="AA200" s="489">
        <v>0</v>
      </c>
      <c r="AB200" s="489">
        <v>0</v>
      </c>
      <c r="AC200" s="489">
        <v>0</v>
      </c>
      <c r="AD200" s="489">
        <v>0</v>
      </c>
      <c r="AE200" s="489">
        <v>0</v>
      </c>
      <c r="AF200" s="489">
        <v>0</v>
      </c>
      <c r="AG200" s="489">
        <v>0</v>
      </c>
      <c r="AH200" s="489">
        <v>0</v>
      </c>
      <c r="AI200" s="489">
        <v>0</v>
      </c>
      <c r="AJ200" s="489">
        <v>34578.800000000003</v>
      </c>
      <c r="AK200" s="489">
        <v>17289.400000000001</v>
      </c>
      <c r="AL200" s="489">
        <v>0</v>
      </c>
      <c r="AN200" s="372">
        <f>I200/'Приложение 1.1'!J198</f>
        <v>0</v>
      </c>
      <c r="AO200" s="372" t="e">
        <f t="shared" si="89"/>
        <v>#DIV/0!</v>
      </c>
      <c r="AP200" s="372" t="e">
        <f t="shared" si="90"/>
        <v>#DIV/0!</v>
      </c>
      <c r="AQ200" s="372" t="e">
        <f t="shared" si="91"/>
        <v>#DIV/0!</v>
      </c>
      <c r="AR200" s="372" t="e">
        <f t="shared" si="92"/>
        <v>#DIV/0!</v>
      </c>
      <c r="AS200" s="372" t="e">
        <f t="shared" si="93"/>
        <v>#DIV/0!</v>
      </c>
      <c r="AT200" s="372" t="e">
        <f t="shared" si="94"/>
        <v>#DIV/0!</v>
      </c>
      <c r="AU200" s="372">
        <f t="shared" si="95"/>
        <v>3266.355608360409</v>
      </c>
      <c r="AV200" s="372" t="e">
        <f t="shared" si="96"/>
        <v>#DIV/0!</v>
      </c>
      <c r="AW200" s="372" t="e">
        <f t="shared" si="97"/>
        <v>#DIV/0!</v>
      </c>
      <c r="AX200" s="372" t="e">
        <f t="shared" si="98"/>
        <v>#DIV/0!</v>
      </c>
      <c r="AY200" s="372">
        <f>AI200/'Приложение 1.1'!J198</f>
        <v>0</v>
      </c>
      <c r="AZ200" s="372">
        <v>730.08</v>
      </c>
      <c r="BA200" s="372">
        <v>2070.12</v>
      </c>
      <c r="BB200" s="372">
        <v>848.92</v>
      </c>
      <c r="BC200" s="372">
        <v>819.73</v>
      </c>
      <c r="BD200" s="372">
        <v>611.5</v>
      </c>
      <c r="BE200" s="372">
        <v>1080.04</v>
      </c>
      <c r="BF200" s="372">
        <v>2671800.0099999998</v>
      </c>
      <c r="BG200" s="372">
        <f t="shared" si="99"/>
        <v>4422.8500000000004</v>
      </c>
      <c r="BH200" s="372">
        <v>8748.57</v>
      </c>
      <c r="BI200" s="372">
        <v>3389.61</v>
      </c>
      <c r="BJ200" s="372">
        <v>5995.76</v>
      </c>
      <c r="BK200" s="372">
        <v>548.62</v>
      </c>
      <c r="BL200" s="373" t="str">
        <f t="shared" si="100"/>
        <v xml:space="preserve"> </v>
      </c>
      <c r="BM200" s="373" t="e">
        <f t="shared" si="101"/>
        <v>#DIV/0!</v>
      </c>
      <c r="BN200" s="373" t="e">
        <f t="shared" si="102"/>
        <v>#DIV/0!</v>
      </c>
      <c r="BO200" s="373" t="e">
        <f t="shared" si="103"/>
        <v>#DIV/0!</v>
      </c>
      <c r="BP200" s="373" t="e">
        <f t="shared" si="104"/>
        <v>#DIV/0!</v>
      </c>
      <c r="BQ200" s="373" t="e">
        <f t="shared" si="105"/>
        <v>#DIV/0!</v>
      </c>
      <c r="BR200" s="373" t="e">
        <f t="shared" si="106"/>
        <v>#DIV/0!</v>
      </c>
      <c r="BS200" s="373" t="str">
        <f t="shared" si="107"/>
        <v xml:space="preserve"> </v>
      </c>
      <c r="BT200" s="373" t="e">
        <f t="shared" si="108"/>
        <v>#DIV/0!</v>
      </c>
      <c r="BU200" s="373" t="e">
        <f t="shared" si="109"/>
        <v>#DIV/0!</v>
      </c>
      <c r="BV200" s="373" t="e">
        <f t="shared" si="110"/>
        <v>#DIV/0!</v>
      </c>
      <c r="BW200" s="373" t="str">
        <f t="shared" si="111"/>
        <v xml:space="preserve"> </v>
      </c>
      <c r="BY200" s="492">
        <f t="shared" si="141"/>
        <v>2.4717176155763587</v>
      </c>
      <c r="BZ200" s="493">
        <f t="shared" si="142"/>
        <v>1.2358588077881794</v>
      </c>
      <c r="CA200" s="494">
        <f t="shared" si="143"/>
        <v>3392.1210901508171</v>
      </c>
      <c r="CB200" s="491">
        <f t="shared" si="87"/>
        <v>4621.88</v>
      </c>
      <c r="CC200" s="495" t="str">
        <f t="shared" si="88"/>
        <v xml:space="preserve"> </v>
      </c>
    </row>
    <row r="201" spans="1:81" s="490" customFormat="1" ht="9" customHeight="1">
      <c r="A201" s="641">
        <v>177</v>
      </c>
      <c r="B201" s="518" t="s">
        <v>791</v>
      </c>
      <c r="C201" s="519">
        <v>633.5</v>
      </c>
      <c r="D201" s="499"/>
      <c r="E201" s="520"/>
      <c r="F201" s="520"/>
      <c r="G201" s="483">
        <f t="shared" si="139"/>
        <v>2180967.2799999998</v>
      </c>
      <c r="H201" s="487">
        <f t="shared" si="140"/>
        <v>0</v>
      </c>
      <c r="I201" s="513">
        <v>0</v>
      </c>
      <c r="J201" s="513">
        <v>0</v>
      </c>
      <c r="K201" s="513">
        <v>0</v>
      </c>
      <c r="L201" s="513">
        <v>0</v>
      </c>
      <c r="M201" s="513">
        <v>0</v>
      </c>
      <c r="N201" s="487">
        <v>0</v>
      </c>
      <c r="O201" s="487">
        <v>0</v>
      </c>
      <c r="P201" s="487">
        <v>0</v>
      </c>
      <c r="Q201" s="487">
        <v>0</v>
      </c>
      <c r="R201" s="487">
        <v>0</v>
      </c>
      <c r="S201" s="487">
        <v>0</v>
      </c>
      <c r="T201" s="488">
        <v>0</v>
      </c>
      <c r="U201" s="487">
        <v>0</v>
      </c>
      <c r="V201" s="520" t="s">
        <v>993</v>
      </c>
      <c r="W201" s="487">
        <v>607.04</v>
      </c>
      <c r="X201" s="487">
        <v>2105380.46</v>
      </c>
      <c r="Y201" s="489">
        <v>0</v>
      </c>
      <c r="Z201" s="489">
        <v>0</v>
      </c>
      <c r="AA201" s="489">
        <v>0</v>
      </c>
      <c r="AB201" s="489">
        <v>0</v>
      </c>
      <c r="AC201" s="489">
        <v>0</v>
      </c>
      <c r="AD201" s="489">
        <v>0</v>
      </c>
      <c r="AE201" s="489">
        <v>0</v>
      </c>
      <c r="AF201" s="489">
        <v>0</v>
      </c>
      <c r="AG201" s="489">
        <v>0</v>
      </c>
      <c r="AH201" s="489">
        <v>0</v>
      </c>
      <c r="AI201" s="489">
        <v>0</v>
      </c>
      <c r="AJ201" s="489">
        <v>50391.21</v>
      </c>
      <c r="AK201" s="489">
        <v>25195.61</v>
      </c>
      <c r="AL201" s="489">
        <v>0</v>
      </c>
      <c r="AN201" s="372">
        <f>I201/'Приложение 1.1'!J199</f>
        <v>0</v>
      </c>
      <c r="AO201" s="372" t="e">
        <f t="shared" si="89"/>
        <v>#DIV/0!</v>
      </c>
      <c r="AP201" s="372" t="e">
        <f t="shared" si="90"/>
        <v>#DIV/0!</v>
      </c>
      <c r="AQ201" s="372" t="e">
        <f t="shared" si="91"/>
        <v>#DIV/0!</v>
      </c>
      <c r="AR201" s="372" t="e">
        <f t="shared" si="92"/>
        <v>#DIV/0!</v>
      </c>
      <c r="AS201" s="372" t="e">
        <f t="shared" si="93"/>
        <v>#DIV/0!</v>
      </c>
      <c r="AT201" s="372" t="e">
        <f t="shared" si="94"/>
        <v>#DIV/0!</v>
      </c>
      <c r="AU201" s="372">
        <f t="shared" si="95"/>
        <v>3468.2730297838693</v>
      </c>
      <c r="AV201" s="372" t="e">
        <f t="shared" si="96"/>
        <v>#DIV/0!</v>
      </c>
      <c r="AW201" s="372" t="e">
        <f t="shared" si="97"/>
        <v>#DIV/0!</v>
      </c>
      <c r="AX201" s="372" t="e">
        <f t="shared" si="98"/>
        <v>#DIV/0!</v>
      </c>
      <c r="AY201" s="372">
        <f>AI201/'Приложение 1.1'!J199</f>
        <v>0</v>
      </c>
      <c r="AZ201" s="372">
        <v>730.08</v>
      </c>
      <c r="BA201" s="372">
        <v>2070.12</v>
      </c>
      <c r="BB201" s="372">
        <v>848.92</v>
      </c>
      <c r="BC201" s="372">
        <v>819.73</v>
      </c>
      <c r="BD201" s="372">
        <v>611.5</v>
      </c>
      <c r="BE201" s="372">
        <v>1080.04</v>
      </c>
      <c r="BF201" s="372">
        <v>2671800.0099999998</v>
      </c>
      <c r="BG201" s="372">
        <f t="shared" si="99"/>
        <v>4422.8500000000004</v>
      </c>
      <c r="BH201" s="372">
        <v>8748.57</v>
      </c>
      <c r="BI201" s="372">
        <v>3389.61</v>
      </c>
      <c r="BJ201" s="372">
        <v>5995.76</v>
      </c>
      <c r="BK201" s="372">
        <v>548.62</v>
      </c>
      <c r="BL201" s="373" t="str">
        <f t="shared" si="100"/>
        <v xml:space="preserve"> </v>
      </c>
      <c r="BM201" s="373" t="e">
        <f t="shared" si="101"/>
        <v>#DIV/0!</v>
      </c>
      <c r="BN201" s="373" t="e">
        <f t="shared" si="102"/>
        <v>#DIV/0!</v>
      </c>
      <c r="BO201" s="373" t="e">
        <f t="shared" si="103"/>
        <v>#DIV/0!</v>
      </c>
      <c r="BP201" s="373" t="e">
        <f t="shared" si="104"/>
        <v>#DIV/0!</v>
      </c>
      <c r="BQ201" s="373" t="e">
        <f t="shared" si="105"/>
        <v>#DIV/0!</v>
      </c>
      <c r="BR201" s="373" t="e">
        <f t="shared" si="106"/>
        <v>#DIV/0!</v>
      </c>
      <c r="BS201" s="373" t="str">
        <f t="shared" si="107"/>
        <v xml:space="preserve"> </v>
      </c>
      <c r="BT201" s="373" t="e">
        <f t="shared" si="108"/>
        <v>#DIV/0!</v>
      </c>
      <c r="BU201" s="373" t="e">
        <f t="shared" si="109"/>
        <v>#DIV/0!</v>
      </c>
      <c r="BV201" s="373" t="e">
        <f t="shared" si="110"/>
        <v>#DIV/0!</v>
      </c>
      <c r="BW201" s="373" t="str">
        <f t="shared" si="111"/>
        <v xml:space="preserve"> </v>
      </c>
      <c r="BY201" s="492">
        <f t="shared" si="141"/>
        <v>2.3104982116008639</v>
      </c>
      <c r="BZ201" s="493">
        <f t="shared" si="142"/>
        <v>1.1552493350565078</v>
      </c>
      <c r="CA201" s="494">
        <f t="shared" si="143"/>
        <v>3592.7900632577753</v>
      </c>
      <c r="CB201" s="491">
        <f t="shared" si="87"/>
        <v>4621.88</v>
      </c>
      <c r="CC201" s="495" t="str">
        <f t="shared" si="88"/>
        <v xml:space="preserve"> </v>
      </c>
    </row>
    <row r="202" spans="1:81" s="26" customFormat="1" ht="9" customHeight="1">
      <c r="A202" s="641">
        <v>178</v>
      </c>
      <c r="B202" s="235" t="s">
        <v>798</v>
      </c>
      <c r="C202" s="364"/>
      <c r="D202" s="365"/>
      <c r="E202" s="366"/>
      <c r="F202" s="366"/>
      <c r="G202" s="178">
        <f>ROUND(H202+U202+X202+Z202+AB202+AD202+AF202+AH202+AJ202+AK202+AL202+AI202,2)</f>
        <v>1696919.8</v>
      </c>
      <c r="H202" s="388">
        <f t="shared" si="140"/>
        <v>0</v>
      </c>
      <c r="I202" s="190">
        <v>0</v>
      </c>
      <c r="J202" s="190">
        <v>0</v>
      </c>
      <c r="K202" s="190">
        <v>0</v>
      </c>
      <c r="L202" s="190">
        <v>0</v>
      </c>
      <c r="M202" s="190">
        <v>0</v>
      </c>
      <c r="N202" s="388">
        <v>0</v>
      </c>
      <c r="O202" s="388">
        <v>0</v>
      </c>
      <c r="P202" s="388">
        <v>0</v>
      </c>
      <c r="Q202" s="388">
        <v>0</v>
      </c>
      <c r="R202" s="388">
        <v>0</v>
      </c>
      <c r="S202" s="388">
        <v>0</v>
      </c>
      <c r="T202" s="103">
        <v>0</v>
      </c>
      <c r="U202" s="388">
        <v>0</v>
      </c>
      <c r="V202" s="389" t="s">
        <v>993</v>
      </c>
      <c r="W202" s="388">
        <v>509</v>
      </c>
      <c r="X202" s="388">
        <v>1620046</v>
      </c>
      <c r="Y202" s="396">
        <v>0</v>
      </c>
      <c r="Z202" s="396">
        <v>0</v>
      </c>
      <c r="AA202" s="396">
        <v>0</v>
      </c>
      <c r="AB202" s="396">
        <v>0</v>
      </c>
      <c r="AC202" s="396">
        <v>0</v>
      </c>
      <c r="AD202" s="396">
        <v>0</v>
      </c>
      <c r="AE202" s="396">
        <v>0</v>
      </c>
      <c r="AF202" s="396">
        <v>0</v>
      </c>
      <c r="AG202" s="396">
        <v>0</v>
      </c>
      <c r="AH202" s="396">
        <v>0</v>
      </c>
      <c r="AI202" s="396">
        <v>0</v>
      </c>
      <c r="AJ202" s="396">
        <v>51163.5</v>
      </c>
      <c r="AK202" s="396">
        <v>25710.3</v>
      </c>
      <c r="AL202" s="396">
        <v>0</v>
      </c>
      <c r="AN202" s="372">
        <f>I202/'Приложение 1.1'!J200</f>
        <v>0</v>
      </c>
      <c r="AO202" s="372" t="e">
        <f t="shared" si="89"/>
        <v>#DIV/0!</v>
      </c>
      <c r="AP202" s="372" t="e">
        <f t="shared" si="90"/>
        <v>#DIV/0!</v>
      </c>
      <c r="AQ202" s="372" t="e">
        <f t="shared" si="91"/>
        <v>#DIV/0!</v>
      </c>
      <c r="AR202" s="372" t="e">
        <f t="shared" si="92"/>
        <v>#DIV/0!</v>
      </c>
      <c r="AS202" s="372" t="e">
        <f t="shared" si="93"/>
        <v>#DIV/0!</v>
      </c>
      <c r="AT202" s="372" t="e">
        <f t="shared" si="94"/>
        <v>#DIV/0!</v>
      </c>
      <c r="AU202" s="372">
        <f t="shared" si="95"/>
        <v>3182.8015717092339</v>
      </c>
      <c r="AV202" s="372" t="e">
        <f t="shared" si="96"/>
        <v>#DIV/0!</v>
      </c>
      <c r="AW202" s="372" t="e">
        <f t="shared" si="97"/>
        <v>#DIV/0!</v>
      </c>
      <c r="AX202" s="372" t="e">
        <f t="shared" si="98"/>
        <v>#DIV/0!</v>
      </c>
      <c r="AY202" s="372">
        <f>AI202/'Приложение 1.1'!J200</f>
        <v>0</v>
      </c>
      <c r="AZ202" s="372">
        <v>730.08</v>
      </c>
      <c r="BA202" s="372">
        <v>2070.12</v>
      </c>
      <c r="BB202" s="372">
        <v>848.92</v>
      </c>
      <c r="BC202" s="372">
        <v>819.73</v>
      </c>
      <c r="BD202" s="372">
        <v>611.5</v>
      </c>
      <c r="BE202" s="372">
        <v>1080.04</v>
      </c>
      <c r="BF202" s="372">
        <v>2671800.0099999998</v>
      </c>
      <c r="BG202" s="372">
        <f t="shared" si="99"/>
        <v>4422.8500000000004</v>
      </c>
      <c r="BH202" s="372">
        <v>8748.57</v>
      </c>
      <c r="BI202" s="372">
        <v>3389.61</v>
      </c>
      <c r="BJ202" s="372">
        <v>5995.76</v>
      </c>
      <c r="BK202" s="372">
        <v>548.62</v>
      </c>
      <c r="BL202" s="373" t="str">
        <f t="shared" si="100"/>
        <v xml:space="preserve"> </v>
      </c>
      <c r="BM202" s="373" t="e">
        <f t="shared" si="101"/>
        <v>#DIV/0!</v>
      </c>
      <c r="BN202" s="373" t="e">
        <f t="shared" si="102"/>
        <v>#DIV/0!</v>
      </c>
      <c r="BO202" s="373" t="e">
        <f t="shared" si="103"/>
        <v>#DIV/0!</v>
      </c>
      <c r="BP202" s="373" t="e">
        <f t="shared" si="104"/>
        <v>#DIV/0!</v>
      </c>
      <c r="BQ202" s="373" t="e">
        <f t="shared" si="105"/>
        <v>#DIV/0!</v>
      </c>
      <c r="BR202" s="373" t="e">
        <f t="shared" si="106"/>
        <v>#DIV/0!</v>
      </c>
      <c r="BS202" s="373" t="str">
        <f t="shared" si="107"/>
        <v xml:space="preserve"> </v>
      </c>
      <c r="BT202" s="373" t="e">
        <f t="shared" si="108"/>
        <v>#DIV/0!</v>
      </c>
      <c r="BU202" s="373" t="e">
        <f t="shared" si="109"/>
        <v>#DIV/0!</v>
      </c>
      <c r="BV202" s="373" t="e">
        <f t="shared" si="110"/>
        <v>#DIV/0!</v>
      </c>
      <c r="BW202" s="373" t="str">
        <f t="shared" si="111"/>
        <v xml:space="preserve"> </v>
      </c>
      <c r="BY202" s="273">
        <f t="shared" si="141"/>
        <v>3.0150806184240411</v>
      </c>
      <c r="BZ202" s="374">
        <f t="shared" si="142"/>
        <v>1.5151157998156424</v>
      </c>
      <c r="CA202" s="375">
        <f t="shared" si="143"/>
        <v>3333.8306483300589</v>
      </c>
      <c r="CB202" s="372">
        <f>IF(V202="ПК",4814.95,4621.88)</f>
        <v>4621.88</v>
      </c>
      <c r="CC202" s="18" t="str">
        <f>IF(CA202&gt;CB202, "+", " ")</f>
        <v xml:space="preserve"> </v>
      </c>
    </row>
    <row r="203" spans="1:81" s="26" customFormat="1" ht="23.25" customHeight="1">
      <c r="A203" s="796" t="s">
        <v>248</v>
      </c>
      <c r="B203" s="796"/>
      <c r="C203" s="388">
        <f>SUM(C196:C201)</f>
        <v>7134.2</v>
      </c>
      <c r="D203" s="389" t="s">
        <v>388</v>
      </c>
      <c r="E203" s="389"/>
      <c r="F203" s="389"/>
      <c r="G203" s="388">
        <f>ROUND(SUM(G196:G202),2)</f>
        <v>15189044.33</v>
      </c>
      <c r="H203" s="388">
        <f t="shared" ref="H203:S203" si="144">ROUND(SUM(H196:H202),2)</f>
        <v>0</v>
      </c>
      <c r="I203" s="388">
        <f t="shared" si="144"/>
        <v>0</v>
      </c>
      <c r="J203" s="388">
        <f t="shared" si="144"/>
        <v>0</v>
      </c>
      <c r="K203" s="388">
        <f t="shared" si="144"/>
        <v>0</v>
      </c>
      <c r="L203" s="388">
        <f t="shared" si="144"/>
        <v>0</v>
      </c>
      <c r="M203" s="388">
        <f t="shared" si="144"/>
        <v>0</v>
      </c>
      <c r="N203" s="388">
        <f t="shared" si="144"/>
        <v>0</v>
      </c>
      <c r="O203" s="388">
        <f t="shared" si="144"/>
        <v>0</v>
      </c>
      <c r="P203" s="388">
        <f t="shared" si="144"/>
        <v>0</v>
      </c>
      <c r="Q203" s="388">
        <f t="shared" si="144"/>
        <v>0</v>
      </c>
      <c r="R203" s="388">
        <f t="shared" si="144"/>
        <v>0</v>
      </c>
      <c r="S203" s="388">
        <f t="shared" si="144"/>
        <v>0</v>
      </c>
      <c r="T203" s="104">
        <v>0</v>
      </c>
      <c r="U203" s="388">
        <f>ROUND(SUM(U196:U202),2)</f>
        <v>0</v>
      </c>
      <c r="V203" s="389" t="s">
        <v>388</v>
      </c>
      <c r="W203" s="388">
        <f>SUM(W196:W202)</f>
        <v>4637.22</v>
      </c>
      <c r="X203" s="388">
        <f>SUM(X196:X202)</f>
        <v>14528005.460000001</v>
      </c>
      <c r="Y203" s="388">
        <f>SUM(Y196:Y202)</f>
        <v>0</v>
      </c>
      <c r="Z203" s="388">
        <f>SUM(Z196:Z202)</f>
        <v>0</v>
      </c>
      <c r="AA203" s="388">
        <f t="shared" ref="AA203:AL203" si="145">SUM(AA196:AA202)</f>
        <v>0</v>
      </c>
      <c r="AB203" s="388">
        <f t="shared" si="145"/>
        <v>0</v>
      </c>
      <c r="AC203" s="388">
        <f>SUM(AC196:AC202)</f>
        <v>0</v>
      </c>
      <c r="AD203" s="388">
        <f t="shared" si="145"/>
        <v>0</v>
      </c>
      <c r="AE203" s="388">
        <f t="shared" si="145"/>
        <v>0</v>
      </c>
      <c r="AF203" s="388">
        <f t="shared" si="145"/>
        <v>0</v>
      </c>
      <c r="AG203" s="388">
        <f t="shared" si="145"/>
        <v>0</v>
      </c>
      <c r="AH203" s="388">
        <f t="shared" si="145"/>
        <v>0</v>
      </c>
      <c r="AI203" s="388">
        <f t="shared" si="145"/>
        <v>0</v>
      </c>
      <c r="AJ203" s="388">
        <f t="shared" si="145"/>
        <v>438069.16</v>
      </c>
      <c r="AK203" s="388">
        <f t="shared" si="145"/>
        <v>222969.70999999996</v>
      </c>
      <c r="AL203" s="388">
        <f t="shared" si="145"/>
        <v>0</v>
      </c>
      <c r="AN203" s="372">
        <f>I203/'Приложение 1.1'!J201</f>
        <v>0</v>
      </c>
      <c r="AO203" s="372" t="e">
        <f t="shared" si="89"/>
        <v>#DIV/0!</v>
      </c>
      <c r="AP203" s="372" t="e">
        <f t="shared" si="90"/>
        <v>#DIV/0!</v>
      </c>
      <c r="AQ203" s="372" t="e">
        <f t="shared" si="91"/>
        <v>#DIV/0!</v>
      </c>
      <c r="AR203" s="372" t="e">
        <f t="shared" si="92"/>
        <v>#DIV/0!</v>
      </c>
      <c r="AS203" s="372" t="e">
        <f t="shared" si="93"/>
        <v>#DIV/0!</v>
      </c>
      <c r="AT203" s="372" t="e">
        <f t="shared" si="94"/>
        <v>#DIV/0!</v>
      </c>
      <c r="AU203" s="372">
        <f t="shared" si="95"/>
        <v>3132.9127063197348</v>
      </c>
      <c r="AV203" s="372" t="e">
        <f t="shared" si="96"/>
        <v>#DIV/0!</v>
      </c>
      <c r="AW203" s="372" t="e">
        <f t="shared" si="97"/>
        <v>#DIV/0!</v>
      </c>
      <c r="AX203" s="372" t="e">
        <f t="shared" si="98"/>
        <v>#DIV/0!</v>
      </c>
      <c r="AY203" s="372">
        <f>AI203/'Приложение 1.1'!J201</f>
        <v>0</v>
      </c>
      <c r="AZ203" s="372">
        <v>730.08</v>
      </c>
      <c r="BA203" s="372">
        <v>2070.12</v>
      </c>
      <c r="BB203" s="372">
        <v>848.92</v>
      </c>
      <c r="BC203" s="372">
        <v>819.73</v>
      </c>
      <c r="BD203" s="372">
        <v>611.5</v>
      </c>
      <c r="BE203" s="372">
        <v>1080.04</v>
      </c>
      <c r="BF203" s="372">
        <v>2671800.0099999998</v>
      </c>
      <c r="BG203" s="372">
        <f t="shared" si="99"/>
        <v>4422.8500000000004</v>
      </c>
      <c r="BH203" s="372">
        <v>8748.57</v>
      </c>
      <c r="BI203" s="372">
        <v>3389.61</v>
      </c>
      <c r="BJ203" s="372">
        <v>5995.76</v>
      </c>
      <c r="BK203" s="372">
        <v>548.62</v>
      </c>
      <c r="BL203" s="373" t="str">
        <f t="shared" si="100"/>
        <v xml:space="preserve"> </v>
      </c>
      <c r="BM203" s="373" t="e">
        <f t="shared" si="101"/>
        <v>#DIV/0!</v>
      </c>
      <c r="BN203" s="373" t="e">
        <f t="shared" si="102"/>
        <v>#DIV/0!</v>
      </c>
      <c r="BO203" s="373" t="e">
        <f t="shared" si="103"/>
        <v>#DIV/0!</v>
      </c>
      <c r="BP203" s="373" t="e">
        <f t="shared" si="104"/>
        <v>#DIV/0!</v>
      </c>
      <c r="BQ203" s="373" t="e">
        <f t="shared" si="105"/>
        <v>#DIV/0!</v>
      </c>
      <c r="BR203" s="373" t="e">
        <f t="shared" si="106"/>
        <v>#DIV/0!</v>
      </c>
      <c r="BS203" s="373" t="str">
        <f t="shared" si="107"/>
        <v xml:space="preserve"> </v>
      </c>
      <c r="BT203" s="373" t="e">
        <f t="shared" si="108"/>
        <v>#DIV/0!</v>
      </c>
      <c r="BU203" s="373" t="e">
        <f t="shared" si="109"/>
        <v>#DIV/0!</v>
      </c>
      <c r="BV203" s="373" t="e">
        <f t="shared" si="110"/>
        <v>#DIV/0!</v>
      </c>
      <c r="BW203" s="373" t="str">
        <f t="shared" si="111"/>
        <v xml:space="preserve"> </v>
      </c>
      <c r="BY203" s="273">
        <f t="shared" si="141"/>
        <v>2.8841127228443604</v>
      </c>
      <c r="BZ203" s="374">
        <f t="shared" si="142"/>
        <v>1.4679640480053819</v>
      </c>
      <c r="CA203" s="375">
        <f t="shared" si="143"/>
        <v>3275.4633875468489</v>
      </c>
      <c r="CB203" s="372">
        <f t="shared" si="87"/>
        <v>4621.88</v>
      </c>
      <c r="CC203" s="18" t="str">
        <f t="shared" si="88"/>
        <v xml:space="preserve"> </v>
      </c>
    </row>
    <row r="204" spans="1:81" s="26" customFormat="1" ht="10.5" customHeight="1">
      <c r="A204" s="725" t="s">
        <v>257</v>
      </c>
      <c r="B204" s="726"/>
      <c r="C204" s="726"/>
      <c r="D204" s="726"/>
      <c r="E204" s="726"/>
      <c r="F204" s="726"/>
      <c r="G204" s="726"/>
      <c r="H204" s="726"/>
      <c r="I204" s="726"/>
      <c r="J204" s="726"/>
      <c r="K204" s="726"/>
      <c r="L204" s="726"/>
      <c r="M204" s="726"/>
      <c r="N204" s="726"/>
      <c r="O204" s="726"/>
      <c r="P204" s="726"/>
      <c r="Q204" s="726"/>
      <c r="R204" s="726"/>
      <c r="S204" s="726"/>
      <c r="T204" s="726"/>
      <c r="U204" s="726"/>
      <c r="V204" s="726"/>
      <c r="W204" s="726"/>
      <c r="X204" s="726"/>
      <c r="Y204" s="726"/>
      <c r="Z204" s="726"/>
      <c r="AA204" s="726"/>
      <c r="AB204" s="726"/>
      <c r="AC204" s="726"/>
      <c r="AD204" s="726"/>
      <c r="AE204" s="726"/>
      <c r="AF204" s="726"/>
      <c r="AG204" s="726"/>
      <c r="AH204" s="726"/>
      <c r="AI204" s="726"/>
      <c r="AJ204" s="726"/>
      <c r="AK204" s="726"/>
      <c r="AL204" s="726"/>
      <c r="AN204" s="372" t="e">
        <f>I204/'Приложение 1.1'!J202</f>
        <v>#DIV/0!</v>
      </c>
      <c r="AO204" s="372" t="e">
        <f t="shared" si="89"/>
        <v>#DIV/0!</v>
      </c>
      <c r="AP204" s="372" t="e">
        <f t="shared" si="90"/>
        <v>#DIV/0!</v>
      </c>
      <c r="AQ204" s="372" t="e">
        <f t="shared" si="91"/>
        <v>#DIV/0!</v>
      </c>
      <c r="AR204" s="372" t="e">
        <f t="shared" si="92"/>
        <v>#DIV/0!</v>
      </c>
      <c r="AS204" s="372" t="e">
        <f t="shared" si="93"/>
        <v>#DIV/0!</v>
      </c>
      <c r="AT204" s="372" t="e">
        <f t="shared" si="94"/>
        <v>#DIV/0!</v>
      </c>
      <c r="AU204" s="372" t="e">
        <f t="shared" si="95"/>
        <v>#DIV/0!</v>
      </c>
      <c r="AV204" s="372" t="e">
        <f t="shared" si="96"/>
        <v>#DIV/0!</v>
      </c>
      <c r="AW204" s="372" t="e">
        <f t="shared" si="97"/>
        <v>#DIV/0!</v>
      </c>
      <c r="AX204" s="372" t="e">
        <f t="shared" si="98"/>
        <v>#DIV/0!</v>
      </c>
      <c r="AY204" s="372" t="e">
        <f>AI204/'Приложение 1.1'!J202</f>
        <v>#DIV/0!</v>
      </c>
      <c r="AZ204" s="372">
        <v>730.08</v>
      </c>
      <c r="BA204" s="372">
        <v>2070.12</v>
      </c>
      <c r="BB204" s="372">
        <v>848.92</v>
      </c>
      <c r="BC204" s="372">
        <v>819.73</v>
      </c>
      <c r="BD204" s="372">
        <v>611.5</v>
      </c>
      <c r="BE204" s="372">
        <v>1080.04</v>
      </c>
      <c r="BF204" s="372">
        <v>2671800.0099999998</v>
      </c>
      <c r="BG204" s="372">
        <f t="shared" si="99"/>
        <v>4422.8500000000004</v>
      </c>
      <c r="BH204" s="372">
        <v>8748.57</v>
      </c>
      <c r="BI204" s="372">
        <v>3389.61</v>
      </c>
      <c r="BJ204" s="372">
        <v>5995.76</v>
      </c>
      <c r="BK204" s="372">
        <v>548.62</v>
      </c>
      <c r="BL204" s="373" t="e">
        <f t="shared" si="100"/>
        <v>#DIV/0!</v>
      </c>
      <c r="BM204" s="373" t="e">
        <f t="shared" si="101"/>
        <v>#DIV/0!</v>
      </c>
      <c r="BN204" s="373" t="e">
        <f t="shared" si="102"/>
        <v>#DIV/0!</v>
      </c>
      <c r="BO204" s="373" t="e">
        <f t="shared" si="103"/>
        <v>#DIV/0!</v>
      </c>
      <c r="BP204" s="373" t="e">
        <f t="shared" si="104"/>
        <v>#DIV/0!</v>
      </c>
      <c r="BQ204" s="373" t="e">
        <f t="shared" si="105"/>
        <v>#DIV/0!</v>
      </c>
      <c r="BR204" s="373" t="e">
        <f t="shared" si="106"/>
        <v>#DIV/0!</v>
      </c>
      <c r="BS204" s="373" t="e">
        <f t="shared" si="107"/>
        <v>#DIV/0!</v>
      </c>
      <c r="BT204" s="373" t="e">
        <f t="shared" si="108"/>
        <v>#DIV/0!</v>
      </c>
      <c r="BU204" s="373" t="e">
        <f t="shared" si="109"/>
        <v>#DIV/0!</v>
      </c>
      <c r="BV204" s="373" t="e">
        <f t="shared" si="110"/>
        <v>#DIV/0!</v>
      </c>
      <c r="BW204" s="373" t="e">
        <f t="shared" si="111"/>
        <v>#DIV/0!</v>
      </c>
      <c r="BY204" s="273" t="e">
        <f t="shared" si="141"/>
        <v>#DIV/0!</v>
      </c>
      <c r="BZ204" s="374" t="e">
        <f t="shared" si="142"/>
        <v>#DIV/0!</v>
      </c>
      <c r="CA204" s="375" t="e">
        <f t="shared" si="143"/>
        <v>#DIV/0!</v>
      </c>
      <c r="CB204" s="372">
        <f t="shared" si="87"/>
        <v>4621.88</v>
      </c>
      <c r="CC204" s="18" t="e">
        <f t="shared" si="88"/>
        <v>#DIV/0!</v>
      </c>
    </row>
    <row r="205" spans="1:81" s="490" customFormat="1" ht="9" customHeight="1">
      <c r="A205" s="163">
        <v>179</v>
      </c>
      <c r="B205" s="521" t="s">
        <v>799</v>
      </c>
      <c r="C205" s="487">
        <v>4482.8999999999996</v>
      </c>
      <c r="D205" s="499"/>
      <c r="E205" s="487"/>
      <c r="F205" s="487"/>
      <c r="G205" s="483">
        <f>ROUND(H205+U205+X205+Z205+AB205+AD205+AF205+AH205+AI205+AJ205+AK205+AL205,2)</f>
        <v>4123766.61</v>
      </c>
      <c r="H205" s="487">
        <f>I205+K205+M205+O205+Q205+S205</f>
        <v>0</v>
      </c>
      <c r="I205" s="513">
        <v>0</v>
      </c>
      <c r="J205" s="513">
        <v>0</v>
      </c>
      <c r="K205" s="513">
        <v>0</v>
      </c>
      <c r="L205" s="513">
        <v>0</v>
      </c>
      <c r="M205" s="513">
        <v>0</v>
      </c>
      <c r="N205" s="487">
        <v>0</v>
      </c>
      <c r="O205" s="487">
        <v>0</v>
      </c>
      <c r="P205" s="487">
        <v>0</v>
      </c>
      <c r="Q205" s="487">
        <v>0</v>
      </c>
      <c r="R205" s="487">
        <v>0</v>
      </c>
      <c r="S205" s="487">
        <v>0</v>
      </c>
      <c r="T205" s="488">
        <v>0</v>
      </c>
      <c r="U205" s="487">
        <v>0</v>
      </c>
      <c r="V205" s="487" t="s">
        <v>992</v>
      </c>
      <c r="W205" s="487">
        <v>1266.3</v>
      </c>
      <c r="X205" s="487">
        <v>3944810.82</v>
      </c>
      <c r="Y205" s="489">
        <v>0</v>
      </c>
      <c r="Z205" s="489">
        <v>0</v>
      </c>
      <c r="AA205" s="489">
        <v>0</v>
      </c>
      <c r="AB205" s="489">
        <v>0</v>
      </c>
      <c r="AC205" s="489">
        <v>0</v>
      </c>
      <c r="AD205" s="489">
        <v>0</v>
      </c>
      <c r="AE205" s="489">
        <v>0</v>
      </c>
      <c r="AF205" s="489">
        <v>0</v>
      </c>
      <c r="AG205" s="489">
        <v>0</v>
      </c>
      <c r="AH205" s="489">
        <v>0</v>
      </c>
      <c r="AI205" s="489">
        <v>0</v>
      </c>
      <c r="AJ205" s="489">
        <v>107301.46</v>
      </c>
      <c r="AK205" s="489">
        <v>71654.33</v>
      </c>
      <c r="AL205" s="489">
        <v>0</v>
      </c>
      <c r="AN205" s="372">
        <f>I205/'Приложение 1.1'!J203</f>
        <v>0</v>
      </c>
      <c r="AO205" s="372" t="e">
        <f t="shared" si="89"/>
        <v>#DIV/0!</v>
      </c>
      <c r="AP205" s="372" t="e">
        <f t="shared" si="90"/>
        <v>#DIV/0!</v>
      </c>
      <c r="AQ205" s="372" t="e">
        <f t="shared" si="91"/>
        <v>#DIV/0!</v>
      </c>
      <c r="AR205" s="372" t="e">
        <f t="shared" si="92"/>
        <v>#DIV/0!</v>
      </c>
      <c r="AS205" s="372" t="e">
        <f t="shared" si="93"/>
        <v>#DIV/0!</v>
      </c>
      <c r="AT205" s="372" t="e">
        <f t="shared" si="94"/>
        <v>#DIV/0!</v>
      </c>
      <c r="AU205" s="372">
        <f t="shared" si="95"/>
        <v>3115.2261075574506</v>
      </c>
      <c r="AV205" s="372" t="e">
        <f t="shared" si="96"/>
        <v>#DIV/0!</v>
      </c>
      <c r="AW205" s="372" t="e">
        <f t="shared" si="97"/>
        <v>#DIV/0!</v>
      </c>
      <c r="AX205" s="372" t="e">
        <f t="shared" si="98"/>
        <v>#DIV/0!</v>
      </c>
      <c r="AY205" s="372">
        <f>AI205/'Приложение 1.1'!J203</f>
        <v>0</v>
      </c>
      <c r="AZ205" s="372">
        <v>730.08</v>
      </c>
      <c r="BA205" s="372">
        <v>2070.12</v>
      </c>
      <c r="BB205" s="372">
        <v>848.92</v>
      </c>
      <c r="BC205" s="372">
        <v>819.73</v>
      </c>
      <c r="BD205" s="372">
        <v>611.5</v>
      </c>
      <c r="BE205" s="372">
        <v>1080.04</v>
      </c>
      <c r="BF205" s="372">
        <v>2671800.0099999998</v>
      </c>
      <c r="BG205" s="372">
        <f t="shared" si="99"/>
        <v>4607.6000000000004</v>
      </c>
      <c r="BH205" s="372">
        <v>8748.57</v>
      </c>
      <c r="BI205" s="372">
        <v>3389.61</v>
      </c>
      <c r="BJ205" s="372">
        <v>5995.76</v>
      </c>
      <c r="BK205" s="372">
        <v>548.62</v>
      </c>
      <c r="BL205" s="373" t="str">
        <f t="shared" si="100"/>
        <v xml:space="preserve"> </v>
      </c>
      <c r="BM205" s="373" t="e">
        <f t="shared" si="101"/>
        <v>#DIV/0!</v>
      </c>
      <c r="BN205" s="373" t="e">
        <f t="shared" si="102"/>
        <v>#DIV/0!</v>
      </c>
      <c r="BO205" s="373" t="e">
        <f t="shared" si="103"/>
        <v>#DIV/0!</v>
      </c>
      <c r="BP205" s="373" t="e">
        <f t="shared" si="104"/>
        <v>#DIV/0!</v>
      </c>
      <c r="BQ205" s="373" t="e">
        <f t="shared" si="105"/>
        <v>#DIV/0!</v>
      </c>
      <c r="BR205" s="373" t="e">
        <f t="shared" si="106"/>
        <v>#DIV/0!</v>
      </c>
      <c r="BS205" s="373" t="str">
        <f t="shared" si="107"/>
        <v xml:space="preserve"> </v>
      </c>
      <c r="BT205" s="373" t="e">
        <f t="shared" si="108"/>
        <v>#DIV/0!</v>
      </c>
      <c r="BU205" s="373" t="e">
        <f t="shared" si="109"/>
        <v>#DIV/0!</v>
      </c>
      <c r="BV205" s="373" t="e">
        <f t="shared" si="110"/>
        <v>#DIV/0!</v>
      </c>
      <c r="BW205" s="373" t="str">
        <f t="shared" si="111"/>
        <v xml:space="preserve"> </v>
      </c>
      <c r="BY205" s="492">
        <f t="shared" si="141"/>
        <v>2.6020255302469701</v>
      </c>
      <c r="BZ205" s="493">
        <f t="shared" si="142"/>
        <v>1.7375942136550742</v>
      </c>
      <c r="CA205" s="494">
        <f t="shared" si="143"/>
        <v>3256.5479033404408</v>
      </c>
      <c r="CB205" s="491">
        <f t="shared" si="87"/>
        <v>4814.95</v>
      </c>
      <c r="CC205" s="495" t="str">
        <f t="shared" si="88"/>
        <v xml:space="preserve"> </v>
      </c>
    </row>
    <row r="206" spans="1:81" s="26" customFormat="1" ht="9" customHeight="1">
      <c r="A206" s="163">
        <v>180</v>
      </c>
      <c r="B206" s="287" t="s">
        <v>800</v>
      </c>
      <c r="C206" s="388">
        <v>776.5</v>
      </c>
      <c r="D206" s="365"/>
      <c r="E206" s="388"/>
      <c r="F206" s="388"/>
      <c r="G206" s="178">
        <f>ROUND(H206+U206+X206+Z206+AB206+AD206+AF206+AH206+AI206+AJ206+AK206+AL206,2)</f>
        <v>2878636.19</v>
      </c>
      <c r="H206" s="388">
        <f>I206+K206+M206+O206+Q206+S206</f>
        <v>0</v>
      </c>
      <c r="I206" s="190">
        <v>0</v>
      </c>
      <c r="J206" s="190">
        <v>0</v>
      </c>
      <c r="K206" s="190">
        <v>0</v>
      </c>
      <c r="L206" s="190">
        <v>0</v>
      </c>
      <c r="M206" s="190">
        <v>0</v>
      </c>
      <c r="N206" s="388">
        <v>0</v>
      </c>
      <c r="O206" s="388">
        <v>0</v>
      </c>
      <c r="P206" s="388">
        <v>0</v>
      </c>
      <c r="Q206" s="388">
        <v>0</v>
      </c>
      <c r="R206" s="388">
        <v>0</v>
      </c>
      <c r="S206" s="388">
        <v>0</v>
      </c>
      <c r="T206" s="103">
        <v>0</v>
      </c>
      <c r="U206" s="388">
        <v>0</v>
      </c>
      <c r="V206" s="388" t="s">
        <v>993</v>
      </c>
      <c r="W206" s="388">
        <v>1030</v>
      </c>
      <c r="X206" s="388">
        <v>2801077</v>
      </c>
      <c r="Y206" s="396">
        <v>0</v>
      </c>
      <c r="Z206" s="396">
        <v>0</v>
      </c>
      <c r="AA206" s="396">
        <v>0</v>
      </c>
      <c r="AB206" s="396">
        <v>0</v>
      </c>
      <c r="AC206" s="396">
        <v>0</v>
      </c>
      <c r="AD206" s="396">
        <v>0</v>
      </c>
      <c r="AE206" s="396">
        <v>0</v>
      </c>
      <c r="AF206" s="396">
        <v>0</v>
      </c>
      <c r="AG206" s="396">
        <v>0</v>
      </c>
      <c r="AH206" s="396">
        <v>0</v>
      </c>
      <c r="AI206" s="396">
        <v>0</v>
      </c>
      <c r="AJ206" s="396">
        <v>46410.92</v>
      </c>
      <c r="AK206" s="396">
        <v>31148.27</v>
      </c>
      <c r="AL206" s="396">
        <v>0</v>
      </c>
      <c r="AN206" s="372">
        <f>I206/'Приложение 1.1'!J204</f>
        <v>0</v>
      </c>
      <c r="AO206" s="372" t="e">
        <f t="shared" si="89"/>
        <v>#DIV/0!</v>
      </c>
      <c r="AP206" s="372" t="e">
        <f t="shared" si="90"/>
        <v>#DIV/0!</v>
      </c>
      <c r="AQ206" s="372" t="e">
        <f t="shared" si="91"/>
        <v>#DIV/0!</v>
      </c>
      <c r="AR206" s="372" t="e">
        <f t="shared" si="92"/>
        <v>#DIV/0!</v>
      </c>
      <c r="AS206" s="372" t="e">
        <f t="shared" si="93"/>
        <v>#DIV/0!</v>
      </c>
      <c r="AT206" s="372" t="e">
        <f t="shared" si="94"/>
        <v>#DIV/0!</v>
      </c>
      <c r="AU206" s="372">
        <f t="shared" si="95"/>
        <v>2719.4922330097088</v>
      </c>
      <c r="AV206" s="372" t="e">
        <f t="shared" si="96"/>
        <v>#DIV/0!</v>
      </c>
      <c r="AW206" s="372" t="e">
        <f t="shared" si="97"/>
        <v>#DIV/0!</v>
      </c>
      <c r="AX206" s="372" t="e">
        <f t="shared" si="98"/>
        <v>#DIV/0!</v>
      </c>
      <c r="AY206" s="372">
        <f>AI206/'Приложение 1.1'!J204</f>
        <v>0</v>
      </c>
      <c r="AZ206" s="372">
        <v>730.08</v>
      </c>
      <c r="BA206" s="372">
        <v>2070.12</v>
      </c>
      <c r="BB206" s="372">
        <v>848.92</v>
      </c>
      <c r="BC206" s="372">
        <v>819.73</v>
      </c>
      <c r="BD206" s="372">
        <v>611.5</v>
      </c>
      <c r="BE206" s="372">
        <v>1080.04</v>
      </c>
      <c r="BF206" s="372">
        <v>2671800.0099999998</v>
      </c>
      <c r="BG206" s="372">
        <f t="shared" si="99"/>
        <v>4422.8500000000004</v>
      </c>
      <c r="BH206" s="372">
        <v>8748.57</v>
      </c>
      <c r="BI206" s="372">
        <v>3389.61</v>
      </c>
      <c r="BJ206" s="372">
        <v>5995.76</v>
      </c>
      <c r="BK206" s="372">
        <v>548.62</v>
      </c>
      <c r="BL206" s="373" t="str">
        <f t="shared" si="100"/>
        <v xml:space="preserve"> </v>
      </c>
      <c r="BM206" s="373" t="e">
        <f t="shared" si="101"/>
        <v>#DIV/0!</v>
      </c>
      <c r="BN206" s="373" t="e">
        <f t="shared" si="102"/>
        <v>#DIV/0!</v>
      </c>
      <c r="BO206" s="373" t="e">
        <f t="shared" si="103"/>
        <v>#DIV/0!</v>
      </c>
      <c r="BP206" s="373" t="e">
        <f t="shared" si="104"/>
        <v>#DIV/0!</v>
      </c>
      <c r="BQ206" s="373" t="e">
        <f t="shared" si="105"/>
        <v>#DIV/0!</v>
      </c>
      <c r="BR206" s="373" t="e">
        <f t="shared" si="106"/>
        <v>#DIV/0!</v>
      </c>
      <c r="BS206" s="373" t="str">
        <f t="shared" si="107"/>
        <v xml:space="preserve"> </v>
      </c>
      <c r="BT206" s="373" t="e">
        <f t="shared" si="108"/>
        <v>#DIV/0!</v>
      </c>
      <c r="BU206" s="373" t="e">
        <f t="shared" si="109"/>
        <v>#DIV/0!</v>
      </c>
      <c r="BV206" s="373" t="e">
        <f t="shared" si="110"/>
        <v>#DIV/0!</v>
      </c>
      <c r="BW206" s="373" t="str">
        <f t="shared" si="111"/>
        <v xml:space="preserve"> </v>
      </c>
      <c r="BY206" s="273">
        <f t="shared" si="141"/>
        <v>1.6122537527050267</v>
      </c>
      <c r="BZ206" s="374">
        <f t="shared" si="142"/>
        <v>1.0820495520832036</v>
      </c>
      <c r="CA206" s="375">
        <f t="shared" si="143"/>
        <v>2794.7924174757281</v>
      </c>
      <c r="CB206" s="372">
        <f t="shared" si="87"/>
        <v>4621.88</v>
      </c>
      <c r="CC206" s="18" t="str">
        <f t="shared" si="88"/>
        <v xml:space="preserve"> </v>
      </c>
    </row>
    <row r="207" spans="1:81" s="26" customFormat="1" ht="9" customHeight="1">
      <c r="A207" s="163">
        <v>181</v>
      </c>
      <c r="B207" s="287" t="s">
        <v>801</v>
      </c>
      <c r="C207" s="388">
        <v>381.3</v>
      </c>
      <c r="D207" s="365"/>
      <c r="E207" s="388"/>
      <c r="F207" s="388"/>
      <c r="G207" s="178">
        <f>ROUND(H207+U207+X207+Z207+AB207+AD207+AF207+AH207+AI207+AJ207+AK207+AL207,2)</f>
        <v>1405439.8</v>
      </c>
      <c r="H207" s="388">
        <f>I207+K207+M207+O207+Q207+S207</f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388">
        <v>0</v>
      </c>
      <c r="O207" s="388">
        <v>0</v>
      </c>
      <c r="P207" s="388">
        <v>0</v>
      </c>
      <c r="Q207" s="388">
        <v>0</v>
      </c>
      <c r="R207" s="388">
        <v>0</v>
      </c>
      <c r="S207" s="388">
        <v>0</v>
      </c>
      <c r="T207" s="103">
        <v>0</v>
      </c>
      <c r="U207" s="388">
        <v>0</v>
      </c>
      <c r="V207" s="388" t="s">
        <v>993</v>
      </c>
      <c r="W207" s="388">
        <v>410</v>
      </c>
      <c r="X207" s="388">
        <v>1357607</v>
      </c>
      <c r="Y207" s="396">
        <v>0</v>
      </c>
      <c r="Z207" s="396">
        <v>0</v>
      </c>
      <c r="AA207" s="396">
        <v>0</v>
      </c>
      <c r="AB207" s="396">
        <v>0</v>
      </c>
      <c r="AC207" s="396">
        <v>0</v>
      </c>
      <c r="AD207" s="396">
        <v>0</v>
      </c>
      <c r="AE207" s="396">
        <v>0</v>
      </c>
      <c r="AF207" s="396">
        <v>0</v>
      </c>
      <c r="AG207" s="396">
        <v>0</v>
      </c>
      <c r="AH207" s="396">
        <v>0</v>
      </c>
      <c r="AI207" s="396">
        <v>0</v>
      </c>
      <c r="AJ207" s="396">
        <v>28622.84</v>
      </c>
      <c r="AK207" s="396">
        <v>19209.96</v>
      </c>
      <c r="AL207" s="396">
        <v>0</v>
      </c>
      <c r="AN207" s="372">
        <f>I207/'Приложение 1.1'!J205</f>
        <v>0</v>
      </c>
      <c r="AO207" s="372" t="e">
        <f t="shared" si="89"/>
        <v>#DIV/0!</v>
      </c>
      <c r="AP207" s="372" t="e">
        <f t="shared" si="90"/>
        <v>#DIV/0!</v>
      </c>
      <c r="AQ207" s="372" t="e">
        <f t="shared" si="91"/>
        <v>#DIV/0!</v>
      </c>
      <c r="AR207" s="372" t="e">
        <f t="shared" si="92"/>
        <v>#DIV/0!</v>
      </c>
      <c r="AS207" s="372" t="e">
        <f t="shared" si="93"/>
        <v>#DIV/0!</v>
      </c>
      <c r="AT207" s="372" t="e">
        <f t="shared" si="94"/>
        <v>#DIV/0!</v>
      </c>
      <c r="AU207" s="372">
        <f t="shared" si="95"/>
        <v>3311.2365853658534</v>
      </c>
      <c r="AV207" s="372" t="e">
        <f t="shared" si="96"/>
        <v>#DIV/0!</v>
      </c>
      <c r="AW207" s="372" t="e">
        <f t="shared" si="97"/>
        <v>#DIV/0!</v>
      </c>
      <c r="AX207" s="372" t="e">
        <f t="shared" si="98"/>
        <v>#DIV/0!</v>
      </c>
      <c r="AY207" s="372">
        <f>AI207/'Приложение 1.1'!J205</f>
        <v>0</v>
      </c>
      <c r="AZ207" s="372">
        <v>730.08</v>
      </c>
      <c r="BA207" s="372">
        <v>2070.12</v>
      </c>
      <c r="BB207" s="372">
        <v>848.92</v>
      </c>
      <c r="BC207" s="372">
        <v>819.73</v>
      </c>
      <c r="BD207" s="372">
        <v>611.5</v>
      </c>
      <c r="BE207" s="372">
        <v>1080.04</v>
      </c>
      <c r="BF207" s="372">
        <v>2671800.0099999998</v>
      </c>
      <c r="BG207" s="372">
        <f t="shared" si="99"/>
        <v>4422.8500000000004</v>
      </c>
      <c r="BH207" s="372">
        <v>8748.57</v>
      </c>
      <c r="BI207" s="372">
        <v>3389.61</v>
      </c>
      <c r="BJ207" s="372">
        <v>5995.76</v>
      </c>
      <c r="BK207" s="372">
        <v>548.62</v>
      </c>
      <c r="BL207" s="373" t="str">
        <f t="shared" si="100"/>
        <v xml:space="preserve"> </v>
      </c>
      <c r="BM207" s="373" t="e">
        <f t="shared" si="101"/>
        <v>#DIV/0!</v>
      </c>
      <c r="BN207" s="373" t="e">
        <f t="shared" si="102"/>
        <v>#DIV/0!</v>
      </c>
      <c r="BO207" s="373" t="e">
        <f t="shared" si="103"/>
        <v>#DIV/0!</v>
      </c>
      <c r="BP207" s="373" t="e">
        <f t="shared" si="104"/>
        <v>#DIV/0!</v>
      </c>
      <c r="BQ207" s="373" t="e">
        <f t="shared" si="105"/>
        <v>#DIV/0!</v>
      </c>
      <c r="BR207" s="373" t="e">
        <f t="shared" si="106"/>
        <v>#DIV/0!</v>
      </c>
      <c r="BS207" s="373" t="str">
        <f t="shared" si="107"/>
        <v xml:space="preserve"> </v>
      </c>
      <c r="BT207" s="373" t="e">
        <f t="shared" si="108"/>
        <v>#DIV/0!</v>
      </c>
      <c r="BU207" s="373" t="e">
        <f t="shared" si="109"/>
        <v>#DIV/0!</v>
      </c>
      <c r="BV207" s="373" t="e">
        <f t="shared" si="110"/>
        <v>#DIV/0!</v>
      </c>
      <c r="BW207" s="373" t="str">
        <f t="shared" si="111"/>
        <v xml:space="preserve"> </v>
      </c>
      <c r="BY207" s="273">
        <f t="shared" si="141"/>
        <v>2.0365753125818693</v>
      </c>
      <c r="BZ207" s="374">
        <f t="shared" si="142"/>
        <v>1.3668290879481282</v>
      </c>
      <c r="CA207" s="375">
        <f t="shared" si="143"/>
        <v>3427.9019512195123</v>
      </c>
      <c r="CB207" s="372">
        <f t="shared" si="87"/>
        <v>4621.88</v>
      </c>
      <c r="CC207" s="18" t="str">
        <f t="shared" si="88"/>
        <v xml:space="preserve"> </v>
      </c>
    </row>
    <row r="208" spans="1:81" s="26" customFormat="1" ht="24" customHeight="1">
      <c r="A208" s="862" t="s">
        <v>259</v>
      </c>
      <c r="B208" s="862"/>
      <c r="C208" s="396">
        <f>SUM(C205:C207)</f>
        <v>5640.7</v>
      </c>
      <c r="D208" s="288"/>
      <c r="E208" s="388"/>
      <c r="F208" s="388"/>
      <c r="G208" s="396">
        <f>ROUND(SUM(G205:G207),2)</f>
        <v>8407842.5999999996</v>
      </c>
      <c r="H208" s="396">
        <f t="shared" ref="H208:AK208" si="146">SUM(H205:H207)</f>
        <v>0</v>
      </c>
      <c r="I208" s="396">
        <f t="shared" si="146"/>
        <v>0</v>
      </c>
      <c r="J208" s="396">
        <f t="shared" si="146"/>
        <v>0</v>
      </c>
      <c r="K208" s="396">
        <f t="shared" si="146"/>
        <v>0</v>
      </c>
      <c r="L208" s="396">
        <f t="shared" si="146"/>
        <v>0</v>
      </c>
      <c r="M208" s="396">
        <f t="shared" si="146"/>
        <v>0</v>
      </c>
      <c r="N208" s="396">
        <f t="shared" si="146"/>
        <v>0</v>
      </c>
      <c r="O208" s="396">
        <f t="shared" si="146"/>
        <v>0</v>
      </c>
      <c r="P208" s="396">
        <f t="shared" si="146"/>
        <v>0</v>
      </c>
      <c r="Q208" s="396">
        <f t="shared" si="146"/>
        <v>0</v>
      </c>
      <c r="R208" s="396">
        <f t="shared" si="146"/>
        <v>0</v>
      </c>
      <c r="S208" s="396">
        <f t="shared" si="146"/>
        <v>0</v>
      </c>
      <c r="T208" s="204">
        <f t="shared" si="146"/>
        <v>0</v>
      </c>
      <c r="U208" s="396">
        <f t="shared" si="146"/>
        <v>0</v>
      </c>
      <c r="V208" s="388" t="s">
        <v>388</v>
      </c>
      <c r="W208" s="396">
        <f t="shared" si="146"/>
        <v>2706.3</v>
      </c>
      <c r="X208" s="396">
        <f t="shared" si="146"/>
        <v>8103494.8200000003</v>
      </c>
      <c r="Y208" s="396">
        <f t="shared" si="146"/>
        <v>0</v>
      </c>
      <c r="Z208" s="396">
        <f t="shared" si="146"/>
        <v>0</v>
      </c>
      <c r="AA208" s="396">
        <f t="shared" si="146"/>
        <v>0</v>
      </c>
      <c r="AB208" s="396">
        <f t="shared" si="146"/>
        <v>0</v>
      </c>
      <c r="AC208" s="396">
        <f t="shared" si="146"/>
        <v>0</v>
      </c>
      <c r="AD208" s="396">
        <f t="shared" si="146"/>
        <v>0</v>
      </c>
      <c r="AE208" s="396">
        <f t="shared" si="146"/>
        <v>0</v>
      </c>
      <c r="AF208" s="396">
        <f t="shared" si="146"/>
        <v>0</v>
      </c>
      <c r="AG208" s="396">
        <f t="shared" si="146"/>
        <v>0</v>
      </c>
      <c r="AH208" s="396">
        <f t="shared" si="146"/>
        <v>0</v>
      </c>
      <c r="AI208" s="396">
        <f t="shared" si="146"/>
        <v>0</v>
      </c>
      <c r="AJ208" s="396">
        <f t="shared" si="146"/>
        <v>182335.22</v>
      </c>
      <c r="AK208" s="396">
        <f t="shared" si="146"/>
        <v>122012.56</v>
      </c>
      <c r="AL208" s="396">
        <f>SUM(AL205:AL207)</f>
        <v>0</v>
      </c>
      <c r="AN208" s="372">
        <f>I208/'Приложение 1.1'!J206</f>
        <v>0</v>
      </c>
      <c r="AO208" s="372" t="e">
        <f t="shared" si="89"/>
        <v>#DIV/0!</v>
      </c>
      <c r="AP208" s="372" t="e">
        <f t="shared" si="90"/>
        <v>#DIV/0!</v>
      </c>
      <c r="AQ208" s="372" t="e">
        <f t="shared" si="91"/>
        <v>#DIV/0!</v>
      </c>
      <c r="AR208" s="372" t="e">
        <f t="shared" si="92"/>
        <v>#DIV/0!</v>
      </c>
      <c r="AS208" s="372" t="e">
        <f t="shared" si="93"/>
        <v>#DIV/0!</v>
      </c>
      <c r="AT208" s="372" t="e">
        <f t="shared" si="94"/>
        <v>#DIV/0!</v>
      </c>
      <c r="AU208" s="372">
        <f t="shared" si="95"/>
        <v>2994.3076599046667</v>
      </c>
      <c r="AV208" s="372" t="e">
        <f t="shared" si="96"/>
        <v>#DIV/0!</v>
      </c>
      <c r="AW208" s="372" t="e">
        <f t="shared" si="97"/>
        <v>#DIV/0!</v>
      </c>
      <c r="AX208" s="372" t="e">
        <f t="shared" si="98"/>
        <v>#DIV/0!</v>
      </c>
      <c r="AY208" s="372">
        <f>AI208/'Приложение 1.1'!J206</f>
        <v>0</v>
      </c>
      <c r="AZ208" s="372">
        <v>730.08</v>
      </c>
      <c r="BA208" s="372">
        <v>2070.12</v>
      </c>
      <c r="BB208" s="372">
        <v>848.92</v>
      </c>
      <c r="BC208" s="372">
        <v>819.73</v>
      </c>
      <c r="BD208" s="372">
        <v>611.5</v>
      </c>
      <c r="BE208" s="372">
        <v>1080.04</v>
      </c>
      <c r="BF208" s="372">
        <v>2671800.0099999998</v>
      </c>
      <c r="BG208" s="372">
        <f t="shared" si="99"/>
        <v>4422.8500000000004</v>
      </c>
      <c r="BH208" s="372">
        <v>8748.57</v>
      </c>
      <c r="BI208" s="372">
        <v>3389.61</v>
      </c>
      <c r="BJ208" s="372">
        <v>5995.76</v>
      </c>
      <c r="BK208" s="372">
        <v>548.62</v>
      </c>
      <c r="BL208" s="373" t="str">
        <f t="shared" si="100"/>
        <v xml:space="preserve"> </v>
      </c>
      <c r="BM208" s="373" t="e">
        <f t="shared" si="101"/>
        <v>#DIV/0!</v>
      </c>
      <c r="BN208" s="373" t="e">
        <f t="shared" si="102"/>
        <v>#DIV/0!</v>
      </c>
      <c r="BO208" s="373" t="e">
        <f t="shared" si="103"/>
        <v>#DIV/0!</v>
      </c>
      <c r="BP208" s="373" t="e">
        <f t="shared" si="104"/>
        <v>#DIV/0!</v>
      </c>
      <c r="BQ208" s="373" t="e">
        <f t="shared" si="105"/>
        <v>#DIV/0!</v>
      </c>
      <c r="BR208" s="373" t="e">
        <f t="shared" si="106"/>
        <v>#DIV/0!</v>
      </c>
      <c r="BS208" s="373" t="str">
        <f t="shared" si="107"/>
        <v xml:space="preserve"> </v>
      </c>
      <c r="BT208" s="373" t="e">
        <f t="shared" si="108"/>
        <v>#DIV/0!</v>
      </c>
      <c r="BU208" s="373" t="e">
        <f t="shared" si="109"/>
        <v>#DIV/0!</v>
      </c>
      <c r="BV208" s="373" t="e">
        <f t="shared" si="110"/>
        <v>#DIV/0!</v>
      </c>
      <c r="BW208" s="373" t="str">
        <f t="shared" si="111"/>
        <v xml:space="preserve"> </v>
      </c>
      <c r="BY208" s="273">
        <f t="shared" si="141"/>
        <v>2.1686326525665454</v>
      </c>
      <c r="BZ208" s="374">
        <f t="shared" si="142"/>
        <v>1.451175596460381</v>
      </c>
      <c r="CA208" s="375">
        <f t="shared" si="143"/>
        <v>3106.7666555814208</v>
      </c>
      <c r="CB208" s="372">
        <f t="shared" si="87"/>
        <v>4621.88</v>
      </c>
      <c r="CC208" s="18" t="str">
        <f t="shared" si="88"/>
        <v xml:space="preserve"> </v>
      </c>
    </row>
    <row r="209" spans="1:81" s="26" customFormat="1" ht="9" customHeight="1">
      <c r="A209" s="859" t="s">
        <v>262</v>
      </c>
      <c r="B209" s="860"/>
      <c r="C209" s="860"/>
      <c r="D209" s="860"/>
      <c r="E209" s="860"/>
      <c r="F209" s="860"/>
      <c r="G209" s="860"/>
      <c r="H209" s="860"/>
      <c r="I209" s="860"/>
      <c r="J209" s="860"/>
      <c r="K209" s="860"/>
      <c r="L209" s="860"/>
      <c r="M209" s="860"/>
      <c r="N209" s="860"/>
      <c r="O209" s="860"/>
      <c r="P209" s="860"/>
      <c r="Q209" s="860"/>
      <c r="R209" s="860"/>
      <c r="S209" s="860"/>
      <c r="T209" s="860"/>
      <c r="U209" s="860"/>
      <c r="V209" s="860"/>
      <c r="W209" s="860"/>
      <c r="X209" s="860"/>
      <c r="Y209" s="860"/>
      <c r="Z209" s="860"/>
      <c r="AA209" s="860"/>
      <c r="AB209" s="860"/>
      <c r="AC209" s="860"/>
      <c r="AD209" s="860"/>
      <c r="AE209" s="860"/>
      <c r="AF209" s="860"/>
      <c r="AG209" s="860"/>
      <c r="AH209" s="860"/>
      <c r="AI209" s="860"/>
      <c r="AJ209" s="860"/>
      <c r="AK209" s="860"/>
      <c r="AL209" s="860"/>
      <c r="AN209" s="372" t="e">
        <f>I209/'Приложение 1.1'!J207</f>
        <v>#DIV/0!</v>
      </c>
      <c r="AO209" s="372" t="e">
        <f t="shared" si="89"/>
        <v>#DIV/0!</v>
      </c>
      <c r="AP209" s="372" t="e">
        <f t="shared" si="90"/>
        <v>#DIV/0!</v>
      </c>
      <c r="AQ209" s="372" t="e">
        <f t="shared" si="91"/>
        <v>#DIV/0!</v>
      </c>
      <c r="AR209" s="372" t="e">
        <f t="shared" si="92"/>
        <v>#DIV/0!</v>
      </c>
      <c r="AS209" s="372" t="e">
        <f t="shared" si="93"/>
        <v>#DIV/0!</v>
      </c>
      <c r="AT209" s="372" t="e">
        <f t="shared" si="94"/>
        <v>#DIV/0!</v>
      </c>
      <c r="AU209" s="372" t="e">
        <f t="shared" si="95"/>
        <v>#DIV/0!</v>
      </c>
      <c r="AV209" s="372" t="e">
        <f t="shared" si="96"/>
        <v>#DIV/0!</v>
      </c>
      <c r="AW209" s="372" t="e">
        <f t="shared" si="97"/>
        <v>#DIV/0!</v>
      </c>
      <c r="AX209" s="372" t="e">
        <f t="shared" si="98"/>
        <v>#DIV/0!</v>
      </c>
      <c r="AY209" s="372" t="e">
        <f>AI209/'Приложение 1.1'!J207</f>
        <v>#DIV/0!</v>
      </c>
      <c r="AZ209" s="372">
        <v>730.08</v>
      </c>
      <c r="BA209" s="372">
        <v>2070.12</v>
      </c>
      <c r="BB209" s="372">
        <v>848.92</v>
      </c>
      <c r="BC209" s="372">
        <v>819.73</v>
      </c>
      <c r="BD209" s="372">
        <v>611.5</v>
      </c>
      <c r="BE209" s="372">
        <v>1080.04</v>
      </c>
      <c r="BF209" s="372">
        <v>2671800.0099999998</v>
      </c>
      <c r="BG209" s="372">
        <f t="shared" si="99"/>
        <v>4422.8500000000004</v>
      </c>
      <c r="BH209" s="372">
        <v>8748.57</v>
      </c>
      <c r="BI209" s="372">
        <v>3389.61</v>
      </c>
      <c r="BJ209" s="372">
        <v>5995.76</v>
      </c>
      <c r="BK209" s="372">
        <v>548.62</v>
      </c>
      <c r="BL209" s="373" t="e">
        <f t="shared" si="100"/>
        <v>#DIV/0!</v>
      </c>
      <c r="BM209" s="373" t="e">
        <f t="shared" si="101"/>
        <v>#DIV/0!</v>
      </c>
      <c r="BN209" s="373" t="e">
        <f t="shared" si="102"/>
        <v>#DIV/0!</v>
      </c>
      <c r="BO209" s="373" t="e">
        <f t="shared" si="103"/>
        <v>#DIV/0!</v>
      </c>
      <c r="BP209" s="373" t="e">
        <f t="shared" si="104"/>
        <v>#DIV/0!</v>
      </c>
      <c r="BQ209" s="373" t="e">
        <f t="shared" si="105"/>
        <v>#DIV/0!</v>
      </c>
      <c r="BR209" s="373" t="e">
        <f t="shared" si="106"/>
        <v>#DIV/0!</v>
      </c>
      <c r="BS209" s="373" t="e">
        <f t="shared" si="107"/>
        <v>#DIV/0!</v>
      </c>
      <c r="BT209" s="373" t="e">
        <f t="shared" si="108"/>
        <v>#DIV/0!</v>
      </c>
      <c r="BU209" s="373" t="e">
        <f t="shared" si="109"/>
        <v>#DIV/0!</v>
      </c>
      <c r="BV209" s="373" t="e">
        <f t="shared" si="110"/>
        <v>#DIV/0!</v>
      </c>
      <c r="BW209" s="373" t="e">
        <f t="shared" si="111"/>
        <v>#DIV/0!</v>
      </c>
      <c r="BY209" s="273" t="e">
        <f t="shared" si="141"/>
        <v>#DIV/0!</v>
      </c>
      <c r="BZ209" s="374" t="e">
        <f t="shared" si="142"/>
        <v>#DIV/0!</v>
      </c>
      <c r="CA209" s="375" t="e">
        <f t="shared" si="143"/>
        <v>#DIV/0!</v>
      </c>
      <c r="CB209" s="372">
        <f t="shared" si="87"/>
        <v>4621.88</v>
      </c>
      <c r="CC209" s="18" t="e">
        <f t="shared" si="88"/>
        <v>#DIV/0!</v>
      </c>
    </row>
    <row r="210" spans="1:81" s="490" customFormat="1" ht="9" customHeight="1">
      <c r="A210" s="103">
        <v>182</v>
      </c>
      <c r="B210" s="521" t="s">
        <v>804</v>
      </c>
      <c r="C210" s="487">
        <v>924.1</v>
      </c>
      <c r="D210" s="499"/>
      <c r="E210" s="487"/>
      <c r="F210" s="487"/>
      <c r="G210" s="483">
        <f>ROUND(H210+U210+X210+Z210+AB210+AD210+AF210+AH210+AI210+AJ210+AK210+AL210,2)</f>
        <v>3140064.83</v>
      </c>
      <c r="H210" s="487">
        <f>I210+K210+M210+O210+Q210+S210</f>
        <v>0</v>
      </c>
      <c r="I210" s="513">
        <v>0</v>
      </c>
      <c r="J210" s="513">
        <v>0</v>
      </c>
      <c r="K210" s="513">
        <v>0</v>
      </c>
      <c r="L210" s="513">
        <v>0</v>
      </c>
      <c r="M210" s="513">
        <v>0</v>
      </c>
      <c r="N210" s="487">
        <v>0</v>
      </c>
      <c r="O210" s="487">
        <v>0</v>
      </c>
      <c r="P210" s="487">
        <v>0</v>
      </c>
      <c r="Q210" s="487">
        <v>0</v>
      </c>
      <c r="R210" s="487">
        <v>0</v>
      </c>
      <c r="S210" s="487">
        <v>0</v>
      </c>
      <c r="T210" s="488">
        <v>0</v>
      </c>
      <c r="U210" s="487">
        <v>0</v>
      </c>
      <c r="V210" s="487" t="s">
        <v>993</v>
      </c>
      <c r="W210" s="487">
        <v>845.2</v>
      </c>
      <c r="X210" s="487">
        <v>3014559.74</v>
      </c>
      <c r="Y210" s="489">
        <v>0</v>
      </c>
      <c r="Z210" s="489">
        <v>0</v>
      </c>
      <c r="AA210" s="489">
        <v>0</v>
      </c>
      <c r="AB210" s="489">
        <v>0</v>
      </c>
      <c r="AC210" s="489">
        <v>0</v>
      </c>
      <c r="AD210" s="489">
        <v>0</v>
      </c>
      <c r="AE210" s="489">
        <v>0</v>
      </c>
      <c r="AF210" s="489">
        <v>0</v>
      </c>
      <c r="AG210" s="489">
        <v>0</v>
      </c>
      <c r="AH210" s="489">
        <v>0</v>
      </c>
      <c r="AI210" s="489">
        <v>0</v>
      </c>
      <c r="AJ210" s="489">
        <v>77965.289999999994</v>
      </c>
      <c r="AK210" s="489">
        <v>47539.8</v>
      </c>
      <c r="AL210" s="489">
        <v>0</v>
      </c>
      <c r="AN210" s="372">
        <f>I210/'Приложение 1.1'!J208</f>
        <v>0</v>
      </c>
      <c r="AO210" s="372" t="e">
        <f t="shared" si="89"/>
        <v>#DIV/0!</v>
      </c>
      <c r="AP210" s="372" t="e">
        <f t="shared" si="90"/>
        <v>#DIV/0!</v>
      </c>
      <c r="AQ210" s="372" t="e">
        <f t="shared" si="91"/>
        <v>#DIV/0!</v>
      </c>
      <c r="AR210" s="372" t="e">
        <f t="shared" si="92"/>
        <v>#DIV/0!</v>
      </c>
      <c r="AS210" s="372" t="e">
        <f t="shared" si="93"/>
        <v>#DIV/0!</v>
      </c>
      <c r="AT210" s="372" t="e">
        <f t="shared" si="94"/>
        <v>#DIV/0!</v>
      </c>
      <c r="AU210" s="372">
        <f t="shared" si="95"/>
        <v>3566.6821344060577</v>
      </c>
      <c r="AV210" s="372" t="e">
        <f t="shared" si="96"/>
        <v>#DIV/0!</v>
      </c>
      <c r="AW210" s="372" t="e">
        <f t="shared" si="97"/>
        <v>#DIV/0!</v>
      </c>
      <c r="AX210" s="372" t="e">
        <f t="shared" si="98"/>
        <v>#DIV/0!</v>
      </c>
      <c r="AY210" s="372">
        <f>AI210/'Приложение 1.1'!J208</f>
        <v>0</v>
      </c>
      <c r="AZ210" s="372">
        <v>730.08</v>
      </c>
      <c r="BA210" s="372">
        <v>2070.12</v>
      </c>
      <c r="BB210" s="372">
        <v>848.92</v>
      </c>
      <c r="BC210" s="372">
        <v>819.73</v>
      </c>
      <c r="BD210" s="372">
        <v>611.5</v>
      </c>
      <c r="BE210" s="372">
        <v>1080.04</v>
      </c>
      <c r="BF210" s="372">
        <v>2671800.0099999998</v>
      </c>
      <c r="BG210" s="372">
        <f t="shared" si="99"/>
        <v>4422.8500000000004</v>
      </c>
      <c r="BH210" s="372">
        <v>8748.57</v>
      </c>
      <c r="BI210" s="372">
        <v>3389.61</v>
      </c>
      <c r="BJ210" s="372">
        <v>5995.76</v>
      </c>
      <c r="BK210" s="372">
        <v>548.62</v>
      </c>
      <c r="BL210" s="373" t="str">
        <f t="shared" si="100"/>
        <v xml:space="preserve"> </v>
      </c>
      <c r="BM210" s="373" t="e">
        <f t="shared" si="101"/>
        <v>#DIV/0!</v>
      </c>
      <c r="BN210" s="373" t="e">
        <f t="shared" si="102"/>
        <v>#DIV/0!</v>
      </c>
      <c r="BO210" s="373" t="e">
        <f t="shared" si="103"/>
        <v>#DIV/0!</v>
      </c>
      <c r="BP210" s="373" t="e">
        <f t="shared" si="104"/>
        <v>#DIV/0!</v>
      </c>
      <c r="BQ210" s="373" t="e">
        <f t="shared" si="105"/>
        <v>#DIV/0!</v>
      </c>
      <c r="BR210" s="373" t="e">
        <f t="shared" si="106"/>
        <v>#DIV/0!</v>
      </c>
      <c r="BS210" s="373" t="str">
        <f t="shared" si="107"/>
        <v xml:space="preserve"> </v>
      </c>
      <c r="BT210" s="373" t="e">
        <f t="shared" si="108"/>
        <v>#DIV/0!</v>
      </c>
      <c r="BU210" s="373" t="e">
        <f t="shared" si="109"/>
        <v>#DIV/0!</v>
      </c>
      <c r="BV210" s="373" t="e">
        <f t="shared" si="110"/>
        <v>#DIV/0!</v>
      </c>
      <c r="BW210" s="373" t="str">
        <f t="shared" si="111"/>
        <v xml:space="preserve"> </v>
      </c>
      <c r="BY210" s="492">
        <f t="shared" si="141"/>
        <v>2.4829197555134552</v>
      </c>
      <c r="BZ210" s="493">
        <f t="shared" si="142"/>
        <v>1.5139751111444408</v>
      </c>
      <c r="CA210" s="494">
        <f t="shared" si="143"/>
        <v>3715.1737221959297</v>
      </c>
      <c r="CB210" s="491">
        <f t="shared" si="87"/>
        <v>4621.88</v>
      </c>
      <c r="CC210" s="495" t="str">
        <f t="shared" si="88"/>
        <v xml:space="preserve"> </v>
      </c>
    </row>
    <row r="211" spans="1:81" s="490" customFormat="1" ht="9" customHeight="1">
      <c r="A211" s="103">
        <v>183</v>
      </c>
      <c r="B211" s="521" t="s">
        <v>805</v>
      </c>
      <c r="C211" s="487">
        <v>726.8</v>
      </c>
      <c r="D211" s="499"/>
      <c r="E211" s="487"/>
      <c r="F211" s="487"/>
      <c r="G211" s="483">
        <f>ROUND(H211+U211+X211+Z211+AB211+AD211+AF211+AH211+AI211+AJ211+AK211+AL211,2)</f>
        <v>2387527.79</v>
      </c>
      <c r="H211" s="487">
        <f>I211+K211+M211+O211+Q211+S211</f>
        <v>0</v>
      </c>
      <c r="I211" s="513">
        <v>0</v>
      </c>
      <c r="J211" s="513">
        <v>0</v>
      </c>
      <c r="K211" s="513">
        <v>0</v>
      </c>
      <c r="L211" s="513">
        <v>0</v>
      </c>
      <c r="M211" s="513">
        <v>0</v>
      </c>
      <c r="N211" s="487">
        <v>0</v>
      </c>
      <c r="O211" s="487">
        <v>0</v>
      </c>
      <c r="P211" s="487">
        <v>0</v>
      </c>
      <c r="Q211" s="487">
        <v>0</v>
      </c>
      <c r="R211" s="487">
        <v>0</v>
      </c>
      <c r="S211" s="487">
        <v>0</v>
      </c>
      <c r="T211" s="488">
        <v>0</v>
      </c>
      <c r="U211" s="487">
        <v>0</v>
      </c>
      <c r="V211" s="487" t="s">
        <v>993</v>
      </c>
      <c r="W211" s="487">
        <v>609.9</v>
      </c>
      <c r="X211" s="487">
        <v>2301723.29</v>
      </c>
      <c r="Y211" s="489">
        <v>0</v>
      </c>
      <c r="Z211" s="489">
        <v>0</v>
      </c>
      <c r="AA211" s="489">
        <v>0</v>
      </c>
      <c r="AB211" s="489">
        <v>0</v>
      </c>
      <c r="AC211" s="489">
        <v>0</v>
      </c>
      <c r="AD211" s="489">
        <v>0</v>
      </c>
      <c r="AE211" s="489">
        <v>0</v>
      </c>
      <c r="AF211" s="489">
        <v>0</v>
      </c>
      <c r="AG211" s="489">
        <v>0</v>
      </c>
      <c r="AH211" s="489">
        <v>0</v>
      </c>
      <c r="AI211" s="489">
        <v>0</v>
      </c>
      <c r="AJ211" s="489">
        <v>53302.8</v>
      </c>
      <c r="AK211" s="489">
        <v>32501.7</v>
      </c>
      <c r="AL211" s="489">
        <v>0</v>
      </c>
      <c r="AN211" s="372">
        <f>I211/'Приложение 1.1'!J209</f>
        <v>0</v>
      </c>
      <c r="AO211" s="372" t="e">
        <f t="shared" si="89"/>
        <v>#DIV/0!</v>
      </c>
      <c r="AP211" s="372" t="e">
        <f t="shared" si="90"/>
        <v>#DIV/0!</v>
      </c>
      <c r="AQ211" s="372" t="e">
        <f t="shared" si="91"/>
        <v>#DIV/0!</v>
      </c>
      <c r="AR211" s="372" t="e">
        <f t="shared" si="92"/>
        <v>#DIV/0!</v>
      </c>
      <c r="AS211" s="372" t="e">
        <f t="shared" si="93"/>
        <v>#DIV/0!</v>
      </c>
      <c r="AT211" s="372" t="e">
        <f t="shared" si="94"/>
        <v>#DIV/0!</v>
      </c>
      <c r="AU211" s="372">
        <f t="shared" si="95"/>
        <v>3773.9355468109529</v>
      </c>
      <c r="AV211" s="372" t="e">
        <f t="shared" si="96"/>
        <v>#DIV/0!</v>
      </c>
      <c r="AW211" s="372" t="e">
        <f t="shared" si="97"/>
        <v>#DIV/0!</v>
      </c>
      <c r="AX211" s="372" t="e">
        <f t="shared" si="98"/>
        <v>#DIV/0!</v>
      </c>
      <c r="AY211" s="372">
        <f>AI211/'Приложение 1.1'!J209</f>
        <v>0</v>
      </c>
      <c r="AZ211" s="372">
        <v>730.08</v>
      </c>
      <c r="BA211" s="372">
        <v>2070.12</v>
      </c>
      <c r="BB211" s="372">
        <v>848.92</v>
      </c>
      <c r="BC211" s="372">
        <v>819.73</v>
      </c>
      <c r="BD211" s="372">
        <v>611.5</v>
      </c>
      <c r="BE211" s="372">
        <v>1080.04</v>
      </c>
      <c r="BF211" s="372">
        <v>2671800.0099999998</v>
      </c>
      <c r="BG211" s="372">
        <f t="shared" si="99"/>
        <v>4422.8500000000004</v>
      </c>
      <c r="BH211" s="372">
        <v>8748.57</v>
      </c>
      <c r="BI211" s="372">
        <v>3389.61</v>
      </c>
      <c r="BJ211" s="372">
        <v>5995.76</v>
      </c>
      <c r="BK211" s="372">
        <v>548.62</v>
      </c>
      <c r="BL211" s="373" t="str">
        <f t="shared" si="100"/>
        <v xml:space="preserve"> </v>
      </c>
      <c r="BM211" s="373" t="e">
        <f t="shared" si="101"/>
        <v>#DIV/0!</v>
      </c>
      <c r="BN211" s="373" t="e">
        <f t="shared" si="102"/>
        <v>#DIV/0!</v>
      </c>
      <c r="BO211" s="373" t="e">
        <f t="shared" si="103"/>
        <v>#DIV/0!</v>
      </c>
      <c r="BP211" s="373" t="e">
        <f t="shared" si="104"/>
        <v>#DIV/0!</v>
      </c>
      <c r="BQ211" s="373" t="e">
        <f t="shared" si="105"/>
        <v>#DIV/0!</v>
      </c>
      <c r="BR211" s="373" t="e">
        <f t="shared" si="106"/>
        <v>#DIV/0!</v>
      </c>
      <c r="BS211" s="373" t="str">
        <f t="shared" si="107"/>
        <v xml:space="preserve"> </v>
      </c>
      <c r="BT211" s="373" t="e">
        <f t="shared" si="108"/>
        <v>#DIV/0!</v>
      </c>
      <c r="BU211" s="373" t="e">
        <f t="shared" si="109"/>
        <v>#DIV/0!</v>
      </c>
      <c r="BV211" s="373" t="e">
        <f t="shared" si="110"/>
        <v>#DIV/0!</v>
      </c>
      <c r="BW211" s="373" t="str">
        <f t="shared" si="111"/>
        <v xml:space="preserve"> </v>
      </c>
      <c r="BY211" s="492">
        <f t="shared" si="141"/>
        <v>2.2325520240331946</v>
      </c>
      <c r="BZ211" s="493">
        <f t="shared" si="142"/>
        <v>1.3613119033056365</v>
      </c>
      <c r="CA211" s="494">
        <f t="shared" si="143"/>
        <v>3914.6217248729304</v>
      </c>
      <c r="CB211" s="491">
        <f t="shared" si="87"/>
        <v>4621.88</v>
      </c>
      <c r="CC211" s="495" t="str">
        <f t="shared" si="88"/>
        <v xml:space="preserve"> </v>
      </c>
    </row>
    <row r="212" spans="1:81" s="490" customFormat="1" ht="9" customHeight="1">
      <c r="A212" s="103">
        <v>184</v>
      </c>
      <c r="B212" s="521" t="s">
        <v>806</v>
      </c>
      <c r="C212" s="487">
        <v>369.21</v>
      </c>
      <c r="D212" s="499"/>
      <c r="E212" s="487"/>
      <c r="F212" s="487"/>
      <c r="G212" s="483">
        <f>ROUND(H212+U212+X212+Z212+AB212+AD212+AF212+AH212+AI212+AJ212+AK212+AL212,2)</f>
        <v>1250603.26</v>
      </c>
      <c r="H212" s="487">
        <f>I212+K212+M212+O212+Q212+S212</f>
        <v>0</v>
      </c>
      <c r="I212" s="513">
        <v>0</v>
      </c>
      <c r="J212" s="513">
        <v>0</v>
      </c>
      <c r="K212" s="513">
        <v>0</v>
      </c>
      <c r="L212" s="513">
        <v>0</v>
      </c>
      <c r="M212" s="513">
        <v>0</v>
      </c>
      <c r="N212" s="487">
        <v>0</v>
      </c>
      <c r="O212" s="487">
        <v>0</v>
      </c>
      <c r="P212" s="487">
        <v>0</v>
      </c>
      <c r="Q212" s="487">
        <v>0</v>
      </c>
      <c r="R212" s="487">
        <v>0</v>
      </c>
      <c r="S212" s="487">
        <v>0</v>
      </c>
      <c r="T212" s="488">
        <v>0</v>
      </c>
      <c r="U212" s="487">
        <v>0</v>
      </c>
      <c r="V212" s="487" t="s">
        <v>993</v>
      </c>
      <c r="W212" s="487">
        <v>388.31</v>
      </c>
      <c r="X212" s="487">
        <v>1216038.94</v>
      </c>
      <c r="Y212" s="489">
        <v>0</v>
      </c>
      <c r="Z212" s="489">
        <v>0</v>
      </c>
      <c r="AA212" s="489">
        <v>0</v>
      </c>
      <c r="AB212" s="489">
        <v>0</v>
      </c>
      <c r="AC212" s="489">
        <v>0</v>
      </c>
      <c r="AD212" s="489">
        <v>0</v>
      </c>
      <c r="AE212" s="489">
        <v>0</v>
      </c>
      <c r="AF212" s="489">
        <v>0</v>
      </c>
      <c r="AG212" s="489">
        <v>0</v>
      </c>
      <c r="AH212" s="489">
        <v>0</v>
      </c>
      <c r="AI212" s="489">
        <v>0</v>
      </c>
      <c r="AJ212" s="489">
        <v>23042.880000000001</v>
      </c>
      <c r="AK212" s="489">
        <v>11521.44</v>
      </c>
      <c r="AL212" s="489">
        <v>0</v>
      </c>
      <c r="AN212" s="372">
        <f>I212/'Приложение 1.1'!J210</f>
        <v>0</v>
      </c>
      <c r="AO212" s="372" t="e">
        <f t="shared" si="89"/>
        <v>#DIV/0!</v>
      </c>
      <c r="AP212" s="372" t="e">
        <f t="shared" si="90"/>
        <v>#DIV/0!</v>
      </c>
      <c r="AQ212" s="372" t="e">
        <f t="shared" si="91"/>
        <v>#DIV/0!</v>
      </c>
      <c r="AR212" s="372" t="e">
        <f t="shared" si="92"/>
        <v>#DIV/0!</v>
      </c>
      <c r="AS212" s="372" t="e">
        <f t="shared" si="93"/>
        <v>#DIV/0!</v>
      </c>
      <c r="AT212" s="372" t="e">
        <f t="shared" si="94"/>
        <v>#DIV/0!</v>
      </c>
      <c r="AU212" s="372">
        <f t="shared" si="95"/>
        <v>3131.6189127243697</v>
      </c>
      <c r="AV212" s="372" t="e">
        <f t="shared" si="96"/>
        <v>#DIV/0!</v>
      </c>
      <c r="AW212" s="372" t="e">
        <f t="shared" si="97"/>
        <v>#DIV/0!</v>
      </c>
      <c r="AX212" s="372" t="e">
        <f t="shared" si="98"/>
        <v>#DIV/0!</v>
      </c>
      <c r="AY212" s="372">
        <f>AI212/'Приложение 1.1'!J210</f>
        <v>0</v>
      </c>
      <c r="AZ212" s="372">
        <v>730.08</v>
      </c>
      <c r="BA212" s="372">
        <v>2070.12</v>
      </c>
      <c r="BB212" s="372">
        <v>848.92</v>
      </c>
      <c r="BC212" s="372">
        <v>819.73</v>
      </c>
      <c r="BD212" s="372">
        <v>611.5</v>
      </c>
      <c r="BE212" s="372">
        <v>1080.04</v>
      </c>
      <c r="BF212" s="372">
        <v>2671800.0099999998</v>
      </c>
      <c r="BG212" s="372">
        <f t="shared" si="99"/>
        <v>4422.8500000000004</v>
      </c>
      <c r="BH212" s="372">
        <v>8748.57</v>
      </c>
      <c r="BI212" s="372">
        <v>3389.61</v>
      </c>
      <c r="BJ212" s="372">
        <v>5995.76</v>
      </c>
      <c r="BK212" s="372">
        <v>548.62</v>
      </c>
      <c r="BL212" s="373" t="str">
        <f t="shared" si="100"/>
        <v xml:space="preserve"> </v>
      </c>
      <c r="BM212" s="373" t="e">
        <f t="shared" si="101"/>
        <v>#DIV/0!</v>
      </c>
      <c r="BN212" s="373" t="e">
        <f t="shared" si="102"/>
        <v>#DIV/0!</v>
      </c>
      <c r="BO212" s="373" t="e">
        <f t="shared" si="103"/>
        <v>#DIV/0!</v>
      </c>
      <c r="BP212" s="373" t="e">
        <f t="shared" si="104"/>
        <v>#DIV/0!</v>
      </c>
      <c r="BQ212" s="373" t="e">
        <f t="shared" si="105"/>
        <v>#DIV/0!</v>
      </c>
      <c r="BR212" s="373" t="e">
        <f t="shared" si="106"/>
        <v>#DIV/0!</v>
      </c>
      <c r="BS212" s="373" t="str">
        <f t="shared" si="107"/>
        <v xml:space="preserve"> </v>
      </c>
      <c r="BT212" s="373" t="e">
        <f t="shared" si="108"/>
        <v>#DIV/0!</v>
      </c>
      <c r="BU212" s="373" t="e">
        <f t="shared" si="109"/>
        <v>#DIV/0!</v>
      </c>
      <c r="BV212" s="373" t="e">
        <f t="shared" si="110"/>
        <v>#DIV/0!</v>
      </c>
      <c r="BW212" s="373" t="str">
        <f t="shared" si="111"/>
        <v xml:space="preserve"> </v>
      </c>
      <c r="BY212" s="492">
        <f t="shared" si="141"/>
        <v>1.8425411748886695</v>
      </c>
      <c r="BZ212" s="493">
        <f t="shared" si="142"/>
        <v>0.92127058744433477</v>
      </c>
      <c r="CA212" s="494">
        <f t="shared" si="143"/>
        <v>3220.6310937137855</v>
      </c>
      <c r="CB212" s="491">
        <f t="shared" si="87"/>
        <v>4621.88</v>
      </c>
      <c r="CC212" s="495" t="str">
        <f t="shared" si="88"/>
        <v xml:space="preserve"> </v>
      </c>
    </row>
    <row r="213" spans="1:81" s="490" customFormat="1" ht="9" customHeight="1">
      <c r="A213" s="103">
        <v>185</v>
      </c>
      <c r="B213" s="521" t="s">
        <v>807</v>
      </c>
      <c r="C213" s="487">
        <v>287.5</v>
      </c>
      <c r="D213" s="499"/>
      <c r="E213" s="487"/>
      <c r="F213" s="487"/>
      <c r="G213" s="483">
        <f>ROUND(H213+U213+X213+Z213+AB213+AD213+AF213+AH213+AI213+AJ213+AK213+AL213,2)</f>
        <v>763126.38</v>
      </c>
      <c r="H213" s="487">
        <f>I213+K213+M213+O213+Q213+S213</f>
        <v>0</v>
      </c>
      <c r="I213" s="513">
        <v>0</v>
      </c>
      <c r="J213" s="513">
        <v>0</v>
      </c>
      <c r="K213" s="513">
        <v>0</v>
      </c>
      <c r="L213" s="513">
        <v>0</v>
      </c>
      <c r="M213" s="513">
        <v>0</v>
      </c>
      <c r="N213" s="487">
        <v>0</v>
      </c>
      <c r="O213" s="487">
        <v>0</v>
      </c>
      <c r="P213" s="487">
        <v>0</v>
      </c>
      <c r="Q213" s="487">
        <v>0</v>
      </c>
      <c r="R213" s="487">
        <v>0</v>
      </c>
      <c r="S213" s="487">
        <v>0</v>
      </c>
      <c r="T213" s="488">
        <v>0</v>
      </c>
      <c r="U213" s="487">
        <v>0</v>
      </c>
      <c r="V213" s="487" t="s">
        <v>993</v>
      </c>
      <c r="W213" s="487">
        <v>261.68</v>
      </c>
      <c r="X213" s="487">
        <v>740970.6</v>
      </c>
      <c r="Y213" s="489">
        <v>0</v>
      </c>
      <c r="Z213" s="489">
        <v>0</v>
      </c>
      <c r="AA213" s="489">
        <v>0</v>
      </c>
      <c r="AB213" s="489">
        <v>0</v>
      </c>
      <c r="AC213" s="489">
        <v>0</v>
      </c>
      <c r="AD213" s="489">
        <v>0</v>
      </c>
      <c r="AE213" s="489">
        <v>0</v>
      </c>
      <c r="AF213" s="489">
        <v>0</v>
      </c>
      <c r="AG213" s="489">
        <v>0</v>
      </c>
      <c r="AH213" s="489">
        <v>0</v>
      </c>
      <c r="AI213" s="489">
        <v>0</v>
      </c>
      <c r="AJ213" s="489">
        <v>13139.42</v>
      </c>
      <c r="AK213" s="489">
        <v>9016.36</v>
      </c>
      <c r="AL213" s="489">
        <v>0</v>
      </c>
      <c r="AN213" s="372">
        <f>I213/'Приложение 1.1'!J211</f>
        <v>0</v>
      </c>
      <c r="AO213" s="372" t="e">
        <f t="shared" ref="AO213:AO276" si="147">K213/J213</f>
        <v>#DIV/0!</v>
      </c>
      <c r="AP213" s="372" t="e">
        <f t="shared" ref="AP213:AP276" si="148">M213/L213</f>
        <v>#DIV/0!</v>
      </c>
      <c r="AQ213" s="372" t="e">
        <f t="shared" ref="AQ213:AQ276" si="149">O213/N213</f>
        <v>#DIV/0!</v>
      </c>
      <c r="AR213" s="372" t="e">
        <f t="shared" ref="AR213:AR276" si="150">Q213/P213</f>
        <v>#DIV/0!</v>
      </c>
      <c r="AS213" s="372" t="e">
        <f t="shared" ref="AS213:AS276" si="151">S213/R213</f>
        <v>#DIV/0!</v>
      </c>
      <c r="AT213" s="372" t="e">
        <f t="shared" ref="AT213:AT276" si="152">U213/T213</f>
        <v>#DIV/0!</v>
      </c>
      <c r="AU213" s="372">
        <f t="shared" ref="AU213:AU276" si="153">X213/W213</f>
        <v>2831.5904922042187</v>
      </c>
      <c r="AV213" s="372" t="e">
        <f t="shared" ref="AV213:AV276" si="154">Z213/Y213</f>
        <v>#DIV/0!</v>
      </c>
      <c r="AW213" s="372" t="e">
        <f t="shared" ref="AW213:AW276" si="155">AB213/AA213</f>
        <v>#DIV/0!</v>
      </c>
      <c r="AX213" s="372" t="e">
        <f t="shared" ref="AX213:AX276" si="156">AH213/AG213</f>
        <v>#DIV/0!</v>
      </c>
      <c r="AY213" s="372">
        <f>AI213/'Приложение 1.1'!J211</f>
        <v>0</v>
      </c>
      <c r="AZ213" s="372">
        <v>730.08</v>
      </c>
      <c r="BA213" s="372">
        <v>2070.12</v>
      </c>
      <c r="BB213" s="372">
        <v>848.92</v>
      </c>
      <c r="BC213" s="372">
        <v>819.73</v>
      </c>
      <c r="BD213" s="372">
        <v>611.5</v>
      </c>
      <c r="BE213" s="372">
        <v>1080.04</v>
      </c>
      <c r="BF213" s="372">
        <v>2671800.0099999998</v>
      </c>
      <c r="BG213" s="372">
        <f t="shared" ref="BG213:BG276" si="157">IF(V213="ПК",4607.6,4422.85)</f>
        <v>4422.8500000000004</v>
      </c>
      <c r="BH213" s="372">
        <v>8748.57</v>
      </c>
      <c r="BI213" s="372">
        <v>3389.61</v>
      </c>
      <c r="BJ213" s="372">
        <v>5995.76</v>
      </c>
      <c r="BK213" s="372">
        <v>548.62</v>
      </c>
      <c r="BL213" s="373" t="str">
        <f t="shared" ref="BL213:BL276" si="158">IF(AN213&gt;AZ213, "+", " ")</f>
        <v xml:space="preserve"> </v>
      </c>
      <c r="BM213" s="373" t="e">
        <f t="shared" ref="BM213:BM276" si="159">IF(AO213&gt;BA213, "+", " ")</f>
        <v>#DIV/0!</v>
      </c>
      <c r="BN213" s="373" t="e">
        <f t="shared" ref="BN213:BN276" si="160">IF(AP213&gt;BB213, "+", " ")</f>
        <v>#DIV/0!</v>
      </c>
      <c r="BO213" s="373" t="e">
        <f t="shared" ref="BO213:BO276" si="161">IF(AQ213&gt;BC213, "+", " ")</f>
        <v>#DIV/0!</v>
      </c>
      <c r="BP213" s="373" t="e">
        <f t="shared" ref="BP213:BP276" si="162">IF(AR213&gt;BD213, "+", " ")</f>
        <v>#DIV/0!</v>
      </c>
      <c r="BQ213" s="373" t="e">
        <f t="shared" ref="BQ213:BQ276" si="163">IF(AS213&gt;BE213, "+", " ")</f>
        <v>#DIV/0!</v>
      </c>
      <c r="BR213" s="373" t="e">
        <f t="shared" ref="BR213:BR276" si="164">IF(AT213&gt;BF213, "+", " ")</f>
        <v>#DIV/0!</v>
      </c>
      <c r="BS213" s="373" t="str">
        <f t="shared" ref="BS213:BS276" si="165">IF(AU213&gt;BG213, "+", " ")</f>
        <v xml:space="preserve"> </v>
      </c>
      <c r="BT213" s="373" t="e">
        <f t="shared" ref="BT213:BT276" si="166">IF(AV213&gt;BH213, "+", " ")</f>
        <v>#DIV/0!</v>
      </c>
      <c r="BU213" s="373" t="e">
        <f t="shared" ref="BU213:BU276" si="167">IF(AW213&gt;BI213, "+", " ")</f>
        <v>#DIV/0!</v>
      </c>
      <c r="BV213" s="373" t="e">
        <f t="shared" ref="BV213:BV276" si="168">IF(AX213&gt;BJ213, "+", " ")</f>
        <v>#DIV/0!</v>
      </c>
      <c r="BW213" s="373" t="str">
        <f t="shared" ref="BW213:BW276" si="169">IF(AY213&gt;BK213, "+", " ")</f>
        <v xml:space="preserve"> </v>
      </c>
      <c r="BY213" s="492">
        <f t="shared" si="141"/>
        <v>1.7217882049890609</v>
      </c>
      <c r="BZ213" s="493">
        <f t="shared" si="142"/>
        <v>1.1815028593298007</v>
      </c>
      <c r="CA213" s="494">
        <f t="shared" si="143"/>
        <v>2916.2579486395598</v>
      </c>
      <c r="CB213" s="491">
        <f t="shared" ref="CB213:CB276" si="170">IF(V213="ПК",4814.95,4621.88)</f>
        <v>4621.88</v>
      </c>
      <c r="CC213" s="495" t="str">
        <f t="shared" ref="CC213:CC276" si="171">IF(CA213&gt;CB213, "+", " ")</f>
        <v xml:space="preserve"> </v>
      </c>
    </row>
    <row r="214" spans="1:81" s="26" customFormat="1" ht="34.5" customHeight="1">
      <c r="A214" s="865" t="s">
        <v>438</v>
      </c>
      <c r="B214" s="865"/>
      <c r="C214" s="388">
        <f>SUM(C210:C213)</f>
        <v>2307.61</v>
      </c>
      <c r="D214" s="388"/>
      <c r="E214" s="388"/>
      <c r="F214" s="388"/>
      <c r="G214" s="388">
        <f>ROUND(SUM(G210:G213),2)</f>
        <v>7541322.2599999998</v>
      </c>
      <c r="H214" s="388">
        <f t="shared" ref="H214:AL214" si="172">SUM(H210:H213)</f>
        <v>0</v>
      </c>
      <c r="I214" s="388">
        <f t="shared" si="172"/>
        <v>0</v>
      </c>
      <c r="J214" s="388">
        <f t="shared" si="172"/>
        <v>0</v>
      </c>
      <c r="K214" s="388">
        <f t="shared" si="172"/>
        <v>0</v>
      </c>
      <c r="L214" s="388">
        <f t="shared" si="172"/>
        <v>0</v>
      </c>
      <c r="M214" s="388">
        <f t="shared" si="172"/>
        <v>0</v>
      </c>
      <c r="N214" s="388">
        <f t="shared" si="172"/>
        <v>0</v>
      </c>
      <c r="O214" s="388">
        <f t="shared" si="172"/>
        <v>0</v>
      </c>
      <c r="P214" s="388">
        <f t="shared" si="172"/>
        <v>0</v>
      </c>
      <c r="Q214" s="388">
        <f t="shared" si="172"/>
        <v>0</v>
      </c>
      <c r="R214" s="388">
        <f t="shared" si="172"/>
        <v>0</v>
      </c>
      <c r="S214" s="388">
        <f t="shared" si="172"/>
        <v>0</v>
      </c>
      <c r="T214" s="103">
        <f t="shared" si="172"/>
        <v>0</v>
      </c>
      <c r="U214" s="388">
        <f t="shared" si="172"/>
        <v>0</v>
      </c>
      <c r="V214" s="388" t="s">
        <v>388</v>
      </c>
      <c r="W214" s="388">
        <f t="shared" si="172"/>
        <v>2105.0899999999997</v>
      </c>
      <c r="X214" s="388">
        <f t="shared" si="172"/>
        <v>7273292.5700000003</v>
      </c>
      <c r="Y214" s="388">
        <f t="shared" si="172"/>
        <v>0</v>
      </c>
      <c r="Z214" s="388">
        <f t="shared" si="172"/>
        <v>0</v>
      </c>
      <c r="AA214" s="388">
        <f t="shared" si="172"/>
        <v>0</v>
      </c>
      <c r="AB214" s="388">
        <f t="shared" si="172"/>
        <v>0</v>
      </c>
      <c r="AC214" s="388">
        <f t="shared" si="172"/>
        <v>0</v>
      </c>
      <c r="AD214" s="388">
        <f t="shared" si="172"/>
        <v>0</v>
      </c>
      <c r="AE214" s="388">
        <f t="shared" si="172"/>
        <v>0</v>
      </c>
      <c r="AF214" s="388">
        <f t="shared" si="172"/>
        <v>0</v>
      </c>
      <c r="AG214" s="388">
        <f t="shared" si="172"/>
        <v>0</v>
      </c>
      <c r="AH214" s="388">
        <f t="shared" si="172"/>
        <v>0</v>
      </c>
      <c r="AI214" s="388">
        <f t="shared" si="172"/>
        <v>0</v>
      </c>
      <c r="AJ214" s="388">
        <f t="shared" si="172"/>
        <v>167450.39000000001</v>
      </c>
      <c r="AK214" s="388">
        <f t="shared" si="172"/>
        <v>100579.3</v>
      </c>
      <c r="AL214" s="388">
        <f t="shared" si="172"/>
        <v>0</v>
      </c>
      <c r="AN214" s="372">
        <f>I214/'Приложение 1.1'!J212</f>
        <v>0</v>
      </c>
      <c r="AO214" s="372" t="e">
        <f t="shared" si="147"/>
        <v>#DIV/0!</v>
      </c>
      <c r="AP214" s="372" t="e">
        <f t="shared" si="148"/>
        <v>#DIV/0!</v>
      </c>
      <c r="AQ214" s="372" t="e">
        <f t="shared" si="149"/>
        <v>#DIV/0!</v>
      </c>
      <c r="AR214" s="372" t="e">
        <f t="shared" si="150"/>
        <v>#DIV/0!</v>
      </c>
      <c r="AS214" s="372" t="e">
        <f t="shared" si="151"/>
        <v>#DIV/0!</v>
      </c>
      <c r="AT214" s="372" t="e">
        <f t="shared" si="152"/>
        <v>#DIV/0!</v>
      </c>
      <c r="AU214" s="372">
        <f t="shared" si="153"/>
        <v>3455.0981525730499</v>
      </c>
      <c r="AV214" s="372" t="e">
        <f t="shared" si="154"/>
        <v>#DIV/0!</v>
      </c>
      <c r="AW214" s="372" t="e">
        <f t="shared" si="155"/>
        <v>#DIV/0!</v>
      </c>
      <c r="AX214" s="372" t="e">
        <f t="shared" si="156"/>
        <v>#DIV/0!</v>
      </c>
      <c r="AY214" s="372">
        <f>AI214/'Приложение 1.1'!J212</f>
        <v>0</v>
      </c>
      <c r="AZ214" s="372">
        <v>730.08</v>
      </c>
      <c r="BA214" s="372">
        <v>2070.12</v>
      </c>
      <c r="BB214" s="372">
        <v>848.92</v>
      </c>
      <c r="BC214" s="372">
        <v>819.73</v>
      </c>
      <c r="BD214" s="372">
        <v>611.5</v>
      </c>
      <c r="BE214" s="372">
        <v>1080.04</v>
      </c>
      <c r="BF214" s="372">
        <v>2671800.0099999998</v>
      </c>
      <c r="BG214" s="372">
        <f t="shared" si="157"/>
        <v>4422.8500000000004</v>
      </c>
      <c r="BH214" s="372">
        <v>8748.57</v>
      </c>
      <c r="BI214" s="372">
        <v>3389.61</v>
      </c>
      <c r="BJ214" s="372">
        <v>5995.76</v>
      </c>
      <c r="BK214" s="372">
        <v>548.62</v>
      </c>
      <c r="BL214" s="373" t="str">
        <f t="shared" si="158"/>
        <v xml:space="preserve"> </v>
      </c>
      <c r="BM214" s="373" t="e">
        <f t="shared" si="159"/>
        <v>#DIV/0!</v>
      </c>
      <c r="BN214" s="373" t="e">
        <f t="shared" si="160"/>
        <v>#DIV/0!</v>
      </c>
      <c r="BO214" s="373" t="e">
        <f t="shared" si="161"/>
        <v>#DIV/0!</v>
      </c>
      <c r="BP214" s="373" t="e">
        <f t="shared" si="162"/>
        <v>#DIV/0!</v>
      </c>
      <c r="BQ214" s="373" t="e">
        <f t="shared" si="163"/>
        <v>#DIV/0!</v>
      </c>
      <c r="BR214" s="373" t="e">
        <f t="shared" si="164"/>
        <v>#DIV/0!</v>
      </c>
      <c r="BS214" s="373" t="str">
        <f t="shared" si="165"/>
        <v xml:space="preserve"> </v>
      </c>
      <c r="BT214" s="373" t="e">
        <f t="shared" si="166"/>
        <v>#DIV/0!</v>
      </c>
      <c r="BU214" s="373" t="e">
        <f t="shared" si="167"/>
        <v>#DIV/0!</v>
      </c>
      <c r="BV214" s="373" t="e">
        <f t="shared" si="168"/>
        <v>#DIV/0!</v>
      </c>
      <c r="BW214" s="373" t="str">
        <f t="shared" si="169"/>
        <v xml:space="preserve"> </v>
      </c>
      <c r="BY214" s="273">
        <f t="shared" si="141"/>
        <v>2.2204380641333317</v>
      </c>
      <c r="BZ214" s="374">
        <f t="shared" si="142"/>
        <v>1.3337090835314602</v>
      </c>
      <c r="CA214" s="375">
        <f t="shared" si="143"/>
        <v>3582.4227277693594</v>
      </c>
      <c r="CB214" s="372">
        <f t="shared" si="170"/>
        <v>4621.88</v>
      </c>
      <c r="CC214" s="18" t="str">
        <f t="shared" si="171"/>
        <v xml:space="preserve"> </v>
      </c>
    </row>
    <row r="215" spans="1:81" s="26" customFormat="1" ht="9" customHeight="1">
      <c r="A215" s="861" t="s">
        <v>392</v>
      </c>
      <c r="B215" s="861"/>
      <c r="C215" s="860"/>
      <c r="D215" s="860"/>
      <c r="E215" s="860"/>
      <c r="F215" s="860"/>
      <c r="G215" s="861"/>
      <c r="H215" s="861"/>
      <c r="I215" s="861"/>
      <c r="J215" s="860"/>
      <c r="K215" s="861"/>
      <c r="L215" s="860"/>
      <c r="M215" s="861"/>
      <c r="N215" s="860"/>
      <c r="O215" s="861"/>
      <c r="P215" s="860"/>
      <c r="Q215" s="861"/>
      <c r="R215" s="860"/>
      <c r="S215" s="861"/>
      <c r="T215" s="861"/>
      <c r="U215" s="861"/>
      <c r="V215" s="861"/>
      <c r="W215" s="861"/>
      <c r="X215" s="861"/>
      <c r="Y215" s="861"/>
      <c r="Z215" s="861"/>
      <c r="AA215" s="861"/>
      <c r="AB215" s="861"/>
      <c r="AC215" s="861"/>
      <c r="AD215" s="861"/>
      <c r="AE215" s="861"/>
      <c r="AF215" s="861"/>
      <c r="AG215" s="861"/>
      <c r="AH215" s="861"/>
      <c r="AI215" s="861"/>
      <c r="AJ215" s="861"/>
      <c r="AK215" s="861"/>
      <c r="AL215" s="861"/>
      <c r="AN215" s="372" t="e">
        <f>I215/'Приложение 1.1'!J213</f>
        <v>#DIV/0!</v>
      </c>
      <c r="AO215" s="372" t="e">
        <f t="shared" si="147"/>
        <v>#DIV/0!</v>
      </c>
      <c r="AP215" s="372" t="e">
        <f t="shared" si="148"/>
        <v>#DIV/0!</v>
      </c>
      <c r="AQ215" s="372" t="e">
        <f t="shared" si="149"/>
        <v>#DIV/0!</v>
      </c>
      <c r="AR215" s="372" t="e">
        <f t="shared" si="150"/>
        <v>#DIV/0!</v>
      </c>
      <c r="AS215" s="372" t="e">
        <f t="shared" si="151"/>
        <v>#DIV/0!</v>
      </c>
      <c r="AT215" s="372" t="e">
        <f t="shared" si="152"/>
        <v>#DIV/0!</v>
      </c>
      <c r="AU215" s="372" t="e">
        <f t="shared" si="153"/>
        <v>#DIV/0!</v>
      </c>
      <c r="AV215" s="372" t="e">
        <f t="shared" si="154"/>
        <v>#DIV/0!</v>
      </c>
      <c r="AW215" s="372" t="e">
        <f t="shared" si="155"/>
        <v>#DIV/0!</v>
      </c>
      <c r="AX215" s="372" t="e">
        <f t="shared" si="156"/>
        <v>#DIV/0!</v>
      </c>
      <c r="AY215" s="372" t="e">
        <f>AI215/'Приложение 1.1'!J213</f>
        <v>#DIV/0!</v>
      </c>
      <c r="AZ215" s="372">
        <v>730.08</v>
      </c>
      <c r="BA215" s="372">
        <v>2070.12</v>
      </c>
      <c r="BB215" s="372">
        <v>848.92</v>
      </c>
      <c r="BC215" s="372">
        <v>819.73</v>
      </c>
      <c r="BD215" s="372">
        <v>611.5</v>
      </c>
      <c r="BE215" s="372">
        <v>1080.04</v>
      </c>
      <c r="BF215" s="372">
        <v>2671800.0099999998</v>
      </c>
      <c r="BG215" s="372">
        <f t="shared" si="157"/>
        <v>4422.8500000000004</v>
      </c>
      <c r="BH215" s="372">
        <v>8748.57</v>
      </c>
      <c r="BI215" s="372">
        <v>3389.61</v>
      </c>
      <c r="BJ215" s="372">
        <v>5995.76</v>
      </c>
      <c r="BK215" s="372">
        <v>548.62</v>
      </c>
      <c r="BL215" s="373" t="e">
        <f t="shared" si="158"/>
        <v>#DIV/0!</v>
      </c>
      <c r="BM215" s="373" t="e">
        <f t="shared" si="159"/>
        <v>#DIV/0!</v>
      </c>
      <c r="BN215" s="373" t="e">
        <f t="shared" si="160"/>
        <v>#DIV/0!</v>
      </c>
      <c r="BO215" s="373" t="e">
        <f t="shared" si="161"/>
        <v>#DIV/0!</v>
      </c>
      <c r="BP215" s="373" t="e">
        <f t="shared" si="162"/>
        <v>#DIV/0!</v>
      </c>
      <c r="BQ215" s="373" t="e">
        <f t="shared" si="163"/>
        <v>#DIV/0!</v>
      </c>
      <c r="BR215" s="373" t="e">
        <f t="shared" si="164"/>
        <v>#DIV/0!</v>
      </c>
      <c r="BS215" s="373" t="e">
        <f t="shared" si="165"/>
        <v>#DIV/0!</v>
      </c>
      <c r="BT215" s="373" t="e">
        <f t="shared" si="166"/>
        <v>#DIV/0!</v>
      </c>
      <c r="BU215" s="373" t="e">
        <f t="shared" si="167"/>
        <v>#DIV/0!</v>
      </c>
      <c r="BV215" s="373" t="e">
        <f t="shared" si="168"/>
        <v>#DIV/0!</v>
      </c>
      <c r="BW215" s="373" t="e">
        <f t="shared" si="169"/>
        <v>#DIV/0!</v>
      </c>
      <c r="BY215" s="273" t="e">
        <f t="shared" si="141"/>
        <v>#DIV/0!</v>
      </c>
      <c r="BZ215" s="374" t="e">
        <f t="shared" si="142"/>
        <v>#DIV/0!</v>
      </c>
      <c r="CA215" s="375" t="e">
        <f t="shared" si="143"/>
        <v>#DIV/0!</v>
      </c>
      <c r="CB215" s="372">
        <f t="shared" si="170"/>
        <v>4621.88</v>
      </c>
      <c r="CC215" s="18" t="e">
        <f t="shared" si="171"/>
        <v>#DIV/0!</v>
      </c>
    </row>
    <row r="216" spans="1:81" s="490" customFormat="1" ht="9" customHeight="1">
      <c r="A216" s="103">
        <v>186</v>
      </c>
      <c r="B216" s="521" t="s">
        <v>808</v>
      </c>
      <c r="C216" s="487">
        <v>1055</v>
      </c>
      <c r="D216" s="499"/>
      <c r="E216" s="487"/>
      <c r="F216" s="487"/>
      <c r="G216" s="483">
        <f>ROUND(H216+U216+X216+Z216+AB216+AD216+AF216+AH216+AI216+AJ216+AK216+AL216,2)</f>
        <v>1388763.64</v>
      </c>
      <c r="H216" s="487">
        <f>I216+K216+M216+O216+Q216+S216</f>
        <v>0</v>
      </c>
      <c r="I216" s="513">
        <v>0</v>
      </c>
      <c r="J216" s="513">
        <v>0</v>
      </c>
      <c r="K216" s="513">
        <v>0</v>
      </c>
      <c r="L216" s="513">
        <v>0</v>
      </c>
      <c r="M216" s="513">
        <v>0</v>
      </c>
      <c r="N216" s="487">
        <v>0</v>
      </c>
      <c r="O216" s="487">
        <v>0</v>
      </c>
      <c r="P216" s="487">
        <v>0</v>
      </c>
      <c r="Q216" s="487">
        <v>0</v>
      </c>
      <c r="R216" s="487">
        <v>0</v>
      </c>
      <c r="S216" s="487">
        <v>0</v>
      </c>
      <c r="T216" s="488">
        <v>0</v>
      </c>
      <c r="U216" s="487">
        <v>0</v>
      </c>
      <c r="V216" s="487" t="s">
        <v>992</v>
      </c>
      <c r="W216" s="487">
        <v>343</v>
      </c>
      <c r="X216" s="487">
        <v>1339083.96</v>
      </c>
      <c r="Y216" s="489">
        <v>0</v>
      </c>
      <c r="Z216" s="489">
        <v>0</v>
      </c>
      <c r="AA216" s="489">
        <v>0</v>
      </c>
      <c r="AB216" s="489">
        <v>0</v>
      </c>
      <c r="AC216" s="489">
        <v>0</v>
      </c>
      <c r="AD216" s="489">
        <v>0</v>
      </c>
      <c r="AE216" s="489">
        <v>0</v>
      </c>
      <c r="AF216" s="489">
        <v>0</v>
      </c>
      <c r="AG216" s="489">
        <v>0</v>
      </c>
      <c r="AH216" s="489">
        <v>0</v>
      </c>
      <c r="AI216" s="489">
        <v>0</v>
      </c>
      <c r="AJ216" s="489">
        <v>30920.18</v>
      </c>
      <c r="AK216" s="489">
        <v>18759.5</v>
      </c>
      <c r="AL216" s="489">
        <v>0</v>
      </c>
      <c r="AN216" s="372">
        <f>I216/'Приложение 1.1'!J214</f>
        <v>0</v>
      </c>
      <c r="AO216" s="372" t="e">
        <f t="shared" si="147"/>
        <v>#DIV/0!</v>
      </c>
      <c r="AP216" s="372" t="e">
        <f t="shared" si="148"/>
        <v>#DIV/0!</v>
      </c>
      <c r="AQ216" s="372" t="e">
        <f t="shared" si="149"/>
        <v>#DIV/0!</v>
      </c>
      <c r="AR216" s="372" t="e">
        <f t="shared" si="150"/>
        <v>#DIV/0!</v>
      </c>
      <c r="AS216" s="372" t="e">
        <f t="shared" si="151"/>
        <v>#DIV/0!</v>
      </c>
      <c r="AT216" s="372" t="e">
        <f t="shared" si="152"/>
        <v>#DIV/0!</v>
      </c>
      <c r="AU216" s="372">
        <f t="shared" si="153"/>
        <v>3904.0348688046647</v>
      </c>
      <c r="AV216" s="372" t="e">
        <f t="shared" si="154"/>
        <v>#DIV/0!</v>
      </c>
      <c r="AW216" s="372" t="e">
        <f t="shared" si="155"/>
        <v>#DIV/0!</v>
      </c>
      <c r="AX216" s="372" t="e">
        <f t="shared" si="156"/>
        <v>#DIV/0!</v>
      </c>
      <c r="AY216" s="372">
        <f>AI216/'Приложение 1.1'!J214</f>
        <v>0</v>
      </c>
      <c r="AZ216" s="372">
        <v>730.08</v>
      </c>
      <c r="BA216" s="372">
        <v>2070.12</v>
      </c>
      <c r="BB216" s="372">
        <v>848.92</v>
      </c>
      <c r="BC216" s="372">
        <v>819.73</v>
      </c>
      <c r="BD216" s="372">
        <v>611.5</v>
      </c>
      <c r="BE216" s="372">
        <v>1080.04</v>
      </c>
      <c r="BF216" s="372">
        <v>2671800.0099999998</v>
      </c>
      <c r="BG216" s="372">
        <f t="shared" si="157"/>
        <v>4607.6000000000004</v>
      </c>
      <c r="BH216" s="372">
        <v>8748.57</v>
      </c>
      <c r="BI216" s="372">
        <v>3389.61</v>
      </c>
      <c r="BJ216" s="372">
        <v>5995.76</v>
      </c>
      <c r="BK216" s="372">
        <v>548.62</v>
      </c>
      <c r="BL216" s="373" t="str">
        <f t="shared" si="158"/>
        <v xml:space="preserve"> </v>
      </c>
      <c r="BM216" s="373" t="e">
        <f t="shared" si="159"/>
        <v>#DIV/0!</v>
      </c>
      <c r="BN216" s="373" t="e">
        <f t="shared" si="160"/>
        <v>#DIV/0!</v>
      </c>
      <c r="BO216" s="373" t="e">
        <f t="shared" si="161"/>
        <v>#DIV/0!</v>
      </c>
      <c r="BP216" s="373" t="e">
        <f t="shared" si="162"/>
        <v>#DIV/0!</v>
      </c>
      <c r="BQ216" s="373" t="e">
        <f t="shared" si="163"/>
        <v>#DIV/0!</v>
      </c>
      <c r="BR216" s="373" t="e">
        <f t="shared" si="164"/>
        <v>#DIV/0!</v>
      </c>
      <c r="BS216" s="373" t="str">
        <f t="shared" si="165"/>
        <v xml:space="preserve"> </v>
      </c>
      <c r="BT216" s="373" t="e">
        <f t="shared" si="166"/>
        <v>#DIV/0!</v>
      </c>
      <c r="BU216" s="373" t="e">
        <f t="shared" si="167"/>
        <v>#DIV/0!</v>
      </c>
      <c r="BV216" s="373" t="e">
        <f t="shared" si="168"/>
        <v>#DIV/0!</v>
      </c>
      <c r="BW216" s="373" t="str">
        <f t="shared" si="169"/>
        <v xml:space="preserve"> </v>
      </c>
      <c r="BY216" s="492">
        <f t="shared" si="141"/>
        <v>2.2264537398170936</v>
      </c>
      <c r="BZ216" s="493">
        <f t="shared" si="142"/>
        <v>1.3508058145877151</v>
      </c>
      <c r="CA216" s="494">
        <f t="shared" si="143"/>
        <v>4048.8735860058305</v>
      </c>
      <c r="CB216" s="491">
        <f t="shared" si="170"/>
        <v>4814.95</v>
      </c>
      <c r="CC216" s="495" t="str">
        <f t="shared" si="171"/>
        <v xml:space="preserve"> </v>
      </c>
    </row>
    <row r="217" spans="1:81" s="651" customFormat="1" ht="9" customHeight="1">
      <c r="A217" s="649">
        <v>187</v>
      </c>
      <c r="B217" s="683" t="s">
        <v>809</v>
      </c>
      <c r="C217" s="648">
        <v>961.6</v>
      </c>
      <c r="D217" s="665"/>
      <c r="E217" s="648"/>
      <c r="F217" s="648"/>
      <c r="G217" s="644">
        <f>ROUND(H217+U217+X217+Z217+AB217+AD217+AF217+AH217+AI217+AJ217+AK217+AL217,2)</f>
        <v>1424183.47</v>
      </c>
      <c r="H217" s="648">
        <f t="shared" ref="H217:H229" si="173">I217+K217+M217+O217+Q217+S217</f>
        <v>0</v>
      </c>
      <c r="I217" s="673">
        <v>0</v>
      </c>
      <c r="J217" s="673">
        <v>0</v>
      </c>
      <c r="K217" s="673">
        <v>0</v>
      </c>
      <c r="L217" s="673">
        <v>0</v>
      </c>
      <c r="M217" s="673">
        <v>0</v>
      </c>
      <c r="N217" s="648">
        <v>0</v>
      </c>
      <c r="O217" s="648">
        <v>0</v>
      </c>
      <c r="P217" s="648">
        <v>0</v>
      </c>
      <c r="Q217" s="648">
        <v>0</v>
      </c>
      <c r="R217" s="648">
        <v>0</v>
      </c>
      <c r="S217" s="648">
        <v>0</v>
      </c>
      <c r="T217" s="649">
        <v>0</v>
      </c>
      <c r="U217" s="648">
        <v>0</v>
      </c>
      <c r="V217" s="648" t="s">
        <v>992</v>
      </c>
      <c r="W217" s="648">
        <v>430.2</v>
      </c>
      <c r="X217" s="648">
        <v>1364884.11</v>
      </c>
      <c r="Y217" s="650">
        <v>0</v>
      </c>
      <c r="Z217" s="650">
        <v>0</v>
      </c>
      <c r="AA217" s="650">
        <v>0</v>
      </c>
      <c r="AB217" s="650">
        <v>0</v>
      </c>
      <c r="AC217" s="650">
        <v>0</v>
      </c>
      <c r="AD217" s="650">
        <v>0</v>
      </c>
      <c r="AE217" s="650">
        <v>0</v>
      </c>
      <c r="AF217" s="650">
        <v>0</v>
      </c>
      <c r="AG217" s="650">
        <v>0</v>
      </c>
      <c r="AH217" s="650">
        <v>0</v>
      </c>
      <c r="AI217" s="650">
        <v>0</v>
      </c>
      <c r="AJ217" s="650">
        <v>36907.379999999997</v>
      </c>
      <c r="AK217" s="650">
        <v>22391.98</v>
      </c>
      <c r="AL217" s="650">
        <v>0</v>
      </c>
      <c r="AN217" s="652">
        <f>I217/'Приложение 1.1'!J215</f>
        <v>0</v>
      </c>
      <c r="AO217" s="652" t="e">
        <f t="shared" si="147"/>
        <v>#DIV/0!</v>
      </c>
      <c r="AP217" s="652" t="e">
        <f t="shared" si="148"/>
        <v>#DIV/0!</v>
      </c>
      <c r="AQ217" s="652" t="e">
        <f t="shared" si="149"/>
        <v>#DIV/0!</v>
      </c>
      <c r="AR217" s="652" t="e">
        <f t="shared" si="150"/>
        <v>#DIV/0!</v>
      </c>
      <c r="AS217" s="652" t="e">
        <f t="shared" si="151"/>
        <v>#DIV/0!</v>
      </c>
      <c r="AT217" s="652" t="e">
        <f t="shared" si="152"/>
        <v>#DIV/0!</v>
      </c>
      <c r="AU217" s="652">
        <f t="shared" si="153"/>
        <v>3172.6734309623434</v>
      </c>
      <c r="AV217" s="652" t="e">
        <f t="shared" si="154"/>
        <v>#DIV/0!</v>
      </c>
      <c r="AW217" s="652" t="e">
        <f t="shared" si="155"/>
        <v>#DIV/0!</v>
      </c>
      <c r="AX217" s="652" t="e">
        <f t="shared" si="156"/>
        <v>#DIV/0!</v>
      </c>
      <c r="AY217" s="652">
        <f>AI217/'Приложение 1.1'!J215</f>
        <v>0</v>
      </c>
      <c r="AZ217" s="652">
        <v>730.08</v>
      </c>
      <c r="BA217" s="652">
        <v>2070.12</v>
      </c>
      <c r="BB217" s="652">
        <v>848.92</v>
      </c>
      <c r="BC217" s="652">
        <v>819.73</v>
      </c>
      <c r="BD217" s="652">
        <v>611.5</v>
      </c>
      <c r="BE217" s="652">
        <v>1080.04</v>
      </c>
      <c r="BF217" s="652">
        <v>2671800.0099999998</v>
      </c>
      <c r="BG217" s="652">
        <f t="shared" si="157"/>
        <v>4607.6000000000004</v>
      </c>
      <c r="BH217" s="652">
        <v>8748.57</v>
      </c>
      <c r="BI217" s="652">
        <v>3389.61</v>
      </c>
      <c r="BJ217" s="652">
        <v>5995.76</v>
      </c>
      <c r="BK217" s="652">
        <v>548.62</v>
      </c>
      <c r="BL217" s="653" t="str">
        <f t="shared" si="158"/>
        <v xml:space="preserve"> </v>
      </c>
      <c r="BM217" s="653" t="e">
        <f t="shared" si="159"/>
        <v>#DIV/0!</v>
      </c>
      <c r="BN217" s="653" t="e">
        <f t="shared" si="160"/>
        <v>#DIV/0!</v>
      </c>
      <c r="BO217" s="653" t="e">
        <f t="shared" si="161"/>
        <v>#DIV/0!</v>
      </c>
      <c r="BP217" s="653" t="e">
        <f t="shared" si="162"/>
        <v>#DIV/0!</v>
      </c>
      <c r="BQ217" s="653" t="e">
        <f t="shared" si="163"/>
        <v>#DIV/0!</v>
      </c>
      <c r="BR217" s="653" t="e">
        <f t="shared" si="164"/>
        <v>#DIV/0!</v>
      </c>
      <c r="BS217" s="653" t="str">
        <f t="shared" si="165"/>
        <v xml:space="preserve"> </v>
      </c>
      <c r="BT217" s="653" t="e">
        <f t="shared" si="166"/>
        <v>#DIV/0!</v>
      </c>
      <c r="BU217" s="653" t="e">
        <f t="shared" si="167"/>
        <v>#DIV/0!</v>
      </c>
      <c r="BV217" s="653" t="e">
        <f t="shared" si="168"/>
        <v>#DIV/0!</v>
      </c>
      <c r="BW217" s="653" t="str">
        <f t="shared" si="169"/>
        <v xml:space="preserve"> </v>
      </c>
      <c r="BY217" s="654">
        <f t="shared" si="141"/>
        <v>2.5914765040771046</v>
      </c>
      <c r="BZ217" s="655">
        <f t="shared" si="142"/>
        <v>1.572267932585961</v>
      </c>
      <c r="CA217" s="656">
        <f t="shared" si="143"/>
        <v>3310.5148070664809</v>
      </c>
      <c r="CB217" s="652">
        <f t="shared" si="170"/>
        <v>4814.95</v>
      </c>
      <c r="CC217" s="657" t="str">
        <f t="shared" si="171"/>
        <v xml:space="preserve"> </v>
      </c>
    </row>
    <row r="218" spans="1:81" s="490" customFormat="1" ht="9" customHeight="1">
      <c r="A218" s="103">
        <v>188</v>
      </c>
      <c r="B218" s="521" t="s">
        <v>810</v>
      </c>
      <c r="C218" s="487">
        <v>571.1</v>
      </c>
      <c r="D218" s="499"/>
      <c r="E218" s="487"/>
      <c r="F218" s="487"/>
      <c r="G218" s="483">
        <f>ROUND(H218+U218+X218+Z218+AB218+AD218+AF218+AH218+AI218+AJ218+AK218+AL218,2)</f>
        <v>633633.25</v>
      </c>
      <c r="H218" s="487">
        <f t="shared" si="173"/>
        <v>0</v>
      </c>
      <c r="I218" s="513">
        <v>0</v>
      </c>
      <c r="J218" s="513">
        <v>0</v>
      </c>
      <c r="K218" s="513">
        <v>0</v>
      </c>
      <c r="L218" s="513">
        <v>0</v>
      </c>
      <c r="M218" s="513">
        <v>0</v>
      </c>
      <c r="N218" s="487">
        <v>0</v>
      </c>
      <c r="O218" s="487">
        <v>0</v>
      </c>
      <c r="P218" s="487">
        <v>0</v>
      </c>
      <c r="Q218" s="487">
        <v>0</v>
      </c>
      <c r="R218" s="487">
        <v>0</v>
      </c>
      <c r="S218" s="487">
        <v>0</v>
      </c>
      <c r="T218" s="488">
        <v>0</v>
      </c>
      <c r="U218" s="487">
        <v>0</v>
      </c>
      <c r="V218" s="487" t="s">
        <v>992</v>
      </c>
      <c r="W218" s="487">
        <v>248</v>
      </c>
      <c r="X218" s="487">
        <v>604642.44999999995</v>
      </c>
      <c r="Y218" s="489">
        <v>0</v>
      </c>
      <c r="Z218" s="489">
        <v>0</v>
      </c>
      <c r="AA218" s="489">
        <v>0</v>
      </c>
      <c r="AB218" s="489">
        <v>0</v>
      </c>
      <c r="AC218" s="489">
        <v>0</v>
      </c>
      <c r="AD218" s="489">
        <v>0</v>
      </c>
      <c r="AE218" s="489">
        <v>0</v>
      </c>
      <c r="AF218" s="489">
        <v>0</v>
      </c>
      <c r="AG218" s="489">
        <v>0</v>
      </c>
      <c r="AH218" s="489">
        <v>0</v>
      </c>
      <c r="AI218" s="489">
        <v>0</v>
      </c>
      <c r="AJ218" s="489">
        <v>18043.61</v>
      </c>
      <c r="AK218" s="489">
        <v>10947.19</v>
      </c>
      <c r="AL218" s="489">
        <v>0</v>
      </c>
      <c r="AN218" s="372">
        <f>I218/'Приложение 1.1'!J216</f>
        <v>0</v>
      </c>
      <c r="AO218" s="372" t="e">
        <f t="shared" si="147"/>
        <v>#DIV/0!</v>
      </c>
      <c r="AP218" s="372" t="e">
        <f t="shared" si="148"/>
        <v>#DIV/0!</v>
      </c>
      <c r="AQ218" s="372" t="e">
        <f t="shared" si="149"/>
        <v>#DIV/0!</v>
      </c>
      <c r="AR218" s="372" t="e">
        <f t="shared" si="150"/>
        <v>#DIV/0!</v>
      </c>
      <c r="AS218" s="372" t="e">
        <f t="shared" si="151"/>
        <v>#DIV/0!</v>
      </c>
      <c r="AT218" s="372" t="e">
        <f t="shared" si="152"/>
        <v>#DIV/0!</v>
      </c>
      <c r="AU218" s="372">
        <f t="shared" si="153"/>
        <v>2438.0743951612903</v>
      </c>
      <c r="AV218" s="372" t="e">
        <f t="shared" si="154"/>
        <v>#DIV/0!</v>
      </c>
      <c r="AW218" s="372" t="e">
        <f t="shared" si="155"/>
        <v>#DIV/0!</v>
      </c>
      <c r="AX218" s="372" t="e">
        <f t="shared" si="156"/>
        <v>#DIV/0!</v>
      </c>
      <c r="AY218" s="372">
        <f>AI218/'Приложение 1.1'!J216</f>
        <v>0</v>
      </c>
      <c r="AZ218" s="372">
        <v>730.08</v>
      </c>
      <c r="BA218" s="372">
        <v>2070.12</v>
      </c>
      <c r="BB218" s="372">
        <v>848.92</v>
      </c>
      <c r="BC218" s="372">
        <v>819.73</v>
      </c>
      <c r="BD218" s="372">
        <v>611.5</v>
      </c>
      <c r="BE218" s="372">
        <v>1080.04</v>
      </c>
      <c r="BF218" s="372">
        <v>2671800.0099999998</v>
      </c>
      <c r="BG218" s="372">
        <f t="shared" si="157"/>
        <v>4607.6000000000004</v>
      </c>
      <c r="BH218" s="372">
        <v>8748.57</v>
      </c>
      <c r="BI218" s="372">
        <v>3389.61</v>
      </c>
      <c r="BJ218" s="372">
        <v>5995.76</v>
      </c>
      <c r="BK218" s="372">
        <v>548.62</v>
      </c>
      <c r="BL218" s="373" t="str">
        <f t="shared" si="158"/>
        <v xml:space="preserve"> </v>
      </c>
      <c r="BM218" s="373" t="e">
        <f t="shared" si="159"/>
        <v>#DIV/0!</v>
      </c>
      <c r="BN218" s="373" t="e">
        <f t="shared" si="160"/>
        <v>#DIV/0!</v>
      </c>
      <c r="BO218" s="373" t="e">
        <f t="shared" si="161"/>
        <v>#DIV/0!</v>
      </c>
      <c r="BP218" s="373" t="e">
        <f t="shared" si="162"/>
        <v>#DIV/0!</v>
      </c>
      <c r="BQ218" s="373" t="e">
        <f t="shared" si="163"/>
        <v>#DIV/0!</v>
      </c>
      <c r="BR218" s="373" t="e">
        <f t="shared" si="164"/>
        <v>#DIV/0!</v>
      </c>
      <c r="BS218" s="373" t="str">
        <f t="shared" si="165"/>
        <v xml:space="preserve"> </v>
      </c>
      <c r="BT218" s="373" t="e">
        <f t="shared" si="166"/>
        <v>#DIV/0!</v>
      </c>
      <c r="BU218" s="373" t="e">
        <f t="shared" si="167"/>
        <v>#DIV/0!</v>
      </c>
      <c r="BV218" s="373" t="e">
        <f t="shared" si="168"/>
        <v>#DIV/0!</v>
      </c>
      <c r="BW218" s="373" t="str">
        <f t="shared" si="169"/>
        <v xml:space="preserve"> </v>
      </c>
      <c r="BY218" s="492">
        <f t="shared" si="141"/>
        <v>2.8476425440110664</v>
      </c>
      <c r="BZ218" s="493">
        <f t="shared" si="142"/>
        <v>1.7276855341792747</v>
      </c>
      <c r="CA218" s="494">
        <f t="shared" si="143"/>
        <v>2554.9727822580644</v>
      </c>
      <c r="CB218" s="491">
        <f t="shared" si="170"/>
        <v>4814.95</v>
      </c>
      <c r="CC218" s="495" t="str">
        <f t="shared" si="171"/>
        <v xml:space="preserve"> </v>
      </c>
    </row>
    <row r="219" spans="1:81" s="490" customFormat="1" ht="9" customHeight="1">
      <c r="A219" s="103">
        <v>189</v>
      </c>
      <c r="B219" s="521" t="s">
        <v>811</v>
      </c>
      <c r="C219" s="487">
        <v>844.6</v>
      </c>
      <c r="D219" s="499"/>
      <c r="E219" s="487"/>
      <c r="F219" s="487"/>
      <c r="G219" s="483">
        <f t="shared" ref="G219:G225" si="174">ROUND(H219+U219+X219+Z219+AB219+AD219+AF219+AH219+AI219+AJ219+AK219+AL219,2)</f>
        <v>1273334.82</v>
      </c>
      <c r="H219" s="487">
        <f t="shared" si="173"/>
        <v>0</v>
      </c>
      <c r="I219" s="513">
        <v>0</v>
      </c>
      <c r="J219" s="513">
        <v>0</v>
      </c>
      <c r="K219" s="513">
        <v>0</v>
      </c>
      <c r="L219" s="513">
        <v>0</v>
      </c>
      <c r="M219" s="513">
        <v>0</v>
      </c>
      <c r="N219" s="487">
        <v>0</v>
      </c>
      <c r="O219" s="487">
        <v>0</v>
      </c>
      <c r="P219" s="487">
        <v>0</v>
      </c>
      <c r="Q219" s="487">
        <v>0</v>
      </c>
      <c r="R219" s="487">
        <v>0</v>
      </c>
      <c r="S219" s="487">
        <v>0</v>
      </c>
      <c r="T219" s="488">
        <v>0</v>
      </c>
      <c r="U219" s="487">
        <v>0</v>
      </c>
      <c r="V219" s="487" t="s">
        <v>993</v>
      </c>
      <c r="W219" s="487">
        <v>372</v>
      </c>
      <c r="X219" s="487">
        <v>1202438.0900000001</v>
      </c>
      <c r="Y219" s="489">
        <v>0</v>
      </c>
      <c r="Z219" s="489">
        <v>0</v>
      </c>
      <c r="AA219" s="489">
        <v>0</v>
      </c>
      <c r="AB219" s="489">
        <v>0</v>
      </c>
      <c r="AC219" s="489">
        <v>0</v>
      </c>
      <c r="AD219" s="489">
        <v>0</v>
      </c>
      <c r="AE219" s="489">
        <v>0</v>
      </c>
      <c r="AF219" s="489">
        <v>0</v>
      </c>
      <c r="AG219" s="489">
        <v>0</v>
      </c>
      <c r="AH219" s="489">
        <v>0</v>
      </c>
      <c r="AI219" s="489">
        <v>0</v>
      </c>
      <c r="AJ219" s="489">
        <v>41926.61</v>
      </c>
      <c r="AK219" s="489">
        <v>28970.12</v>
      </c>
      <c r="AL219" s="489">
        <v>0</v>
      </c>
      <c r="AN219" s="372">
        <f>I219/'Приложение 1.1'!J217</f>
        <v>0</v>
      </c>
      <c r="AO219" s="372" t="e">
        <f t="shared" si="147"/>
        <v>#DIV/0!</v>
      </c>
      <c r="AP219" s="372" t="e">
        <f t="shared" si="148"/>
        <v>#DIV/0!</v>
      </c>
      <c r="AQ219" s="372" t="e">
        <f t="shared" si="149"/>
        <v>#DIV/0!</v>
      </c>
      <c r="AR219" s="372" t="e">
        <f t="shared" si="150"/>
        <v>#DIV/0!</v>
      </c>
      <c r="AS219" s="372" t="e">
        <f t="shared" si="151"/>
        <v>#DIV/0!</v>
      </c>
      <c r="AT219" s="372" t="e">
        <f t="shared" si="152"/>
        <v>#DIV/0!</v>
      </c>
      <c r="AU219" s="372">
        <f t="shared" si="153"/>
        <v>3232.3604569892477</v>
      </c>
      <c r="AV219" s="372" t="e">
        <f t="shared" si="154"/>
        <v>#DIV/0!</v>
      </c>
      <c r="AW219" s="372" t="e">
        <f t="shared" si="155"/>
        <v>#DIV/0!</v>
      </c>
      <c r="AX219" s="372" t="e">
        <f t="shared" si="156"/>
        <v>#DIV/0!</v>
      </c>
      <c r="AY219" s="372">
        <f>AI219/'Приложение 1.1'!J217</f>
        <v>0</v>
      </c>
      <c r="AZ219" s="372">
        <v>730.08</v>
      </c>
      <c r="BA219" s="372">
        <v>2070.12</v>
      </c>
      <c r="BB219" s="372">
        <v>848.92</v>
      </c>
      <c r="BC219" s="372">
        <v>819.73</v>
      </c>
      <c r="BD219" s="372">
        <v>611.5</v>
      </c>
      <c r="BE219" s="372">
        <v>1080.04</v>
      </c>
      <c r="BF219" s="372">
        <v>2671800.0099999998</v>
      </c>
      <c r="BG219" s="372">
        <f t="shared" si="157"/>
        <v>4422.8500000000004</v>
      </c>
      <c r="BH219" s="372">
        <v>8748.57</v>
      </c>
      <c r="BI219" s="372">
        <v>3389.61</v>
      </c>
      <c r="BJ219" s="372">
        <v>5995.76</v>
      </c>
      <c r="BK219" s="372">
        <v>548.62</v>
      </c>
      <c r="BL219" s="373" t="str">
        <f t="shared" si="158"/>
        <v xml:space="preserve"> </v>
      </c>
      <c r="BM219" s="373" t="e">
        <f t="shared" si="159"/>
        <v>#DIV/0!</v>
      </c>
      <c r="BN219" s="373" t="e">
        <f t="shared" si="160"/>
        <v>#DIV/0!</v>
      </c>
      <c r="BO219" s="373" t="e">
        <f t="shared" si="161"/>
        <v>#DIV/0!</v>
      </c>
      <c r="BP219" s="373" t="e">
        <f t="shared" si="162"/>
        <v>#DIV/0!</v>
      </c>
      <c r="BQ219" s="373" t="e">
        <f t="shared" si="163"/>
        <v>#DIV/0!</v>
      </c>
      <c r="BR219" s="373" t="e">
        <f t="shared" si="164"/>
        <v>#DIV/0!</v>
      </c>
      <c r="BS219" s="373" t="str">
        <f t="shared" si="165"/>
        <v xml:space="preserve"> </v>
      </c>
      <c r="BT219" s="373" t="e">
        <f t="shared" si="166"/>
        <v>#DIV/0!</v>
      </c>
      <c r="BU219" s="373" t="e">
        <f t="shared" si="167"/>
        <v>#DIV/0!</v>
      </c>
      <c r="BV219" s="373" t="e">
        <f t="shared" si="168"/>
        <v>#DIV/0!</v>
      </c>
      <c r="BW219" s="373" t="str">
        <f t="shared" si="169"/>
        <v xml:space="preserve"> </v>
      </c>
      <c r="BY219" s="492">
        <f t="shared" si="141"/>
        <v>3.2926618624942652</v>
      </c>
      <c r="BZ219" s="493">
        <f t="shared" si="142"/>
        <v>2.275137657823572</v>
      </c>
      <c r="CA219" s="494">
        <f t="shared" si="143"/>
        <v>3422.9430645161292</v>
      </c>
      <c r="CB219" s="491">
        <f t="shared" si="170"/>
        <v>4621.88</v>
      </c>
      <c r="CC219" s="495" t="str">
        <f t="shared" si="171"/>
        <v xml:space="preserve"> </v>
      </c>
    </row>
    <row r="220" spans="1:81" s="26" customFormat="1" ht="9" customHeight="1">
      <c r="A220" s="103">
        <v>190</v>
      </c>
      <c r="B220" s="287" t="s">
        <v>812</v>
      </c>
      <c r="C220" s="388">
        <v>638.20000000000005</v>
      </c>
      <c r="D220" s="365"/>
      <c r="E220" s="388"/>
      <c r="F220" s="388"/>
      <c r="G220" s="178">
        <f t="shared" si="174"/>
        <v>1430703.04</v>
      </c>
      <c r="H220" s="388">
        <f t="shared" si="173"/>
        <v>0</v>
      </c>
      <c r="I220" s="190">
        <v>0</v>
      </c>
      <c r="J220" s="190">
        <v>0</v>
      </c>
      <c r="K220" s="190">
        <v>0</v>
      </c>
      <c r="L220" s="190">
        <v>0</v>
      </c>
      <c r="M220" s="190">
        <v>0</v>
      </c>
      <c r="N220" s="388">
        <v>0</v>
      </c>
      <c r="O220" s="388">
        <v>0</v>
      </c>
      <c r="P220" s="388">
        <v>0</v>
      </c>
      <c r="Q220" s="388">
        <v>0</v>
      </c>
      <c r="R220" s="388">
        <v>0</v>
      </c>
      <c r="S220" s="388">
        <v>0</v>
      </c>
      <c r="T220" s="103">
        <v>0</v>
      </c>
      <c r="U220" s="388">
        <v>0</v>
      </c>
      <c r="V220" s="388" t="s">
        <v>992</v>
      </c>
      <c r="W220" s="388">
        <v>441</v>
      </c>
      <c r="X220" s="388">
        <v>1365482</v>
      </c>
      <c r="Y220" s="396">
        <v>0</v>
      </c>
      <c r="Z220" s="396">
        <v>0</v>
      </c>
      <c r="AA220" s="396">
        <v>0</v>
      </c>
      <c r="AB220" s="396">
        <v>0</v>
      </c>
      <c r="AC220" s="396">
        <v>0</v>
      </c>
      <c r="AD220" s="396">
        <v>0</v>
      </c>
      <c r="AE220" s="396">
        <v>0</v>
      </c>
      <c r="AF220" s="396">
        <v>0</v>
      </c>
      <c r="AG220" s="396">
        <v>0</v>
      </c>
      <c r="AH220" s="396">
        <v>0</v>
      </c>
      <c r="AI220" s="396">
        <v>0</v>
      </c>
      <c r="AJ220" s="396">
        <v>40516.1</v>
      </c>
      <c r="AK220" s="396">
        <v>24704.94</v>
      </c>
      <c r="AL220" s="396">
        <v>0</v>
      </c>
      <c r="AN220" s="372">
        <f>I220/'Приложение 1.1'!J218</f>
        <v>0</v>
      </c>
      <c r="AO220" s="372" t="e">
        <f t="shared" si="147"/>
        <v>#DIV/0!</v>
      </c>
      <c r="AP220" s="372" t="e">
        <f t="shared" si="148"/>
        <v>#DIV/0!</v>
      </c>
      <c r="AQ220" s="372" t="e">
        <f t="shared" si="149"/>
        <v>#DIV/0!</v>
      </c>
      <c r="AR220" s="372" t="e">
        <f t="shared" si="150"/>
        <v>#DIV/0!</v>
      </c>
      <c r="AS220" s="372" t="e">
        <f t="shared" si="151"/>
        <v>#DIV/0!</v>
      </c>
      <c r="AT220" s="372" t="e">
        <f t="shared" si="152"/>
        <v>#DIV/0!</v>
      </c>
      <c r="AU220" s="372">
        <f t="shared" si="153"/>
        <v>3096.3310657596371</v>
      </c>
      <c r="AV220" s="372" t="e">
        <f t="shared" si="154"/>
        <v>#DIV/0!</v>
      </c>
      <c r="AW220" s="372" t="e">
        <f t="shared" si="155"/>
        <v>#DIV/0!</v>
      </c>
      <c r="AX220" s="372" t="e">
        <f t="shared" si="156"/>
        <v>#DIV/0!</v>
      </c>
      <c r="AY220" s="372">
        <f>AI220/'Приложение 1.1'!J218</f>
        <v>0</v>
      </c>
      <c r="AZ220" s="372">
        <v>730.08</v>
      </c>
      <c r="BA220" s="372">
        <v>2070.12</v>
      </c>
      <c r="BB220" s="372">
        <v>848.92</v>
      </c>
      <c r="BC220" s="372">
        <v>819.73</v>
      </c>
      <c r="BD220" s="372">
        <v>611.5</v>
      </c>
      <c r="BE220" s="372">
        <v>1080.04</v>
      </c>
      <c r="BF220" s="372">
        <v>2671800.0099999998</v>
      </c>
      <c r="BG220" s="372">
        <f t="shared" si="157"/>
        <v>4607.6000000000004</v>
      </c>
      <c r="BH220" s="372">
        <v>8748.57</v>
      </c>
      <c r="BI220" s="372">
        <v>3389.61</v>
      </c>
      <c r="BJ220" s="372">
        <v>5995.76</v>
      </c>
      <c r="BK220" s="372">
        <v>548.62</v>
      </c>
      <c r="BL220" s="373" t="str">
        <f t="shared" si="158"/>
        <v xml:space="preserve"> </v>
      </c>
      <c r="BM220" s="373" t="e">
        <f t="shared" si="159"/>
        <v>#DIV/0!</v>
      </c>
      <c r="BN220" s="373" t="e">
        <f t="shared" si="160"/>
        <v>#DIV/0!</v>
      </c>
      <c r="BO220" s="373" t="e">
        <f t="shared" si="161"/>
        <v>#DIV/0!</v>
      </c>
      <c r="BP220" s="373" t="e">
        <f t="shared" si="162"/>
        <v>#DIV/0!</v>
      </c>
      <c r="BQ220" s="373" t="e">
        <f t="shared" si="163"/>
        <v>#DIV/0!</v>
      </c>
      <c r="BR220" s="373" t="e">
        <f t="shared" si="164"/>
        <v>#DIV/0!</v>
      </c>
      <c r="BS220" s="373" t="str">
        <f t="shared" si="165"/>
        <v xml:space="preserve"> </v>
      </c>
      <c r="BT220" s="373" t="e">
        <f t="shared" si="166"/>
        <v>#DIV/0!</v>
      </c>
      <c r="BU220" s="373" t="e">
        <f t="shared" si="167"/>
        <v>#DIV/0!</v>
      </c>
      <c r="BV220" s="373" t="e">
        <f t="shared" si="168"/>
        <v>#DIV/0!</v>
      </c>
      <c r="BW220" s="373" t="str">
        <f t="shared" si="169"/>
        <v xml:space="preserve"> </v>
      </c>
      <c r="BY220" s="273">
        <f t="shared" si="141"/>
        <v>2.8319014405672891</v>
      </c>
      <c r="BZ220" s="374">
        <f t="shared" si="142"/>
        <v>1.7267692392685485</v>
      </c>
      <c r="CA220" s="375">
        <f t="shared" si="143"/>
        <v>3244.2245804988661</v>
      </c>
      <c r="CB220" s="372">
        <f t="shared" si="170"/>
        <v>4814.95</v>
      </c>
      <c r="CC220" s="18" t="str">
        <f t="shared" si="171"/>
        <v xml:space="preserve"> </v>
      </c>
    </row>
    <row r="221" spans="1:81" s="651" customFormat="1" ht="9" customHeight="1">
      <c r="A221" s="649">
        <v>191</v>
      </c>
      <c r="B221" s="684" t="s">
        <v>813</v>
      </c>
      <c r="C221" s="648">
        <v>3181.15</v>
      </c>
      <c r="D221" s="665"/>
      <c r="E221" s="648"/>
      <c r="F221" s="648"/>
      <c r="G221" s="644">
        <f t="shared" si="174"/>
        <v>3873336.36</v>
      </c>
      <c r="H221" s="648">
        <f t="shared" si="173"/>
        <v>0</v>
      </c>
      <c r="I221" s="673">
        <v>0</v>
      </c>
      <c r="J221" s="673">
        <v>0</v>
      </c>
      <c r="K221" s="673">
        <v>0</v>
      </c>
      <c r="L221" s="673">
        <v>0</v>
      </c>
      <c r="M221" s="673">
        <v>0</v>
      </c>
      <c r="N221" s="648">
        <v>0</v>
      </c>
      <c r="O221" s="648">
        <v>0</v>
      </c>
      <c r="P221" s="648">
        <v>0</v>
      </c>
      <c r="Q221" s="648">
        <v>0</v>
      </c>
      <c r="R221" s="648">
        <v>0</v>
      </c>
      <c r="S221" s="648">
        <v>0</v>
      </c>
      <c r="T221" s="649">
        <v>0</v>
      </c>
      <c r="U221" s="648">
        <v>0</v>
      </c>
      <c r="V221" s="648" t="s">
        <v>992</v>
      </c>
      <c r="W221" s="648">
        <v>1018</v>
      </c>
      <c r="X221" s="648">
        <v>3761489</v>
      </c>
      <c r="Y221" s="650">
        <v>0</v>
      </c>
      <c r="Z221" s="650">
        <v>0</v>
      </c>
      <c r="AA221" s="650">
        <v>0</v>
      </c>
      <c r="AB221" s="650">
        <v>0</v>
      </c>
      <c r="AC221" s="650">
        <v>0</v>
      </c>
      <c r="AD221" s="650">
        <v>0</v>
      </c>
      <c r="AE221" s="650">
        <v>0</v>
      </c>
      <c r="AF221" s="650">
        <v>0</v>
      </c>
      <c r="AG221" s="650">
        <v>0</v>
      </c>
      <c r="AH221" s="650">
        <v>0</v>
      </c>
      <c r="AI221" s="650">
        <v>0</v>
      </c>
      <c r="AJ221" s="650">
        <v>67063.41</v>
      </c>
      <c r="AK221" s="650">
        <v>44783.95</v>
      </c>
      <c r="AL221" s="650">
        <v>0</v>
      </c>
      <c r="AN221" s="652">
        <f>I221/'Приложение 1.1'!J219</f>
        <v>0</v>
      </c>
      <c r="AO221" s="652" t="e">
        <f t="shared" si="147"/>
        <v>#DIV/0!</v>
      </c>
      <c r="AP221" s="652" t="e">
        <f t="shared" si="148"/>
        <v>#DIV/0!</v>
      </c>
      <c r="AQ221" s="652" t="e">
        <f t="shared" si="149"/>
        <v>#DIV/0!</v>
      </c>
      <c r="AR221" s="652" t="e">
        <f t="shared" si="150"/>
        <v>#DIV/0!</v>
      </c>
      <c r="AS221" s="652" t="e">
        <f t="shared" si="151"/>
        <v>#DIV/0!</v>
      </c>
      <c r="AT221" s="652" t="e">
        <f t="shared" si="152"/>
        <v>#DIV/0!</v>
      </c>
      <c r="AU221" s="652">
        <f t="shared" si="153"/>
        <v>3694.9793713163067</v>
      </c>
      <c r="AV221" s="652" t="e">
        <f t="shared" si="154"/>
        <v>#DIV/0!</v>
      </c>
      <c r="AW221" s="652" t="e">
        <f t="shared" si="155"/>
        <v>#DIV/0!</v>
      </c>
      <c r="AX221" s="652" t="e">
        <f t="shared" si="156"/>
        <v>#DIV/0!</v>
      </c>
      <c r="AY221" s="652">
        <f>AI221/'Приложение 1.1'!J219</f>
        <v>0</v>
      </c>
      <c r="AZ221" s="652">
        <v>730.08</v>
      </c>
      <c r="BA221" s="652">
        <v>2070.12</v>
      </c>
      <c r="BB221" s="652">
        <v>848.92</v>
      </c>
      <c r="BC221" s="652">
        <v>819.73</v>
      </c>
      <c r="BD221" s="652">
        <v>611.5</v>
      </c>
      <c r="BE221" s="652">
        <v>1080.04</v>
      </c>
      <c r="BF221" s="652">
        <v>2671800.0099999998</v>
      </c>
      <c r="BG221" s="652">
        <f t="shared" si="157"/>
        <v>4607.6000000000004</v>
      </c>
      <c r="BH221" s="652">
        <v>8748.57</v>
      </c>
      <c r="BI221" s="652">
        <v>3389.61</v>
      </c>
      <c r="BJ221" s="652">
        <v>5995.76</v>
      </c>
      <c r="BK221" s="652">
        <v>548.62</v>
      </c>
      <c r="BL221" s="653" t="str">
        <f t="shared" si="158"/>
        <v xml:space="preserve"> </v>
      </c>
      <c r="BM221" s="653" t="e">
        <f t="shared" si="159"/>
        <v>#DIV/0!</v>
      </c>
      <c r="BN221" s="653" t="e">
        <f t="shared" si="160"/>
        <v>#DIV/0!</v>
      </c>
      <c r="BO221" s="653" t="e">
        <f t="shared" si="161"/>
        <v>#DIV/0!</v>
      </c>
      <c r="BP221" s="653" t="e">
        <f t="shared" si="162"/>
        <v>#DIV/0!</v>
      </c>
      <c r="BQ221" s="653" t="e">
        <f t="shared" si="163"/>
        <v>#DIV/0!</v>
      </c>
      <c r="BR221" s="653" t="e">
        <f t="shared" si="164"/>
        <v>#DIV/0!</v>
      </c>
      <c r="BS221" s="653" t="str">
        <f t="shared" si="165"/>
        <v xml:space="preserve"> </v>
      </c>
      <c r="BT221" s="653" t="e">
        <f t="shared" si="166"/>
        <v>#DIV/0!</v>
      </c>
      <c r="BU221" s="653" t="e">
        <f t="shared" si="167"/>
        <v>#DIV/0!</v>
      </c>
      <c r="BV221" s="653" t="e">
        <f t="shared" si="168"/>
        <v>#DIV/0!</v>
      </c>
      <c r="BW221" s="653" t="str">
        <f t="shared" si="169"/>
        <v xml:space="preserve"> </v>
      </c>
      <c r="BY221" s="654">
        <f t="shared" si="141"/>
        <v>1.7314119861255739</v>
      </c>
      <c r="BZ221" s="655">
        <f t="shared" si="142"/>
        <v>1.156211230774701</v>
      </c>
      <c r="CA221" s="656">
        <f t="shared" si="143"/>
        <v>3804.8490766208251</v>
      </c>
      <c r="CB221" s="652">
        <f t="shared" si="170"/>
        <v>4814.95</v>
      </c>
      <c r="CC221" s="657" t="str">
        <f t="shared" si="171"/>
        <v xml:space="preserve"> </v>
      </c>
    </row>
    <row r="222" spans="1:81" s="490" customFormat="1" ht="9" customHeight="1">
      <c r="A222" s="103">
        <v>192</v>
      </c>
      <c r="B222" s="522" t="s">
        <v>814</v>
      </c>
      <c r="C222" s="487">
        <v>1127.8699999999999</v>
      </c>
      <c r="D222" s="499"/>
      <c r="E222" s="487"/>
      <c r="F222" s="487"/>
      <c r="G222" s="483">
        <f t="shared" si="174"/>
        <v>1883504.89</v>
      </c>
      <c r="H222" s="487">
        <f t="shared" si="173"/>
        <v>0</v>
      </c>
      <c r="I222" s="513">
        <v>0</v>
      </c>
      <c r="J222" s="513">
        <v>0</v>
      </c>
      <c r="K222" s="513">
        <v>0</v>
      </c>
      <c r="L222" s="513">
        <v>0</v>
      </c>
      <c r="M222" s="513">
        <v>0</v>
      </c>
      <c r="N222" s="487">
        <v>0</v>
      </c>
      <c r="O222" s="487">
        <v>0</v>
      </c>
      <c r="P222" s="487">
        <v>0</v>
      </c>
      <c r="Q222" s="487">
        <v>0</v>
      </c>
      <c r="R222" s="487">
        <v>0</v>
      </c>
      <c r="S222" s="487">
        <v>0</v>
      </c>
      <c r="T222" s="488">
        <v>0</v>
      </c>
      <c r="U222" s="487">
        <v>0</v>
      </c>
      <c r="V222" s="487" t="s">
        <v>993</v>
      </c>
      <c r="W222" s="487">
        <v>589.15</v>
      </c>
      <c r="X222" s="487">
        <v>1787637</v>
      </c>
      <c r="Y222" s="489">
        <v>0</v>
      </c>
      <c r="Z222" s="489">
        <v>0</v>
      </c>
      <c r="AA222" s="489">
        <v>0</v>
      </c>
      <c r="AB222" s="489">
        <v>0</v>
      </c>
      <c r="AC222" s="489">
        <v>0</v>
      </c>
      <c r="AD222" s="489">
        <v>0</v>
      </c>
      <c r="AE222" s="489">
        <v>0</v>
      </c>
      <c r="AF222" s="489">
        <v>0</v>
      </c>
      <c r="AG222" s="489">
        <v>0</v>
      </c>
      <c r="AH222" s="489">
        <v>0</v>
      </c>
      <c r="AI222" s="489">
        <v>0</v>
      </c>
      <c r="AJ222" s="489">
        <v>59667.3</v>
      </c>
      <c r="AK222" s="489">
        <v>36200.589999999997</v>
      </c>
      <c r="AL222" s="489">
        <v>0</v>
      </c>
      <c r="AN222" s="372">
        <f>I222/'Приложение 1.1'!J220</f>
        <v>0</v>
      </c>
      <c r="AO222" s="372" t="e">
        <f t="shared" si="147"/>
        <v>#DIV/0!</v>
      </c>
      <c r="AP222" s="372" t="e">
        <f t="shared" si="148"/>
        <v>#DIV/0!</v>
      </c>
      <c r="AQ222" s="372" t="e">
        <f t="shared" si="149"/>
        <v>#DIV/0!</v>
      </c>
      <c r="AR222" s="372" t="e">
        <f t="shared" si="150"/>
        <v>#DIV/0!</v>
      </c>
      <c r="AS222" s="372" t="e">
        <f t="shared" si="151"/>
        <v>#DIV/0!</v>
      </c>
      <c r="AT222" s="372" t="e">
        <f t="shared" si="152"/>
        <v>#DIV/0!</v>
      </c>
      <c r="AU222" s="372">
        <f t="shared" si="153"/>
        <v>3034.2646185182043</v>
      </c>
      <c r="AV222" s="372" t="e">
        <f t="shared" si="154"/>
        <v>#DIV/0!</v>
      </c>
      <c r="AW222" s="372" t="e">
        <f t="shared" si="155"/>
        <v>#DIV/0!</v>
      </c>
      <c r="AX222" s="372" t="e">
        <f t="shared" si="156"/>
        <v>#DIV/0!</v>
      </c>
      <c r="AY222" s="372">
        <f>AI222/'Приложение 1.1'!J220</f>
        <v>0</v>
      </c>
      <c r="AZ222" s="372">
        <v>730.08</v>
      </c>
      <c r="BA222" s="372">
        <v>2070.12</v>
      </c>
      <c r="BB222" s="372">
        <v>848.92</v>
      </c>
      <c r="BC222" s="372">
        <v>819.73</v>
      </c>
      <c r="BD222" s="372">
        <v>611.5</v>
      </c>
      <c r="BE222" s="372">
        <v>1080.04</v>
      </c>
      <c r="BF222" s="372">
        <v>2671800.0099999998</v>
      </c>
      <c r="BG222" s="372">
        <f t="shared" si="157"/>
        <v>4422.8500000000004</v>
      </c>
      <c r="BH222" s="372">
        <v>8748.57</v>
      </c>
      <c r="BI222" s="372">
        <v>3389.61</v>
      </c>
      <c r="BJ222" s="372">
        <v>5995.76</v>
      </c>
      <c r="BK222" s="372">
        <v>548.62</v>
      </c>
      <c r="BL222" s="373" t="str">
        <f t="shared" si="158"/>
        <v xml:space="preserve"> </v>
      </c>
      <c r="BM222" s="373" t="e">
        <f t="shared" si="159"/>
        <v>#DIV/0!</v>
      </c>
      <c r="BN222" s="373" t="e">
        <f t="shared" si="160"/>
        <v>#DIV/0!</v>
      </c>
      <c r="BO222" s="373" t="e">
        <f t="shared" si="161"/>
        <v>#DIV/0!</v>
      </c>
      <c r="BP222" s="373" t="e">
        <f t="shared" si="162"/>
        <v>#DIV/0!</v>
      </c>
      <c r="BQ222" s="373" t="e">
        <f t="shared" si="163"/>
        <v>#DIV/0!</v>
      </c>
      <c r="BR222" s="373" t="e">
        <f t="shared" si="164"/>
        <v>#DIV/0!</v>
      </c>
      <c r="BS222" s="373" t="str">
        <f t="shared" si="165"/>
        <v xml:space="preserve"> </v>
      </c>
      <c r="BT222" s="373" t="e">
        <f t="shared" si="166"/>
        <v>#DIV/0!</v>
      </c>
      <c r="BU222" s="373" t="e">
        <f t="shared" si="167"/>
        <v>#DIV/0!</v>
      </c>
      <c r="BV222" s="373" t="e">
        <f t="shared" si="168"/>
        <v>#DIV/0!</v>
      </c>
      <c r="BW222" s="373" t="str">
        <f t="shared" si="169"/>
        <v xml:space="preserve"> </v>
      </c>
      <c r="BY222" s="492">
        <f t="shared" si="141"/>
        <v>3.167886651995897</v>
      </c>
      <c r="BZ222" s="493">
        <f t="shared" si="142"/>
        <v>1.9219801441556119</v>
      </c>
      <c r="CA222" s="494">
        <f t="shared" si="143"/>
        <v>3196.9869982177711</v>
      </c>
      <c r="CB222" s="491">
        <f t="shared" si="170"/>
        <v>4621.88</v>
      </c>
      <c r="CC222" s="495" t="str">
        <f t="shared" si="171"/>
        <v xml:space="preserve"> </v>
      </c>
    </row>
    <row r="223" spans="1:81" s="651" customFormat="1" ht="9" customHeight="1">
      <c r="A223" s="649">
        <v>193</v>
      </c>
      <c r="B223" s="684" t="s">
        <v>815</v>
      </c>
      <c r="C223" s="648">
        <v>1113.9000000000001</v>
      </c>
      <c r="D223" s="665"/>
      <c r="E223" s="648"/>
      <c r="F223" s="648"/>
      <c r="G223" s="644">
        <f t="shared" si="174"/>
        <v>1952671.89</v>
      </c>
      <c r="H223" s="648">
        <f t="shared" si="173"/>
        <v>0</v>
      </c>
      <c r="I223" s="673">
        <v>0</v>
      </c>
      <c r="J223" s="673">
        <v>0</v>
      </c>
      <c r="K223" s="673">
        <v>0</v>
      </c>
      <c r="L223" s="673">
        <v>0</v>
      </c>
      <c r="M223" s="673">
        <v>0</v>
      </c>
      <c r="N223" s="648">
        <v>0</v>
      </c>
      <c r="O223" s="648">
        <v>0</v>
      </c>
      <c r="P223" s="648">
        <v>0</v>
      </c>
      <c r="Q223" s="648">
        <v>0</v>
      </c>
      <c r="R223" s="648">
        <v>0</v>
      </c>
      <c r="S223" s="648">
        <v>0</v>
      </c>
      <c r="T223" s="649">
        <v>0</v>
      </c>
      <c r="U223" s="648">
        <v>0</v>
      </c>
      <c r="V223" s="648" t="s">
        <v>993</v>
      </c>
      <c r="W223" s="648">
        <v>595.77</v>
      </c>
      <c r="X223" s="648">
        <v>1856804</v>
      </c>
      <c r="Y223" s="650">
        <v>0</v>
      </c>
      <c r="Z223" s="650">
        <v>0</v>
      </c>
      <c r="AA223" s="650">
        <v>0</v>
      </c>
      <c r="AB223" s="650">
        <v>0</v>
      </c>
      <c r="AC223" s="650">
        <v>0</v>
      </c>
      <c r="AD223" s="650">
        <v>0</v>
      </c>
      <c r="AE223" s="650">
        <v>0</v>
      </c>
      <c r="AF223" s="650">
        <v>0</v>
      </c>
      <c r="AG223" s="650">
        <v>0</v>
      </c>
      <c r="AH223" s="650">
        <v>0</v>
      </c>
      <c r="AI223" s="650">
        <v>0</v>
      </c>
      <c r="AJ223" s="650">
        <v>59667.3</v>
      </c>
      <c r="AK223" s="650">
        <v>36200.589999999997</v>
      </c>
      <c r="AL223" s="650">
        <v>0</v>
      </c>
      <c r="AN223" s="652">
        <f>I223/'Приложение 1.1'!J221</f>
        <v>0</v>
      </c>
      <c r="AO223" s="652" t="e">
        <f t="shared" si="147"/>
        <v>#DIV/0!</v>
      </c>
      <c r="AP223" s="652" t="e">
        <f t="shared" si="148"/>
        <v>#DIV/0!</v>
      </c>
      <c r="AQ223" s="652" t="e">
        <f t="shared" si="149"/>
        <v>#DIV/0!</v>
      </c>
      <c r="AR223" s="652" t="e">
        <f t="shared" si="150"/>
        <v>#DIV/0!</v>
      </c>
      <c r="AS223" s="652" t="e">
        <f t="shared" si="151"/>
        <v>#DIV/0!</v>
      </c>
      <c r="AT223" s="652" t="e">
        <f t="shared" si="152"/>
        <v>#DIV/0!</v>
      </c>
      <c r="AU223" s="652">
        <f t="shared" si="153"/>
        <v>3116.6456854155126</v>
      </c>
      <c r="AV223" s="652" t="e">
        <f t="shared" si="154"/>
        <v>#DIV/0!</v>
      </c>
      <c r="AW223" s="652" t="e">
        <f t="shared" si="155"/>
        <v>#DIV/0!</v>
      </c>
      <c r="AX223" s="652" t="e">
        <f t="shared" si="156"/>
        <v>#DIV/0!</v>
      </c>
      <c r="AY223" s="652">
        <f>AI223/'Приложение 1.1'!J221</f>
        <v>0</v>
      </c>
      <c r="AZ223" s="652">
        <v>730.08</v>
      </c>
      <c r="BA223" s="652">
        <v>2070.12</v>
      </c>
      <c r="BB223" s="652">
        <v>848.92</v>
      </c>
      <c r="BC223" s="652">
        <v>819.73</v>
      </c>
      <c r="BD223" s="652">
        <v>611.5</v>
      </c>
      <c r="BE223" s="652">
        <v>1080.04</v>
      </c>
      <c r="BF223" s="652">
        <v>2671800.0099999998</v>
      </c>
      <c r="BG223" s="652">
        <f t="shared" si="157"/>
        <v>4422.8500000000004</v>
      </c>
      <c r="BH223" s="652">
        <v>8748.57</v>
      </c>
      <c r="BI223" s="652">
        <v>3389.61</v>
      </c>
      <c r="BJ223" s="652">
        <v>5995.76</v>
      </c>
      <c r="BK223" s="652">
        <v>548.62</v>
      </c>
      <c r="BL223" s="653" t="str">
        <f t="shared" si="158"/>
        <v xml:space="preserve"> </v>
      </c>
      <c r="BM223" s="653" t="e">
        <f t="shared" si="159"/>
        <v>#DIV/0!</v>
      </c>
      <c r="BN223" s="653" t="e">
        <f t="shared" si="160"/>
        <v>#DIV/0!</v>
      </c>
      <c r="BO223" s="653" t="e">
        <f t="shared" si="161"/>
        <v>#DIV/0!</v>
      </c>
      <c r="BP223" s="653" t="e">
        <f t="shared" si="162"/>
        <v>#DIV/0!</v>
      </c>
      <c r="BQ223" s="653" t="e">
        <f t="shared" si="163"/>
        <v>#DIV/0!</v>
      </c>
      <c r="BR223" s="653" t="e">
        <f t="shared" si="164"/>
        <v>#DIV/0!</v>
      </c>
      <c r="BS223" s="653" t="str">
        <f t="shared" si="165"/>
        <v xml:space="preserve"> </v>
      </c>
      <c r="BT223" s="653" t="e">
        <f t="shared" si="166"/>
        <v>#DIV/0!</v>
      </c>
      <c r="BU223" s="653" t="e">
        <f t="shared" si="167"/>
        <v>#DIV/0!</v>
      </c>
      <c r="BV223" s="653" t="e">
        <f t="shared" si="168"/>
        <v>#DIV/0!</v>
      </c>
      <c r="BW223" s="653" t="str">
        <f t="shared" si="169"/>
        <v xml:space="preserve"> </v>
      </c>
      <c r="BY223" s="654">
        <f t="shared" si="141"/>
        <v>3.055674653051927</v>
      </c>
      <c r="BZ223" s="655">
        <f t="shared" si="142"/>
        <v>1.853900298631328</v>
      </c>
      <c r="CA223" s="656">
        <f t="shared" si="143"/>
        <v>3277.5599476307971</v>
      </c>
      <c r="CB223" s="652">
        <f t="shared" si="170"/>
        <v>4621.88</v>
      </c>
      <c r="CC223" s="657" t="str">
        <f t="shared" si="171"/>
        <v xml:space="preserve"> </v>
      </c>
    </row>
    <row r="224" spans="1:81" s="490" customFormat="1" ht="9" customHeight="1">
      <c r="A224" s="103">
        <v>194</v>
      </c>
      <c r="B224" s="522" t="s">
        <v>816</v>
      </c>
      <c r="C224" s="487">
        <v>1076.7</v>
      </c>
      <c r="D224" s="499"/>
      <c r="E224" s="487"/>
      <c r="F224" s="487"/>
      <c r="G224" s="483">
        <f t="shared" si="174"/>
        <v>1809570.68</v>
      </c>
      <c r="H224" s="487">
        <f t="shared" si="173"/>
        <v>0</v>
      </c>
      <c r="I224" s="513">
        <v>0</v>
      </c>
      <c r="J224" s="513">
        <v>0</v>
      </c>
      <c r="K224" s="513">
        <v>0</v>
      </c>
      <c r="L224" s="513">
        <v>0</v>
      </c>
      <c r="M224" s="513">
        <v>0</v>
      </c>
      <c r="N224" s="487">
        <v>0</v>
      </c>
      <c r="O224" s="487">
        <v>0</v>
      </c>
      <c r="P224" s="487">
        <v>0</v>
      </c>
      <c r="Q224" s="487">
        <v>0</v>
      </c>
      <c r="R224" s="487">
        <v>0</v>
      </c>
      <c r="S224" s="487">
        <v>0</v>
      </c>
      <c r="T224" s="488">
        <v>0</v>
      </c>
      <c r="U224" s="487">
        <v>0</v>
      </c>
      <c r="V224" s="487" t="s">
        <v>992</v>
      </c>
      <c r="W224" s="487">
        <v>720.7</v>
      </c>
      <c r="X224" s="487">
        <v>1718645</v>
      </c>
      <c r="Y224" s="489">
        <v>0</v>
      </c>
      <c r="Z224" s="489">
        <v>0</v>
      </c>
      <c r="AA224" s="489">
        <v>0</v>
      </c>
      <c r="AB224" s="489">
        <v>0</v>
      </c>
      <c r="AC224" s="489">
        <v>0</v>
      </c>
      <c r="AD224" s="489">
        <v>0</v>
      </c>
      <c r="AE224" s="489">
        <v>0</v>
      </c>
      <c r="AF224" s="489">
        <v>0</v>
      </c>
      <c r="AG224" s="489">
        <v>0</v>
      </c>
      <c r="AH224" s="489">
        <v>0</v>
      </c>
      <c r="AI224" s="489">
        <v>0</v>
      </c>
      <c r="AJ224" s="489">
        <v>56591.31</v>
      </c>
      <c r="AK224" s="489">
        <v>34334.370000000003</v>
      </c>
      <c r="AL224" s="489">
        <v>0</v>
      </c>
      <c r="AN224" s="372">
        <f>I224/'Приложение 1.1'!J222</f>
        <v>0</v>
      </c>
      <c r="AO224" s="372" t="e">
        <f t="shared" si="147"/>
        <v>#DIV/0!</v>
      </c>
      <c r="AP224" s="372" t="e">
        <f t="shared" si="148"/>
        <v>#DIV/0!</v>
      </c>
      <c r="AQ224" s="372" t="e">
        <f t="shared" si="149"/>
        <v>#DIV/0!</v>
      </c>
      <c r="AR224" s="372" t="e">
        <f t="shared" si="150"/>
        <v>#DIV/0!</v>
      </c>
      <c r="AS224" s="372" t="e">
        <f t="shared" si="151"/>
        <v>#DIV/0!</v>
      </c>
      <c r="AT224" s="372" t="e">
        <f t="shared" si="152"/>
        <v>#DIV/0!</v>
      </c>
      <c r="AU224" s="372">
        <f t="shared" si="153"/>
        <v>2384.6884972942971</v>
      </c>
      <c r="AV224" s="372" t="e">
        <f t="shared" si="154"/>
        <v>#DIV/0!</v>
      </c>
      <c r="AW224" s="372" t="e">
        <f t="shared" si="155"/>
        <v>#DIV/0!</v>
      </c>
      <c r="AX224" s="372" t="e">
        <f t="shared" si="156"/>
        <v>#DIV/0!</v>
      </c>
      <c r="AY224" s="372">
        <f>AI224/'Приложение 1.1'!J222</f>
        <v>0</v>
      </c>
      <c r="AZ224" s="372">
        <v>730.08</v>
      </c>
      <c r="BA224" s="372">
        <v>2070.12</v>
      </c>
      <c r="BB224" s="372">
        <v>848.92</v>
      </c>
      <c r="BC224" s="372">
        <v>819.73</v>
      </c>
      <c r="BD224" s="372">
        <v>611.5</v>
      </c>
      <c r="BE224" s="372">
        <v>1080.04</v>
      </c>
      <c r="BF224" s="372">
        <v>2671800.0099999998</v>
      </c>
      <c r="BG224" s="372">
        <f t="shared" si="157"/>
        <v>4607.6000000000004</v>
      </c>
      <c r="BH224" s="372">
        <v>8748.57</v>
      </c>
      <c r="BI224" s="372">
        <v>3389.61</v>
      </c>
      <c r="BJ224" s="372">
        <v>5995.76</v>
      </c>
      <c r="BK224" s="372">
        <v>548.62</v>
      </c>
      <c r="BL224" s="373" t="str">
        <f t="shared" si="158"/>
        <v xml:space="preserve"> </v>
      </c>
      <c r="BM224" s="373" t="e">
        <f t="shared" si="159"/>
        <v>#DIV/0!</v>
      </c>
      <c r="BN224" s="373" t="e">
        <f t="shared" si="160"/>
        <v>#DIV/0!</v>
      </c>
      <c r="BO224" s="373" t="e">
        <f t="shared" si="161"/>
        <v>#DIV/0!</v>
      </c>
      <c r="BP224" s="373" t="e">
        <f t="shared" si="162"/>
        <v>#DIV/0!</v>
      </c>
      <c r="BQ224" s="373" t="e">
        <f t="shared" si="163"/>
        <v>#DIV/0!</v>
      </c>
      <c r="BR224" s="373" t="e">
        <f t="shared" si="164"/>
        <v>#DIV/0!</v>
      </c>
      <c r="BS224" s="373" t="str">
        <f t="shared" si="165"/>
        <v xml:space="preserve"> </v>
      </c>
      <c r="BT224" s="373" t="e">
        <f t="shared" si="166"/>
        <v>#DIV/0!</v>
      </c>
      <c r="BU224" s="373" t="e">
        <f t="shared" si="167"/>
        <v>#DIV/0!</v>
      </c>
      <c r="BV224" s="373" t="e">
        <f t="shared" si="168"/>
        <v>#DIV/0!</v>
      </c>
      <c r="BW224" s="373" t="str">
        <f t="shared" si="169"/>
        <v xml:space="preserve"> </v>
      </c>
      <c r="BY224" s="492">
        <f t="shared" si="141"/>
        <v>3.1273334954786067</v>
      </c>
      <c r="BZ224" s="493">
        <f t="shared" si="142"/>
        <v>1.8973765644788192</v>
      </c>
      <c r="CA224" s="494">
        <f t="shared" si="143"/>
        <v>2510.8515054807822</v>
      </c>
      <c r="CB224" s="491">
        <f t="shared" si="170"/>
        <v>4814.95</v>
      </c>
      <c r="CC224" s="495" t="str">
        <f t="shared" si="171"/>
        <v xml:space="preserve"> </v>
      </c>
    </row>
    <row r="225" spans="1:81" s="490" customFormat="1" ht="9" customHeight="1">
      <c r="A225" s="103">
        <v>195</v>
      </c>
      <c r="B225" s="522" t="s">
        <v>817</v>
      </c>
      <c r="C225" s="487">
        <v>255</v>
      </c>
      <c r="D225" s="499"/>
      <c r="E225" s="487"/>
      <c r="F225" s="487"/>
      <c r="G225" s="483">
        <f t="shared" si="174"/>
        <v>972909.12</v>
      </c>
      <c r="H225" s="487">
        <f t="shared" si="173"/>
        <v>0</v>
      </c>
      <c r="I225" s="513">
        <v>0</v>
      </c>
      <c r="J225" s="513">
        <v>0</v>
      </c>
      <c r="K225" s="513">
        <v>0</v>
      </c>
      <c r="L225" s="513">
        <v>0</v>
      </c>
      <c r="M225" s="513">
        <v>0</v>
      </c>
      <c r="N225" s="487">
        <v>0</v>
      </c>
      <c r="O225" s="487">
        <v>0</v>
      </c>
      <c r="P225" s="487">
        <v>0</v>
      </c>
      <c r="Q225" s="487">
        <v>0</v>
      </c>
      <c r="R225" s="487">
        <v>0</v>
      </c>
      <c r="S225" s="487">
        <v>0</v>
      </c>
      <c r="T225" s="488">
        <v>0</v>
      </c>
      <c r="U225" s="487">
        <v>0</v>
      </c>
      <c r="V225" s="487" t="s">
        <v>992</v>
      </c>
      <c r="W225" s="487">
        <v>234.8</v>
      </c>
      <c r="X225" s="487">
        <v>926512.4</v>
      </c>
      <c r="Y225" s="489">
        <v>0</v>
      </c>
      <c r="Z225" s="489">
        <v>0</v>
      </c>
      <c r="AA225" s="489">
        <v>0</v>
      </c>
      <c r="AB225" s="489">
        <v>0</v>
      </c>
      <c r="AC225" s="489">
        <v>0</v>
      </c>
      <c r="AD225" s="489">
        <v>0</v>
      </c>
      <c r="AE225" s="489">
        <v>0</v>
      </c>
      <c r="AF225" s="489">
        <v>0</v>
      </c>
      <c r="AG225" s="489">
        <v>0</v>
      </c>
      <c r="AH225" s="489">
        <v>0</v>
      </c>
      <c r="AI225" s="489">
        <v>0</v>
      </c>
      <c r="AJ225" s="489">
        <v>30826.82</v>
      </c>
      <c r="AK225" s="489">
        <v>15569.9</v>
      </c>
      <c r="AL225" s="489">
        <v>0</v>
      </c>
      <c r="AN225" s="372">
        <f>I225/'Приложение 1.1'!J223</f>
        <v>0</v>
      </c>
      <c r="AO225" s="372" t="e">
        <f t="shared" si="147"/>
        <v>#DIV/0!</v>
      </c>
      <c r="AP225" s="372" t="e">
        <f t="shared" si="148"/>
        <v>#DIV/0!</v>
      </c>
      <c r="AQ225" s="372" t="e">
        <f t="shared" si="149"/>
        <v>#DIV/0!</v>
      </c>
      <c r="AR225" s="372" t="e">
        <f t="shared" si="150"/>
        <v>#DIV/0!</v>
      </c>
      <c r="AS225" s="372" t="e">
        <f t="shared" si="151"/>
        <v>#DIV/0!</v>
      </c>
      <c r="AT225" s="372" t="e">
        <f t="shared" si="152"/>
        <v>#DIV/0!</v>
      </c>
      <c r="AU225" s="372">
        <f t="shared" si="153"/>
        <v>3945.9642248722316</v>
      </c>
      <c r="AV225" s="372" t="e">
        <f t="shared" si="154"/>
        <v>#DIV/0!</v>
      </c>
      <c r="AW225" s="372" t="e">
        <f t="shared" si="155"/>
        <v>#DIV/0!</v>
      </c>
      <c r="AX225" s="372" t="e">
        <f t="shared" si="156"/>
        <v>#DIV/0!</v>
      </c>
      <c r="AY225" s="372">
        <f>AI225/'Приложение 1.1'!J223</f>
        <v>0</v>
      </c>
      <c r="AZ225" s="372">
        <v>730.08</v>
      </c>
      <c r="BA225" s="372">
        <v>2070.12</v>
      </c>
      <c r="BB225" s="372">
        <v>848.92</v>
      </c>
      <c r="BC225" s="372">
        <v>819.73</v>
      </c>
      <c r="BD225" s="372">
        <v>611.5</v>
      </c>
      <c r="BE225" s="372">
        <v>1080.04</v>
      </c>
      <c r="BF225" s="372">
        <v>2671800.0099999998</v>
      </c>
      <c r="BG225" s="372">
        <f t="shared" si="157"/>
        <v>4607.6000000000004</v>
      </c>
      <c r="BH225" s="372">
        <v>8748.57</v>
      </c>
      <c r="BI225" s="372">
        <v>3389.61</v>
      </c>
      <c r="BJ225" s="372">
        <v>5995.76</v>
      </c>
      <c r="BK225" s="372">
        <v>548.62</v>
      </c>
      <c r="BL225" s="373" t="str">
        <f t="shared" si="158"/>
        <v xml:space="preserve"> </v>
      </c>
      <c r="BM225" s="373" t="e">
        <f t="shared" si="159"/>
        <v>#DIV/0!</v>
      </c>
      <c r="BN225" s="373" t="e">
        <f t="shared" si="160"/>
        <v>#DIV/0!</v>
      </c>
      <c r="BO225" s="373" t="e">
        <f t="shared" si="161"/>
        <v>#DIV/0!</v>
      </c>
      <c r="BP225" s="373" t="e">
        <f t="shared" si="162"/>
        <v>#DIV/0!</v>
      </c>
      <c r="BQ225" s="373" t="e">
        <f t="shared" si="163"/>
        <v>#DIV/0!</v>
      </c>
      <c r="BR225" s="373" t="e">
        <f t="shared" si="164"/>
        <v>#DIV/0!</v>
      </c>
      <c r="BS225" s="373" t="str">
        <f t="shared" si="165"/>
        <v xml:space="preserve"> </v>
      </c>
      <c r="BT225" s="373" t="e">
        <f t="shared" si="166"/>
        <v>#DIV/0!</v>
      </c>
      <c r="BU225" s="373" t="e">
        <f t="shared" si="167"/>
        <v>#DIV/0!</v>
      </c>
      <c r="BV225" s="373" t="e">
        <f t="shared" si="168"/>
        <v>#DIV/0!</v>
      </c>
      <c r="BW225" s="373" t="str">
        <f t="shared" si="169"/>
        <v xml:space="preserve"> </v>
      </c>
      <c r="BY225" s="492">
        <f t="shared" si="141"/>
        <v>3.1685199949610916</v>
      </c>
      <c r="BZ225" s="493">
        <f t="shared" si="142"/>
        <v>1.6003447475135189</v>
      </c>
      <c r="CA225" s="494">
        <f t="shared" si="143"/>
        <v>4143.5652470187388</v>
      </c>
      <c r="CB225" s="491">
        <f t="shared" si="170"/>
        <v>4814.95</v>
      </c>
      <c r="CC225" s="495" t="str">
        <f t="shared" si="171"/>
        <v xml:space="preserve"> </v>
      </c>
    </row>
    <row r="226" spans="1:81" s="608" customFormat="1" ht="9" customHeight="1">
      <c r="A226" s="103">
        <v>196</v>
      </c>
      <c r="B226" s="599" t="s">
        <v>818</v>
      </c>
      <c r="C226" s="600">
        <v>904.2</v>
      </c>
      <c r="D226" s="601">
        <v>77.599999999999994</v>
      </c>
      <c r="E226" s="600"/>
      <c r="F226" s="600"/>
      <c r="G226" s="602">
        <f>ROUND(H226+U226+X226+Z226+AB226+AD226+AF226+AH226+AI226+AJ226+AK226+AL226,2)</f>
        <v>1725909.96</v>
      </c>
      <c r="H226" s="600">
        <f>ROUND(I226+K226+M226+O226+Q226+S226,2)</f>
        <v>1015304</v>
      </c>
      <c r="I226" s="602">
        <v>144037</v>
      </c>
      <c r="J226" s="603">
        <v>550</v>
      </c>
      <c r="K226" s="602">
        <v>636805</v>
      </c>
      <c r="L226" s="602">
        <v>0</v>
      </c>
      <c r="M226" s="602">
        <v>0</v>
      </c>
      <c r="N226" s="600">
        <v>174</v>
      </c>
      <c r="O226" s="600">
        <v>142231</v>
      </c>
      <c r="P226" s="600">
        <v>0</v>
      </c>
      <c r="Q226" s="600">
        <v>0</v>
      </c>
      <c r="R226" s="600">
        <v>86</v>
      </c>
      <c r="S226" s="600">
        <v>92231</v>
      </c>
      <c r="T226" s="598">
        <v>0</v>
      </c>
      <c r="U226" s="600">
        <v>0</v>
      </c>
      <c r="V226" s="600"/>
      <c r="W226" s="600">
        <v>0</v>
      </c>
      <c r="X226" s="600">
        <v>0</v>
      </c>
      <c r="Y226" s="604">
        <v>512</v>
      </c>
      <c r="Z226" s="604">
        <v>386095</v>
      </c>
      <c r="AA226" s="604">
        <v>0</v>
      </c>
      <c r="AB226" s="604">
        <v>0</v>
      </c>
      <c r="AC226" s="604">
        <v>0</v>
      </c>
      <c r="AD226" s="604">
        <v>0</v>
      </c>
      <c r="AE226" s="604">
        <v>0</v>
      </c>
      <c r="AF226" s="604">
        <v>0</v>
      </c>
      <c r="AG226" s="604">
        <v>0</v>
      </c>
      <c r="AH226" s="604">
        <v>0</v>
      </c>
      <c r="AI226" s="600">
        <v>225808</v>
      </c>
      <c r="AJ226" s="604">
        <v>61431.82</v>
      </c>
      <c r="AK226" s="604">
        <v>37271.14</v>
      </c>
      <c r="AL226" s="604">
        <v>0</v>
      </c>
      <c r="AM226" s="605"/>
      <c r="AN226" s="606">
        <f>I226/'Приложение 1.1'!J224</f>
        <v>159.29772174297722</v>
      </c>
      <c r="AO226" s="606">
        <f t="shared" si="147"/>
        <v>1157.8272727272727</v>
      </c>
      <c r="AP226" s="606" t="e">
        <f t="shared" si="148"/>
        <v>#DIV/0!</v>
      </c>
      <c r="AQ226" s="606">
        <f t="shared" si="149"/>
        <v>817.419540229885</v>
      </c>
      <c r="AR226" s="606" t="e">
        <f t="shared" si="150"/>
        <v>#DIV/0!</v>
      </c>
      <c r="AS226" s="606">
        <f t="shared" si="151"/>
        <v>1072.453488372093</v>
      </c>
      <c r="AT226" s="606" t="e">
        <f t="shared" si="152"/>
        <v>#DIV/0!</v>
      </c>
      <c r="AU226" s="606" t="e">
        <f t="shared" si="153"/>
        <v>#DIV/0!</v>
      </c>
      <c r="AV226" s="606">
        <f t="shared" si="154"/>
        <v>754.091796875</v>
      </c>
      <c r="AW226" s="606" t="e">
        <f t="shared" si="155"/>
        <v>#DIV/0!</v>
      </c>
      <c r="AX226" s="606" t="e">
        <f t="shared" si="156"/>
        <v>#DIV/0!</v>
      </c>
      <c r="AY226" s="606">
        <f>AI226/'Приложение 1.1'!J224</f>
        <v>249.73236009732358</v>
      </c>
      <c r="AZ226" s="606">
        <v>730.08</v>
      </c>
      <c r="BA226" s="606">
        <v>2070.12</v>
      </c>
      <c r="BB226" s="606">
        <v>848.92</v>
      </c>
      <c r="BC226" s="606">
        <v>819.73</v>
      </c>
      <c r="BD226" s="606">
        <v>611.5</v>
      </c>
      <c r="BE226" s="606">
        <v>1080.04</v>
      </c>
      <c r="BF226" s="606">
        <v>2671800.0099999998</v>
      </c>
      <c r="BG226" s="606">
        <f t="shared" si="157"/>
        <v>4422.8500000000004</v>
      </c>
      <c r="BH226" s="606">
        <v>8748.57</v>
      </c>
      <c r="BI226" s="606">
        <v>3389.61</v>
      </c>
      <c r="BJ226" s="606">
        <v>5995.76</v>
      </c>
      <c r="BK226" s="606">
        <v>548.62</v>
      </c>
      <c r="BL226" s="607" t="str">
        <f t="shared" si="158"/>
        <v xml:space="preserve"> </v>
      </c>
      <c r="BM226" s="607" t="str">
        <f t="shared" si="159"/>
        <v xml:space="preserve"> </v>
      </c>
      <c r="BN226" s="607" t="e">
        <f t="shared" si="160"/>
        <v>#DIV/0!</v>
      </c>
      <c r="BO226" s="607" t="str">
        <f t="shared" si="161"/>
        <v xml:space="preserve"> </v>
      </c>
      <c r="BP226" s="607" t="e">
        <f t="shared" si="162"/>
        <v>#DIV/0!</v>
      </c>
      <c r="BQ226" s="607" t="str">
        <f t="shared" si="163"/>
        <v xml:space="preserve"> </v>
      </c>
      <c r="BR226" s="607" t="e">
        <f t="shared" si="164"/>
        <v>#DIV/0!</v>
      </c>
      <c r="BS226" s="607" t="e">
        <f t="shared" si="165"/>
        <v>#DIV/0!</v>
      </c>
      <c r="BT226" s="607" t="str">
        <f t="shared" si="166"/>
        <v xml:space="preserve"> </v>
      </c>
      <c r="BU226" s="607" t="e">
        <f t="shared" si="167"/>
        <v>#DIV/0!</v>
      </c>
      <c r="BV226" s="607" t="e">
        <f t="shared" si="168"/>
        <v>#DIV/0!</v>
      </c>
      <c r="BW226" s="607" t="str">
        <f t="shared" si="169"/>
        <v xml:space="preserve"> </v>
      </c>
      <c r="BY226" s="609">
        <f t="shared" si="141"/>
        <v>3.5593873043064197</v>
      </c>
      <c r="BZ226" s="610">
        <f t="shared" si="142"/>
        <v>2.1595066291870753</v>
      </c>
      <c r="CA226" s="611" t="e">
        <f t="shared" si="143"/>
        <v>#DIV/0!</v>
      </c>
      <c r="CB226" s="606">
        <f t="shared" si="170"/>
        <v>4621.88</v>
      </c>
      <c r="CC226" s="612" t="e">
        <f t="shared" si="171"/>
        <v>#DIV/0!</v>
      </c>
    </row>
    <row r="227" spans="1:81" s="490" customFormat="1" ht="9" customHeight="1">
      <c r="A227" s="103">
        <v>197</v>
      </c>
      <c r="B227" s="522" t="s">
        <v>820</v>
      </c>
      <c r="C227" s="487">
        <v>884</v>
      </c>
      <c r="D227" s="499"/>
      <c r="E227" s="487"/>
      <c r="F227" s="487"/>
      <c r="G227" s="483">
        <f>ROUND(H227+U227+X227+Z227+AB227+AD227+AF227+AH227+AI227+AJ227+AK227+AL227,2)</f>
        <v>3060923.48</v>
      </c>
      <c r="H227" s="487">
        <f t="shared" si="173"/>
        <v>0</v>
      </c>
      <c r="I227" s="513">
        <v>0</v>
      </c>
      <c r="J227" s="513">
        <v>0</v>
      </c>
      <c r="K227" s="513">
        <v>0</v>
      </c>
      <c r="L227" s="513">
        <v>0</v>
      </c>
      <c r="M227" s="513">
        <v>0</v>
      </c>
      <c r="N227" s="487">
        <v>0</v>
      </c>
      <c r="O227" s="487">
        <v>0</v>
      </c>
      <c r="P227" s="487">
        <v>0</v>
      </c>
      <c r="Q227" s="487">
        <v>0</v>
      </c>
      <c r="R227" s="487">
        <v>0</v>
      </c>
      <c r="S227" s="487">
        <v>0</v>
      </c>
      <c r="T227" s="488">
        <v>0</v>
      </c>
      <c r="U227" s="487">
        <v>0</v>
      </c>
      <c r="V227" s="487" t="s">
        <v>993</v>
      </c>
      <c r="W227" s="487">
        <v>807</v>
      </c>
      <c r="X227" s="487">
        <v>2961860</v>
      </c>
      <c r="Y227" s="489">
        <v>0</v>
      </c>
      <c r="Z227" s="489">
        <v>0</v>
      </c>
      <c r="AA227" s="489">
        <v>0</v>
      </c>
      <c r="AB227" s="489">
        <v>0</v>
      </c>
      <c r="AC227" s="489">
        <v>0</v>
      </c>
      <c r="AD227" s="489">
        <v>0</v>
      </c>
      <c r="AE227" s="489">
        <v>0</v>
      </c>
      <c r="AF227" s="489">
        <v>0</v>
      </c>
      <c r="AG227" s="489">
        <v>0</v>
      </c>
      <c r="AH227" s="489">
        <v>0</v>
      </c>
      <c r="AI227" s="489">
        <v>0</v>
      </c>
      <c r="AJ227" s="489">
        <v>61656.21</v>
      </c>
      <c r="AK227" s="489">
        <v>37407.269999999997</v>
      </c>
      <c r="AL227" s="489">
        <v>0</v>
      </c>
      <c r="AN227" s="372">
        <f>I227/'Приложение 1.1'!J225</f>
        <v>0</v>
      </c>
      <c r="AO227" s="372" t="e">
        <f t="shared" si="147"/>
        <v>#DIV/0!</v>
      </c>
      <c r="AP227" s="372" t="e">
        <f t="shared" si="148"/>
        <v>#DIV/0!</v>
      </c>
      <c r="AQ227" s="372" t="e">
        <f t="shared" si="149"/>
        <v>#DIV/0!</v>
      </c>
      <c r="AR227" s="372" t="e">
        <f t="shared" si="150"/>
        <v>#DIV/0!</v>
      </c>
      <c r="AS227" s="372" t="e">
        <f t="shared" si="151"/>
        <v>#DIV/0!</v>
      </c>
      <c r="AT227" s="372" t="e">
        <f t="shared" si="152"/>
        <v>#DIV/0!</v>
      </c>
      <c r="AU227" s="372">
        <f t="shared" si="153"/>
        <v>3670.2106567534079</v>
      </c>
      <c r="AV227" s="372" t="e">
        <f t="shared" si="154"/>
        <v>#DIV/0!</v>
      </c>
      <c r="AW227" s="372" t="e">
        <f t="shared" si="155"/>
        <v>#DIV/0!</v>
      </c>
      <c r="AX227" s="372" t="e">
        <f t="shared" si="156"/>
        <v>#DIV/0!</v>
      </c>
      <c r="AY227" s="372">
        <f>AI227/'Приложение 1.1'!J225</f>
        <v>0</v>
      </c>
      <c r="AZ227" s="372">
        <v>730.08</v>
      </c>
      <c r="BA227" s="372">
        <v>2070.12</v>
      </c>
      <c r="BB227" s="372">
        <v>848.92</v>
      </c>
      <c r="BC227" s="372">
        <v>819.73</v>
      </c>
      <c r="BD227" s="372">
        <v>611.5</v>
      </c>
      <c r="BE227" s="372">
        <v>1080.04</v>
      </c>
      <c r="BF227" s="372">
        <v>2671800.0099999998</v>
      </c>
      <c r="BG227" s="372">
        <f t="shared" si="157"/>
        <v>4422.8500000000004</v>
      </c>
      <c r="BH227" s="372">
        <v>8748.57</v>
      </c>
      <c r="BI227" s="372">
        <v>3389.61</v>
      </c>
      <c r="BJ227" s="372">
        <v>5995.76</v>
      </c>
      <c r="BK227" s="372">
        <v>548.62</v>
      </c>
      <c r="BL227" s="373" t="str">
        <f t="shared" si="158"/>
        <v xml:space="preserve"> </v>
      </c>
      <c r="BM227" s="373" t="e">
        <f t="shared" si="159"/>
        <v>#DIV/0!</v>
      </c>
      <c r="BN227" s="373" t="e">
        <f t="shared" si="160"/>
        <v>#DIV/0!</v>
      </c>
      <c r="BO227" s="373" t="e">
        <f t="shared" si="161"/>
        <v>#DIV/0!</v>
      </c>
      <c r="BP227" s="373" t="e">
        <f t="shared" si="162"/>
        <v>#DIV/0!</v>
      </c>
      <c r="BQ227" s="373" t="e">
        <f t="shared" si="163"/>
        <v>#DIV/0!</v>
      </c>
      <c r="BR227" s="373" t="e">
        <f t="shared" si="164"/>
        <v>#DIV/0!</v>
      </c>
      <c r="BS227" s="373" t="str">
        <f t="shared" si="165"/>
        <v xml:space="preserve"> </v>
      </c>
      <c r="BT227" s="373" t="e">
        <f t="shared" si="166"/>
        <v>#DIV/0!</v>
      </c>
      <c r="BU227" s="373" t="e">
        <f t="shared" si="167"/>
        <v>#DIV/0!</v>
      </c>
      <c r="BV227" s="373" t="e">
        <f t="shared" si="168"/>
        <v>#DIV/0!</v>
      </c>
      <c r="BW227" s="373" t="str">
        <f t="shared" si="169"/>
        <v xml:space="preserve"> </v>
      </c>
      <c r="BY227" s="492">
        <f t="shared" si="141"/>
        <v>2.0143009259414741</v>
      </c>
      <c r="BZ227" s="493">
        <f t="shared" si="142"/>
        <v>1.2220909880439088</v>
      </c>
      <c r="CA227" s="494">
        <f t="shared" si="143"/>
        <v>3792.9658983890954</v>
      </c>
      <c r="CB227" s="491">
        <f t="shared" si="170"/>
        <v>4621.88</v>
      </c>
      <c r="CC227" s="495" t="str">
        <f t="shared" si="171"/>
        <v xml:space="preserve"> </v>
      </c>
    </row>
    <row r="228" spans="1:81" s="490" customFormat="1" ht="9" customHeight="1">
      <c r="A228" s="103">
        <v>198</v>
      </c>
      <c r="B228" s="522" t="s">
        <v>821</v>
      </c>
      <c r="C228" s="487">
        <v>392.1</v>
      </c>
      <c r="D228" s="499">
        <v>40.799999999999997</v>
      </c>
      <c r="E228" s="487"/>
      <c r="F228" s="487"/>
      <c r="G228" s="483">
        <f>ROUND(H228+U228+X228+Z228+AB228+AD228+AF228+AH228+AI228+AJ228+AK228+AL228,2)</f>
        <v>631423.69999999995</v>
      </c>
      <c r="H228" s="487">
        <f>ROUND(I228+K228+M228+O228+Q228+S228,2)</f>
        <v>590650</v>
      </c>
      <c r="I228" s="483">
        <v>66034</v>
      </c>
      <c r="J228" s="506">
        <v>345</v>
      </c>
      <c r="K228" s="483">
        <v>342818</v>
      </c>
      <c r="L228" s="483">
        <v>82</v>
      </c>
      <c r="M228" s="483">
        <v>58969</v>
      </c>
      <c r="N228" s="487">
        <v>53</v>
      </c>
      <c r="O228" s="487">
        <v>40351.89</v>
      </c>
      <c r="P228" s="487">
        <v>0</v>
      </c>
      <c r="Q228" s="487">
        <v>0</v>
      </c>
      <c r="R228" s="487">
        <v>87</v>
      </c>
      <c r="S228" s="487">
        <v>82477.11</v>
      </c>
      <c r="T228" s="488">
        <v>0</v>
      </c>
      <c r="U228" s="487">
        <v>0</v>
      </c>
      <c r="V228" s="487"/>
      <c r="W228" s="487">
        <v>0</v>
      </c>
      <c r="X228" s="487">
        <v>0</v>
      </c>
      <c r="Y228" s="489">
        <v>0</v>
      </c>
      <c r="Z228" s="489">
        <v>0</v>
      </c>
      <c r="AA228" s="489">
        <v>0</v>
      </c>
      <c r="AB228" s="489">
        <v>0</v>
      </c>
      <c r="AC228" s="489">
        <v>0</v>
      </c>
      <c r="AD228" s="489">
        <v>0</v>
      </c>
      <c r="AE228" s="489">
        <v>0</v>
      </c>
      <c r="AF228" s="489">
        <v>0</v>
      </c>
      <c r="AG228" s="489">
        <v>0</v>
      </c>
      <c r="AH228" s="489">
        <v>0</v>
      </c>
      <c r="AI228" s="487">
        <v>0</v>
      </c>
      <c r="AJ228" s="489">
        <v>25329.119999999999</v>
      </c>
      <c r="AK228" s="489">
        <v>15444.58</v>
      </c>
      <c r="AL228" s="489">
        <v>0</v>
      </c>
      <c r="AN228" s="372">
        <f>I228/'Приложение 1.1'!J226</f>
        <v>168.41111961234378</v>
      </c>
      <c r="AO228" s="372">
        <f t="shared" si="147"/>
        <v>993.6753623188406</v>
      </c>
      <c r="AP228" s="372">
        <f t="shared" si="148"/>
        <v>719.13414634146341</v>
      </c>
      <c r="AQ228" s="372">
        <f t="shared" si="149"/>
        <v>761.35641509433958</v>
      </c>
      <c r="AR228" s="372" t="e">
        <f t="shared" si="150"/>
        <v>#DIV/0!</v>
      </c>
      <c r="AS228" s="372">
        <f t="shared" si="151"/>
        <v>948.01275862068962</v>
      </c>
      <c r="AT228" s="372" t="e">
        <f t="shared" si="152"/>
        <v>#DIV/0!</v>
      </c>
      <c r="AU228" s="372" t="e">
        <f t="shared" si="153"/>
        <v>#DIV/0!</v>
      </c>
      <c r="AV228" s="372" t="e">
        <f t="shared" si="154"/>
        <v>#DIV/0!</v>
      </c>
      <c r="AW228" s="372" t="e">
        <f t="shared" si="155"/>
        <v>#DIV/0!</v>
      </c>
      <c r="AX228" s="372" t="e">
        <f t="shared" si="156"/>
        <v>#DIV/0!</v>
      </c>
      <c r="AY228" s="372">
        <f>AI228/'Приложение 1.1'!J226</f>
        <v>0</v>
      </c>
      <c r="AZ228" s="372">
        <v>730.08</v>
      </c>
      <c r="BA228" s="372">
        <v>2070.12</v>
      </c>
      <c r="BB228" s="372">
        <v>848.92</v>
      </c>
      <c r="BC228" s="372">
        <v>819.73</v>
      </c>
      <c r="BD228" s="372">
        <v>611.5</v>
      </c>
      <c r="BE228" s="372">
        <v>1080.04</v>
      </c>
      <c r="BF228" s="372">
        <v>2671800.0099999998</v>
      </c>
      <c r="BG228" s="372">
        <f t="shared" si="157"/>
        <v>4422.8500000000004</v>
      </c>
      <c r="BH228" s="372">
        <v>8748.57</v>
      </c>
      <c r="BI228" s="372">
        <v>3389.61</v>
      </c>
      <c r="BJ228" s="372">
        <v>5995.76</v>
      </c>
      <c r="BK228" s="372">
        <v>548.62</v>
      </c>
      <c r="BL228" s="373" t="str">
        <f t="shared" si="158"/>
        <v xml:space="preserve"> </v>
      </c>
      <c r="BM228" s="373" t="str">
        <f t="shared" si="159"/>
        <v xml:space="preserve"> </v>
      </c>
      <c r="BN228" s="373" t="str">
        <f t="shared" si="160"/>
        <v xml:space="preserve"> </v>
      </c>
      <c r="BO228" s="373" t="str">
        <f t="shared" si="161"/>
        <v xml:space="preserve"> </v>
      </c>
      <c r="BP228" s="373" t="e">
        <f t="shared" si="162"/>
        <v>#DIV/0!</v>
      </c>
      <c r="BQ228" s="373" t="str">
        <f t="shared" si="163"/>
        <v xml:space="preserve"> </v>
      </c>
      <c r="BR228" s="373" t="e">
        <f t="shared" si="164"/>
        <v>#DIV/0!</v>
      </c>
      <c r="BS228" s="373" t="e">
        <f t="shared" si="165"/>
        <v>#DIV/0!</v>
      </c>
      <c r="BT228" s="373" t="e">
        <f t="shared" si="166"/>
        <v>#DIV/0!</v>
      </c>
      <c r="BU228" s="373" t="e">
        <f t="shared" si="167"/>
        <v>#DIV/0!</v>
      </c>
      <c r="BV228" s="373" t="e">
        <f t="shared" si="168"/>
        <v>#DIV/0!</v>
      </c>
      <c r="BW228" s="373" t="str">
        <f t="shared" si="169"/>
        <v xml:space="preserve"> </v>
      </c>
      <c r="BY228" s="492">
        <f t="shared" si="141"/>
        <v>4.0114300429331369</v>
      </c>
      <c r="BZ228" s="493">
        <f t="shared" si="142"/>
        <v>2.4459930788153823</v>
      </c>
      <c r="CA228" s="494" t="e">
        <f t="shared" si="143"/>
        <v>#DIV/0!</v>
      </c>
      <c r="CB228" s="491">
        <f t="shared" si="170"/>
        <v>4621.88</v>
      </c>
      <c r="CC228" s="495" t="e">
        <f t="shared" si="171"/>
        <v>#DIV/0!</v>
      </c>
    </row>
    <row r="229" spans="1:81" s="490" customFormat="1" ht="9" customHeight="1">
      <c r="A229" s="103">
        <v>199</v>
      </c>
      <c r="B229" s="522" t="s">
        <v>822</v>
      </c>
      <c r="C229" s="487">
        <v>605.70000000000005</v>
      </c>
      <c r="D229" s="499"/>
      <c r="E229" s="487"/>
      <c r="F229" s="487"/>
      <c r="G229" s="483">
        <f>ROUND(H229+U229+X229+Z229+AB229+AD229+AF229+AH229+AI229+AJ229+AK229+AL229,2)</f>
        <v>1025379.23</v>
      </c>
      <c r="H229" s="487">
        <f t="shared" si="173"/>
        <v>0</v>
      </c>
      <c r="I229" s="513">
        <v>0</v>
      </c>
      <c r="J229" s="513">
        <v>0</v>
      </c>
      <c r="K229" s="513">
        <v>0</v>
      </c>
      <c r="L229" s="513">
        <v>0</v>
      </c>
      <c r="M229" s="513">
        <v>0</v>
      </c>
      <c r="N229" s="487">
        <v>0</v>
      </c>
      <c r="O229" s="487">
        <v>0</v>
      </c>
      <c r="P229" s="487">
        <v>0</v>
      </c>
      <c r="Q229" s="487">
        <v>0</v>
      </c>
      <c r="R229" s="487">
        <v>0</v>
      </c>
      <c r="S229" s="487">
        <v>0</v>
      </c>
      <c r="T229" s="488">
        <v>0</v>
      </c>
      <c r="U229" s="487">
        <v>0</v>
      </c>
      <c r="V229" s="487" t="s">
        <v>992</v>
      </c>
      <c r="W229" s="487">
        <v>410.46</v>
      </c>
      <c r="X229" s="487">
        <v>960890.33</v>
      </c>
      <c r="Y229" s="489">
        <v>0</v>
      </c>
      <c r="Z229" s="489">
        <v>0</v>
      </c>
      <c r="AA229" s="489">
        <v>0</v>
      </c>
      <c r="AB229" s="489">
        <v>0</v>
      </c>
      <c r="AC229" s="489">
        <v>0</v>
      </c>
      <c r="AD229" s="489">
        <v>0</v>
      </c>
      <c r="AE229" s="489">
        <v>0</v>
      </c>
      <c r="AF229" s="489">
        <v>0</v>
      </c>
      <c r="AG229" s="489">
        <v>0</v>
      </c>
      <c r="AH229" s="489">
        <v>0</v>
      </c>
      <c r="AI229" s="489">
        <v>0</v>
      </c>
      <c r="AJ229" s="489">
        <v>42992.6</v>
      </c>
      <c r="AK229" s="489">
        <v>21496.3</v>
      </c>
      <c r="AL229" s="489">
        <v>0</v>
      </c>
      <c r="AN229" s="372">
        <f>I229/'Приложение 1.1'!J227</f>
        <v>0</v>
      </c>
      <c r="AO229" s="372" t="e">
        <f t="shared" si="147"/>
        <v>#DIV/0!</v>
      </c>
      <c r="AP229" s="372" t="e">
        <f t="shared" si="148"/>
        <v>#DIV/0!</v>
      </c>
      <c r="AQ229" s="372" t="e">
        <f t="shared" si="149"/>
        <v>#DIV/0!</v>
      </c>
      <c r="AR229" s="372" t="e">
        <f t="shared" si="150"/>
        <v>#DIV/0!</v>
      </c>
      <c r="AS229" s="372" t="e">
        <f t="shared" si="151"/>
        <v>#DIV/0!</v>
      </c>
      <c r="AT229" s="372" t="e">
        <f t="shared" si="152"/>
        <v>#DIV/0!</v>
      </c>
      <c r="AU229" s="372">
        <f t="shared" si="153"/>
        <v>2341.0084539297372</v>
      </c>
      <c r="AV229" s="372" t="e">
        <f t="shared" si="154"/>
        <v>#DIV/0!</v>
      </c>
      <c r="AW229" s="372" t="e">
        <f t="shared" si="155"/>
        <v>#DIV/0!</v>
      </c>
      <c r="AX229" s="372" t="e">
        <f t="shared" si="156"/>
        <v>#DIV/0!</v>
      </c>
      <c r="AY229" s="372">
        <f>AI229/'Приложение 1.1'!J227</f>
        <v>0</v>
      </c>
      <c r="AZ229" s="372">
        <v>730.08</v>
      </c>
      <c r="BA229" s="372">
        <v>2070.12</v>
      </c>
      <c r="BB229" s="372">
        <v>848.92</v>
      </c>
      <c r="BC229" s="372">
        <v>819.73</v>
      </c>
      <c r="BD229" s="372">
        <v>611.5</v>
      </c>
      <c r="BE229" s="372">
        <v>1080.04</v>
      </c>
      <c r="BF229" s="372">
        <v>2671800.0099999998</v>
      </c>
      <c r="BG229" s="372">
        <f t="shared" si="157"/>
        <v>4607.6000000000004</v>
      </c>
      <c r="BH229" s="372">
        <v>8748.57</v>
      </c>
      <c r="BI229" s="372">
        <v>3389.61</v>
      </c>
      <c r="BJ229" s="372">
        <v>5995.76</v>
      </c>
      <c r="BK229" s="372">
        <v>548.62</v>
      </c>
      <c r="BL229" s="373" t="str">
        <f t="shared" si="158"/>
        <v xml:space="preserve"> </v>
      </c>
      <c r="BM229" s="373" t="e">
        <f t="shared" si="159"/>
        <v>#DIV/0!</v>
      </c>
      <c r="BN229" s="373" t="e">
        <f t="shared" si="160"/>
        <v>#DIV/0!</v>
      </c>
      <c r="BO229" s="373" t="e">
        <f t="shared" si="161"/>
        <v>#DIV/0!</v>
      </c>
      <c r="BP229" s="373" t="e">
        <f t="shared" si="162"/>
        <v>#DIV/0!</v>
      </c>
      <c r="BQ229" s="373" t="e">
        <f t="shared" si="163"/>
        <v>#DIV/0!</v>
      </c>
      <c r="BR229" s="373" t="e">
        <f t="shared" si="164"/>
        <v>#DIV/0!</v>
      </c>
      <c r="BS229" s="373" t="str">
        <f t="shared" si="165"/>
        <v xml:space="preserve"> </v>
      </c>
      <c r="BT229" s="373" t="e">
        <f t="shared" si="166"/>
        <v>#DIV/0!</v>
      </c>
      <c r="BU229" s="373" t="e">
        <f t="shared" si="167"/>
        <v>#DIV/0!</v>
      </c>
      <c r="BV229" s="373" t="e">
        <f t="shared" si="168"/>
        <v>#DIV/0!</v>
      </c>
      <c r="BW229" s="373" t="str">
        <f t="shared" si="169"/>
        <v xml:space="preserve"> </v>
      </c>
      <c r="BY229" s="492">
        <f t="shared" si="141"/>
        <v>4.1928487277824029</v>
      </c>
      <c r="BZ229" s="493">
        <f t="shared" si="142"/>
        <v>2.0964243638912015</v>
      </c>
      <c r="CA229" s="494">
        <f t="shared" si="143"/>
        <v>2498.1221799931786</v>
      </c>
      <c r="CB229" s="491">
        <f t="shared" si="170"/>
        <v>4814.95</v>
      </c>
      <c r="CC229" s="495" t="str">
        <f t="shared" si="171"/>
        <v xml:space="preserve"> </v>
      </c>
    </row>
    <row r="230" spans="1:81" s="26" customFormat="1" ht="22.5" customHeight="1">
      <c r="A230" s="796" t="s">
        <v>269</v>
      </c>
      <c r="B230" s="796"/>
      <c r="C230" s="388">
        <f>SUM(C216:C229)</f>
        <v>13611.120000000003</v>
      </c>
      <c r="D230" s="287"/>
      <c r="E230" s="275"/>
      <c r="F230" s="275"/>
      <c r="G230" s="388">
        <f>ROUND(SUM(G216:G229),2)</f>
        <v>23086247.530000001</v>
      </c>
      <c r="H230" s="388">
        <f>ROUND(SUM(H216:H229),2)</f>
        <v>1605954</v>
      </c>
      <c r="I230" s="388">
        <f t="shared" ref="I230:AL230" si="175">SUM(I216:I229)</f>
        <v>210071</v>
      </c>
      <c r="J230" s="388">
        <f t="shared" si="175"/>
        <v>895</v>
      </c>
      <c r="K230" s="388">
        <f t="shared" si="175"/>
        <v>979623</v>
      </c>
      <c r="L230" s="388">
        <f t="shared" si="175"/>
        <v>82</v>
      </c>
      <c r="M230" s="388">
        <f t="shared" si="175"/>
        <v>58969</v>
      </c>
      <c r="N230" s="388">
        <f t="shared" si="175"/>
        <v>227</v>
      </c>
      <c r="O230" s="388">
        <f t="shared" si="175"/>
        <v>182582.89</v>
      </c>
      <c r="P230" s="388">
        <f t="shared" si="175"/>
        <v>0</v>
      </c>
      <c r="Q230" s="388">
        <f t="shared" si="175"/>
        <v>0</v>
      </c>
      <c r="R230" s="388">
        <f t="shared" si="175"/>
        <v>173</v>
      </c>
      <c r="S230" s="388">
        <f t="shared" si="175"/>
        <v>174708.11</v>
      </c>
      <c r="T230" s="103">
        <f t="shared" si="175"/>
        <v>0</v>
      </c>
      <c r="U230" s="388">
        <f t="shared" si="175"/>
        <v>0</v>
      </c>
      <c r="V230" s="275" t="s">
        <v>388</v>
      </c>
      <c r="W230" s="388">
        <f t="shared" si="175"/>
        <v>6210.08</v>
      </c>
      <c r="X230" s="388">
        <f t="shared" si="175"/>
        <v>19850368.339999996</v>
      </c>
      <c r="Y230" s="388">
        <f t="shared" si="175"/>
        <v>512</v>
      </c>
      <c r="Z230" s="388">
        <f t="shared" si="175"/>
        <v>386095</v>
      </c>
      <c r="AA230" s="388">
        <f t="shared" si="175"/>
        <v>0</v>
      </c>
      <c r="AB230" s="388">
        <f t="shared" si="175"/>
        <v>0</v>
      </c>
      <c r="AC230" s="388">
        <f t="shared" si="175"/>
        <v>0</v>
      </c>
      <c r="AD230" s="388">
        <f t="shared" si="175"/>
        <v>0</v>
      </c>
      <c r="AE230" s="388">
        <f t="shared" si="175"/>
        <v>0</v>
      </c>
      <c r="AF230" s="388">
        <f t="shared" si="175"/>
        <v>0</v>
      </c>
      <c r="AG230" s="388">
        <f t="shared" si="175"/>
        <v>0</v>
      </c>
      <c r="AH230" s="388">
        <f t="shared" si="175"/>
        <v>0</v>
      </c>
      <c r="AI230" s="388">
        <f t="shared" si="175"/>
        <v>225808</v>
      </c>
      <c r="AJ230" s="388">
        <f t="shared" si="175"/>
        <v>633539.77</v>
      </c>
      <c r="AK230" s="388">
        <f t="shared" si="175"/>
        <v>384482.42000000004</v>
      </c>
      <c r="AL230" s="388">
        <f t="shared" si="175"/>
        <v>0</v>
      </c>
      <c r="AN230" s="372">
        <f>I230/'Приложение 1.1'!J228</f>
        <v>15.43377767590029</v>
      </c>
      <c r="AO230" s="372">
        <f t="shared" si="147"/>
        <v>1094.5508379888267</v>
      </c>
      <c r="AP230" s="372">
        <f t="shared" si="148"/>
        <v>719.13414634146341</v>
      </c>
      <c r="AQ230" s="372">
        <f t="shared" si="149"/>
        <v>804.32991189427321</v>
      </c>
      <c r="AR230" s="372" t="e">
        <f t="shared" si="150"/>
        <v>#DIV/0!</v>
      </c>
      <c r="AS230" s="372">
        <f t="shared" si="151"/>
        <v>1009.8734682080924</v>
      </c>
      <c r="AT230" s="372" t="e">
        <f t="shared" si="152"/>
        <v>#DIV/0!</v>
      </c>
      <c r="AU230" s="372">
        <f t="shared" si="153"/>
        <v>3196.475462473913</v>
      </c>
      <c r="AV230" s="372">
        <f t="shared" si="154"/>
        <v>754.091796875</v>
      </c>
      <c r="AW230" s="372" t="e">
        <f t="shared" si="155"/>
        <v>#DIV/0!</v>
      </c>
      <c r="AX230" s="372" t="e">
        <f t="shared" si="156"/>
        <v>#DIV/0!</v>
      </c>
      <c r="AY230" s="372">
        <f>AI230/'Приложение 1.1'!J228</f>
        <v>16.589964675941435</v>
      </c>
      <c r="AZ230" s="372">
        <v>730.08</v>
      </c>
      <c r="BA230" s="372">
        <v>2070.12</v>
      </c>
      <c r="BB230" s="372">
        <v>848.92</v>
      </c>
      <c r="BC230" s="372">
        <v>819.73</v>
      </c>
      <c r="BD230" s="372">
        <v>611.5</v>
      </c>
      <c r="BE230" s="372">
        <v>1080.04</v>
      </c>
      <c r="BF230" s="372">
        <v>2671800.0099999998</v>
      </c>
      <c r="BG230" s="372">
        <f t="shared" si="157"/>
        <v>4422.8500000000004</v>
      </c>
      <c r="BH230" s="372">
        <v>8748.57</v>
      </c>
      <c r="BI230" s="372">
        <v>3389.61</v>
      </c>
      <c r="BJ230" s="372">
        <v>5995.76</v>
      </c>
      <c r="BK230" s="372">
        <v>548.62</v>
      </c>
      <c r="BL230" s="373" t="str">
        <f t="shared" si="158"/>
        <v xml:space="preserve"> </v>
      </c>
      <c r="BM230" s="373" t="str">
        <f t="shared" si="159"/>
        <v xml:space="preserve"> </v>
      </c>
      <c r="BN230" s="373" t="str">
        <f t="shared" si="160"/>
        <v xml:space="preserve"> </v>
      </c>
      <c r="BO230" s="373" t="str">
        <f t="shared" si="161"/>
        <v xml:space="preserve"> </v>
      </c>
      <c r="BP230" s="373" t="e">
        <f t="shared" si="162"/>
        <v>#DIV/0!</v>
      </c>
      <c r="BQ230" s="373" t="str">
        <f t="shared" si="163"/>
        <v xml:space="preserve"> </v>
      </c>
      <c r="BR230" s="373" t="e">
        <f t="shared" si="164"/>
        <v>#DIV/0!</v>
      </c>
      <c r="BS230" s="373" t="str">
        <f t="shared" si="165"/>
        <v xml:space="preserve"> </v>
      </c>
      <c r="BT230" s="373" t="str">
        <f t="shared" si="166"/>
        <v xml:space="preserve"> </v>
      </c>
      <c r="BU230" s="373" t="e">
        <f t="shared" si="167"/>
        <v>#DIV/0!</v>
      </c>
      <c r="BV230" s="373" t="e">
        <f t="shared" si="168"/>
        <v>#DIV/0!</v>
      </c>
      <c r="BW230" s="373" t="str">
        <f t="shared" si="169"/>
        <v xml:space="preserve"> </v>
      </c>
      <c r="BY230" s="273">
        <f t="shared" si="141"/>
        <v>2.7442301706967793</v>
      </c>
      <c r="BZ230" s="374">
        <f t="shared" si="142"/>
        <v>1.6654175586585682</v>
      </c>
      <c r="CA230" s="375">
        <f t="shared" si="143"/>
        <v>3717.5443037770851</v>
      </c>
      <c r="CB230" s="372">
        <f t="shared" si="170"/>
        <v>4621.88</v>
      </c>
      <c r="CC230" s="18" t="str">
        <f t="shared" si="171"/>
        <v xml:space="preserve"> </v>
      </c>
    </row>
    <row r="231" spans="1:81" s="26" customFormat="1" ht="9" customHeight="1">
      <c r="A231" s="725" t="s">
        <v>442</v>
      </c>
      <c r="B231" s="726"/>
      <c r="C231" s="726"/>
      <c r="D231" s="726"/>
      <c r="E231" s="726"/>
      <c r="F231" s="726"/>
      <c r="G231" s="726"/>
      <c r="H231" s="726"/>
      <c r="I231" s="726"/>
      <c r="J231" s="726"/>
      <c r="K231" s="726"/>
      <c r="L231" s="726"/>
      <c r="M231" s="726"/>
      <c r="N231" s="726"/>
      <c r="O231" s="726"/>
      <c r="P231" s="726"/>
      <c r="Q231" s="726"/>
      <c r="R231" s="726"/>
      <c r="S231" s="726"/>
      <c r="T231" s="726"/>
      <c r="U231" s="726"/>
      <c r="V231" s="726"/>
      <c r="W231" s="726"/>
      <c r="X231" s="726"/>
      <c r="Y231" s="726"/>
      <c r="Z231" s="726"/>
      <c r="AA231" s="726"/>
      <c r="AB231" s="726"/>
      <c r="AC231" s="726"/>
      <c r="AD231" s="726"/>
      <c r="AE231" s="726"/>
      <c r="AF231" s="726"/>
      <c r="AG231" s="726"/>
      <c r="AH231" s="726"/>
      <c r="AI231" s="726"/>
      <c r="AJ231" s="726"/>
      <c r="AK231" s="726"/>
      <c r="AL231" s="726"/>
      <c r="AN231" s="372" t="e">
        <f>I231/'Приложение 1.1'!J229</f>
        <v>#DIV/0!</v>
      </c>
      <c r="AO231" s="372" t="e">
        <f t="shared" si="147"/>
        <v>#DIV/0!</v>
      </c>
      <c r="AP231" s="372" t="e">
        <f t="shared" si="148"/>
        <v>#DIV/0!</v>
      </c>
      <c r="AQ231" s="372" t="e">
        <f t="shared" si="149"/>
        <v>#DIV/0!</v>
      </c>
      <c r="AR231" s="372" t="e">
        <f t="shared" si="150"/>
        <v>#DIV/0!</v>
      </c>
      <c r="AS231" s="372" t="e">
        <f t="shared" si="151"/>
        <v>#DIV/0!</v>
      </c>
      <c r="AT231" s="372" t="e">
        <f t="shared" si="152"/>
        <v>#DIV/0!</v>
      </c>
      <c r="AU231" s="372" t="e">
        <f t="shared" si="153"/>
        <v>#DIV/0!</v>
      </c>
      <c r="AV231" s="372" t="e">
        <f t="shared" si="154"/>
        <v>#DIV/0!</v>
      </c>
      <c r="AW231" s="372" t="e">
        <f t="shared" si="155"/>
        <v>#DIV/0!</v>
      </c>
      <c r="AX231" s="372" t="e">
        <f t="shared" si="156"/>
        <v>#DIV/0!</v>
      </c>
      <c r="AY231" s="372" t="e">
        <f>AI231/'Приложение 1.1'!J229</f>
        <v>#DIV/0!</v>
      </c>
      <c r="AZ231" s="372">
        <v>730.08</v>
      </c>
      <c r="BA231" s="372">
        <v>2070.12</v>
      </c>
      <c r="BB231" s="372">
        <v>848.92</v>
      </c>
      <c r="BC231" s="372">
        <v>819.73</v>
      </c>
      <c r="BD231" s="372">
        <v>611.5</v>
      </c>
      <c r="BE231" s="372">
        <v>1080.04</v>
      </c>
      <c r="BF231" s="372">
        <v>2671800.0099999998</v>
      </c>
      <c r="BG231" s="372">
        <f t="shared" si="157"/>
        <v>4422.8500000000004</v>
      </c>
      <c r="BH231" s="372">
        <v>8748.57</v>
      </c>
      <c r="BI231" s="372">
        <v>3389.61</v>
      </c>
      <c r="BJ231" s="372">
        <v>5995.76</v>
      </c>
      <c r="BK231" s="372">
        <v>548.62</v>
      </c>
      <c r="BL231" s="373" t="e">
        <f t="shared" si="158"/>
        <v>#DIV/0!</v>
      </c>
      <c r="BM231" s="373" t="e">
        <f t="shared" si="159"/>
        <v>#DIV/0!</v>
      </c>
      <c r="BN231" s="373" t="e">
        <f t="shared" si="160"/>
        <v>#DIV/0!</v>
      </c>
      <c r="BO231" s="373" t="e">
        <f t="shared" si="161"/>
        <v>#DIV/0!</v>
      </c>
      <c r="BP231" s="373" t="e">
        <f t="shared" si="162"/>
        <v>#DIV/0!</v>
      </c>
      <c r="BQ231" s="373" t="e">
        <f t="shared" si="163"/>
        <v>#DIV/0!</v>
      </c>
      <c r="BR231" s="373" t="e">
        <f t="shared" si="164"/>
        <v>#DIV/0!</v>
      </c>
      <c r="BS231" s="373" t="e">
        <f t="shared" si="165"/>
        <v>#DIV/0!</v>
      </c>
      <c r="BT231" s="373" t="e">
        <f t="shared" si="166"/>
        <v>#DIV/0!</v>
      </c>
      <c r="BU231" s="373" t="e">
        <f t="shared" si="167"/>
        <v>#DIV/0!</v>
      </c>
      <c r="BV231" s="373" t="e">
        <f t="shared" si="168"/>
        <v>#DIV/0!</v>
      </c>
      <c r="BW231" s="373" t="e">
        <f t="shared" si="169"/>
        <v>#DIV/0!</v>
      </c>
      <c r="BY231" s="273" t="e">
        <f t="shared" ref="BY231:BY237" si="176">AJ231/G231*100</f>
        <v>#DIV/0!</v>
      </c>
      <c r="BZ231" s="374" t="e">
        <f t="shared" ref="BZ231:BZ237" si="177">AK231/G231*100</f>
        <v>#DIV/0!</v>
      </c>
      <c r="CA231" s="375" t="e">
        <f t="shared" ref="CA231:CA237" si="178">G231/W231</f>
        <v>#DIV/0!</v>
      </c>
      <c r="CB231" s="372">
        <f t="shared" si="170"/>
        <v>4621.88</v>
      </c>
      <c r="CC231" s="18" t="e">
        <f t="shared" si="171"/>
        <v>#DIV/0!</v>
      </c>
    </row>
    <row r="232" spans="1:81" s="26" customFormat="1" ht="9" customHeight="1">
      <c r="A232" s="139">
        <v>200</v>
      </c>
      <c r="B232" s="386" t="s">
        <v>839</v>
      </c>
      <c r="C232" s="388">
        <v>291.39999999999998</v>
      </c>
      <c r="D232" s="365">
        <v>15.3</v>
      </c>
      <c r="E232" s="388"/>
      <c r="F232" s="388"/>
      <c r="G232" s="178">
        <f>ROUND(H232+U232+X232+Z232+AB232+AD232+AF232+AH232+AI232+AJ232+AK232+AL232,2)</f>
        <v>33616.639999999999</v>
      </c>
      <c r="H232" s="388">
        <f>ROUND(I232+K232+M232+O232+Q232+S232,2)</f>
        <v>28781</v>
      </c>
      <c r="I232" s="178">
        <v>28781</v>
      </c>
      <c r="J232" s="190">
        <v>0</v>
      </c>
      <c r="K232" s="190">
        <v>0</v>
      </c>
      <c r="L232" s="190">
        <v>0</v>
      </c>
      <c r="M232" s="190">
        <v>0</v>
      </c>
      <c r="N232" s="388">
        <v>0</v>
      </c>
      <c r="O232" s="388">
        <v>0</v>
      </c>
      <c r="P232" s="388">
        <v>0</v>
      </c>
      <c r="Q232" s="388">
        <v>0</v>
      </c>
      <c r="R232" s="388">
        <v>0</v>
      </c>
      <c r="S232" s="388">
        <v>0</v>
      </c>
      <c r="T232" s="103">
        <v>0</v>
      </c>
      <c r="U232" s="388">
        <v>0</v>
      </c>
      <c r="V232" s="388"/>
      <c r="W232" s="388">
        <v>0</v>
      </c>
      <c r="X232" s="388">
        <v>0</v>
      </c>
      <c r="Y232" s="396">
        <v>0</v>
      </c>
      <c r="Z232" s="396">
        <v>0</v>
      </c>
      <c r="AA232" s="396">
        <v>0</v>
      </c>
      <c r="AB232" s="396">
        <v>0</v>
      </c>
      <c r="AC232" s="396">
        <v>0</v>
      </c>
      <c r="AD232" s="396">
        <v>0</v>
      </c>
      <c r="AE232" s="396">
        <v>0</v>
      </c>
      <c r="AF232" s="396">
        <v>0</v>
      </c>
      <c r="AG232" s="396">
        <v>0</v>
      </c>
      <c r="AH232" s="396">
        <v>0</v>
      </c>
      <c r="AI232" s="396">
        <v>0</v>
      </c>
      <c r="AJ232" s="396">
        <v>3218.37</v>
      </c>
      <c r="AK232" s="396">
        <v>1617.27</v>
      </c>
      <c r="AL232" s="396">
        <v>0</v>
      </c>
      <c r="AN232" s="372">
        <f>I232/'Приложение 1.1'!J230</f>
        <v>98.768016472203172</v>
      </c>
      <c r="AO232" s="372" t="e">
        <f t="shared" si="147"/>
        <v>#DIV/0!</v>
      </c>
      <c r="AP232" s="372" t="e">
        <f t="shared" si="148"/>
        <v>#DIV/0!</v>
      </c>
      <c r="AQ232" s="372" t="e">
        <f t="shared" si="149"/>
        <v>#DIV/0!</v>
      </c>
      <c r="AR232" s="372" t="e">
        <f t="shared" si="150"/>
        <v>#DIV/0!</v>
      </c>
      <c r="AS232" s="372" t="e">
        <f t="shared" si="151"/>
        <v>#DIV/0!</v>
      </c>
      <c r="AT232" s="372" t="e">
        <f t="shared" si="152"/>
        <v>#DIV/0!</v>
      </c>
      <c r="AU232" s="372" t="e">
        <f t="shared" si="153"/>
        <v>#DIV/0!</v>
      </c>
      <c r="AV232" s="372" t="e">
        <f t="shared" si="154"/>
        <v>#DIV/0!</v>
      </c>
      <c r="AW232" s="372" t="e">
        <f t="shared" si="155"/>
        <v>#DIV/0!</v>
      </c>
      <c r="AX232" s="372" t="e">
        <f t="shared" si="156"/>
        <v>#DIV/0!</v>
      </c>
      <c r="AY232" s="372">
        <f>AI232/'Приложение 1.1'!J230</f>
        <v>0</v>
      </c>
      <c r="AZ232" s="372">
        <v>730.08</v>
      </c>
      <c r="BA232" s="372">
        <v>2070.12</v>
      </c>
      <c r="BB232" s="372">
        <v>848.92</v>
      </c>
      <c r="BC232" s="372">
        <v>819.73</v>
      </c>
      <c r="BD232" s="372">
        <v>611.5</v>
      </c>
      <c r="BE232" s="372">
        <v>1080.04</v>
      </c>
      <c r="BF232" s="372">
        <v>2671800.0099999998</v>
      </c>
      <c r="BG232" s="372">
        <f t="shared" si="157"/>
        <v>4422.8500000000004</v>
      </c>
      <c r="BH232" s="372">
        <v>8748.57</v>
      </c>
      <c r="BI232" s="372">
        <v>3389.61</v>
      </c>
      <c r="BJ232" s="372">
        <v>5995.76</v>
      </c>
      <c r="BK232" s="372">
        <v>548.62</v>
      </c>
      <c r="BL232" s="373" t="str">
        <f t="shared" si="158"/>
        <v xml:space="preserve"> </v>
      </c>
      <c r="BM232" s="373" t="e">
        <f t="shared" si="159"/>
        <v>#DIV/0!</v>
      </c>
      <c r="BN232" s="373" t="e">
        <f t="shared" si="160"/>
        <v>#DIV/0!</v>
      </c>
      <c r="BO232" s="373" t="e">
        <f t="shared" si="161"/>
        <v>#DIV/0!</v>
      </c>
      <c r="BP232" s="373" t="e">
        <f t="shared" si="162"/>
        <v>#DIV/0!</v>
      </c>
      <c r="BQ232" s="373" t="e">
        <f t="shared" si="163"/>
        <v>#DIV/0!</v>
      </c>
      <c r="BR232" s="373" t="e">
        <f t="shared" si="164"/>
        <v>#DIV/0!</v>
      </c>
      <c r="BS232" s="373" t="e">
        <f t="shared" si="165"/>
        <v>#DIV/0!</v>
      </c>
      <c r="BT232" s="373" t="e">
        <f t="shared" si="166"/>
        <v>#DIV/0!</v>
      </c>
      <c r="BU232" s="373" t="e">
        <f t="shared" si="167"/>
        <v>#DIV/0!</v>
      </c>
      <c r="BV232" s="373" t="e">
        <f t="shared" si="168"/>
        <v>#DIV/0!</v>
      </c>
      <c r="BW232" s="373" t="str">
        <f t="shared" si="169"/>
        <v xml:space="preserve"> </v>
      </c>
      <c r="BY232" s="273">
        <f t="shared" si="176"/>
        <v>9.573740861668508</v>
      </c>
      <c r="BZ232" s="374">
        <f t="shared" si="177"/>
        <v>4.8109210200662531</v>
      </c>
      <c r="CA232" s="375" t="e">
        <f t="shared" si="178"/>
        <v>#DIV/0!</v>
      </c>
      <c r="CB232" s="372">
        <f t="shared" si="170"/>
        <v>4621.88</v>
      </c>
      <c r="CC232" s="18" t="e">
        <f t="shared" si="171"/>
        <v>#DIV/0!</v>
      </c>
    </row>
    <row r="233" spans="1:81" s="490" customFormat="1" ht="9" customHeight="1">
      <c r="A233" s="139">
        <v>201</v>
      </c>
      <c r="B233" s="522" t="s">
        <v>840</v>
      </c>
      <c r="C233" s="487">
        <v>803.5</v>
      </c>
      <c r="D233" s="499"/>
      <c r="E233" s="487"/>
      <c r="F233" s="487"/>
      <c r="G233" s="483">
        <f>ROUND(H233+U233+X233+Z233+AB233+AD233+AF233+AH233+AI233+AJ233+AK233+AL233,2)</f>
        <v>2012777.33</v>
      </c>
      <c r="H233" s="487">
        <f>I233+K233+M233+O233+Q233+S233</f>
        <v>0</v>
      </c>
      <c r="I233" s="513">
        <v>0</v>
      </c>
      <c r="J233" s="513">
        <v>0</v>
      </c>
      <c r="K233" s="513">
        <v>0</v>
      </c>
      <c r="L233" s="513">
        <v>0</v>
      </c>
      <c r="M233" s="513">
        <v>0</v>
      </c>
      <c r="N233" s="487">
        <v>0</v>
      </c>
      <c r="O233" s="487">
        <v>0</v>
      </c>
      <c r="P233" s="487">
        <v>0</v>
      </c>
      <c r="Q233" s="487">
        <v>0</v>
      </c>
      <c r="R233" s="487">
        <v>0</v>
      </c>
      <c r="S233" s="487">
        <v>0</v>
      </c>
      <c r="T233" s="488">
        <v>0</v>
      </c>
      <c r="U233" s="487">
        <v>0</v>
      </c>
      <c r="V233" s="487" t="s">
        <v>992</v>
      </c>
      <c r="W233" s="523">
        <v>600</v>
      </c>
      <c r="X233" s="487">
        <v>1950079.8</v>
      </c>
      <c r="Y233" s="489">
        <v>0</v>
      </c>
      <c r="Z233" s="489">
        <v>0</v>
      </c>
      <c r="AA233" s="489">
        <v>0</v>
      </c>
      <c r="AB233" s="489">
        <v>0</v>
      </c>
      <c r="AC233" s="489">
        <v>0</v>
      </c>
      <c r="AD233" s="489">
        <v>0</v>
      </c>
      <c r="AE233" s="489">
        <v>0</v>
      </c>
      <c r="AF233" s="489">
        <v>0</v>
      </c>
      <c r="AG233" s="489">
        <v>0</v>
      </c>
      <c r="AH233" s="489">
        <v>0</v>
      </c>
      <c r="AI233" s="489">
        <v>0</v>
      </c>
      <c r="AJ233" s="489">
        <v>41798.36</v>
      </c>
      <c r="AK233" s="489">
        <v>20899.169999999998</v>
      </c>
      <c r="AL233" s="489">
        <v>0</v>
      </c>
      <c r="AN233" s="372">
        <f>I233/'Приложение 1.1'!J231</f>
        <v>0</v>
      </c>
      <c r="AO233" s="372" t="e">
        <f t="shared" si="147"/>
        <v>#DIV/0!</v>
      </c>
      <c r="AP233" s="372" t="e">
        <f t="shared" si="148"/>
        <v>#DIV/0!</v>
      </c>
      <c r="AQ233" s="372" t="e">
        <f t="shared" si="149"/>
        <v>#DIV/0!</v>
      </c>
      <c r="AR233" s="372" t="e">
        <f t="shared" si="150"/>
        <v>#DIV/0!</v>
      </c>
      <c r="AS233" s="372" t="e">
        <f t="shared" si="151"/>
        <v>#DIV/0!</v>
      </c>
      <c r="AT233" s="372" t="e">
        <f t="shared" si="152"/>
        <v>#DIV/0!</v>
      </c>
      <c r="AU233" s="372">
        <f t="shared" si="153"/>
        <v>3250.1330000000003</v>
      </c>
      <c r="AV233" s="372" t="e">
        <f t="shared" si="154"/>
        <v>#DIV/0!</v>
      </c>
      <c r="AW233" s="372" t="e">
        <f t="shared" si="155"/>
        <v>#DIV/0!</v>
      </c>
      <c r="AX233" s="372" t="e">
        <f t="shared" si="156"/>
        <v>#DIV/0!</v>
      </c>
      <c r="AY233" s="372">
        <f>AI233/'Приложение 1.1'!J231</f>
        <v>0</v>
      </c>
      <c r="AZ233" s="372">
        <v>730.08</v>
      </c>
      <c r="BA233" s="372">
        <v>2070.12</v>
      </c>
      <c r="BB233" s="372">
        <v>848.92</v>
      </c>
      <c r="BC233" s="372">
        <v>819.73</v>
      </c>
      <c r="BD233" s="372">
        <v>611.5</v>
      </c>
      <c r="BE233" s="372">
        <v>1080.04</v>
      </c>
      <c r="BF233" s="372">
        <v>2671800.0099999998</v>
      </c>
      <c r="BG233" s="372">
        <f t="shared" si="157"/>
        <v>4607.6000000000004</v>
      </c>
      <c r="BH233" s="372">
        <v>8748.57</v>
      </c>
      <c r="BI233" s="372">
        <v>3389.61</v>
      </c>
      <c r="BJ233" s="372">
        <v>5995.76</v>
      </c>
      <c r="BK233" s="372">
        <v>548.62</v>
      </c>
      <c r="BL233" s="373" t="str">
        <f t="shared" si="158"/>
        <v xml:space="preserve"> </v>
      </c>
      <c r="BM233" s="373" t="e">
        <f t="shared" si="159"/>
        <v>#DIV/0!</v>
      </c>
      <c r="BN233" s="373" t="e">
        <f t="shared" si="160"/>
        <v>#DIV/0!</v>
      </c>
      <c r="BO233" s="373" t="e">
        <f t="shared" si="161"/>
        <v>#DIV/0!</v>
      </c>
      <c r="BP233" s="373" t="e">
        <f t="shared" si="162"/>
        <v>#DIV/0!</v>
      </c>
      <c r="BQ233" s="373" t="e">
        <f t="shared" si="163"/>
        <v>#DIV/0!</v>
      </c>
      <c r="BR233" s="373" t="e">
        <f t="shared" si="164"/>
        <v>#DIV/0!</v>
      </c>
      <c r="BS233" s="373" t="str">
        <f t="shared" si="165"/>
        <v xml:space="preserve"> </v>
      </c>
      <c r="BT233" s="373" t="e">
        <f t="shared" si="166"/>
        <v>#DIV/0!</v>
      </c>
      <c r="BU233" s="373" t="e">
        <f t="shared" si="167"/>
        <v>#DIV/0!</v>
      </c>
      <c r="BV233" s="373" t="e">
        <f t="shared" si="168"/>
        <v>#DIV/0!</v>
      </c>
      <c r="BW233" s="373" t="str">
        <f t="shared" si="169"/>
        <v xml:space="preserve"> </v>
      </c>
      <c r="BY233" s="492">
        <f t="shared" si="176"/>
        <v>2.0766509726140447</v>
      </c>
      <c r="BZ233" s="493">
        <f t="shared" si="177"/>
        <v>1.0383249894810769</v>
      </c>
      <c r="CA233" s="494">
        <f t="shared" si="178"/>
        <v>3354.6288833333333</v>
      </c>
      <c r="CB233" s="491">
        <f t="shared" si="170"/>
        <v>4814.95</v>
      </c>
      <c r="CC233" s="495" t="str">
        <f t="shared" si="171"/>
        <v xml:space="preserve"> </v>
      </c>
    </row>
    <row r="234" spans="1:81" s="26" customFormat="1" ht="39.75" customHeight="1">
      <c r="A234" s="797" t="s">
        <v>443</v>
      </c>
      <c r="B234" s="797"/>
      <c r="C234" s="140">
        <f>SUM(C232:C233)</f>
        <v>1094.9000000000001</v>
      </c>
      <c r="D234" s="140"/>
      <c r="E234" s="140"/>
      <c r="F234" s="140"/>
      <c r="G234" s="140">
        <f>ROUND(SUM(G232:G233),2)</f>
        <v>2046393.97</v>
      </c>
      <c r="H234" s="140">
        <f>ROUND(SUM(H232:H233),2)</f>
        <v>28781</v>
      </c>
      <c r="I234" s="140">
        <f t="shared" ref="I234:AL234" si="179">SUM(I232:I233)</f>
        <v>28781</v>
      </c>
      <c r="J234" s="140">
        <f t="shared" si="179"/>
        <v>0</v>
      </c>
      <c r="K234" s="140">
        <f t="shared" si="179"/>
        <v>0</v>
      </c>
      <c r="L234" s="140">
        <f t="shared" si="179"/>
        <v>0</v>
      </c>
      <c r="M234" s="140">
        <f t="shared" si="179"/>
        <v>0</v>
      </c>
      <c r="N234" s="140">
        <f t="shared" si="179"/>
        <v>0</v>
      </c>
      <c r="O234" s="140">
        <f t="shared" si="179"/>
        <v>0</v>
      </c>
      <c r="P234" s="140">
        <f t="shared" si="179"/>
        <v>0</v>
      </c>
      <c r="Q234" s="140">
        <f t="shared" si="179"/>
        <v>0</v>
      </c>
      <c r="R234" s="140">
        <f t="shared" si="179"/>
        <v>0</v>
      </c>
      <c r="S234" s="140">
        <f t="shared" si="179"/>
        <v>0</v>
      </c>
      <c r="T234" s="163">
        <f t="shared" si="179"/>
        <v>0</v>
      </c>
      <c r="U234" s="140">
        <f t="shared" si="179"/>
        <v>0</v>
      </c>
      <c r="V234" s="140" t="s">
        <v>388</v>
      </c>
      <c r="W234" s="140">
        <f t="shared" si="179"/>
        <v>600</v>
      </c>
      <c r="X234" s="140">
        <f t="shared" si="179"/>
        <v>1950079.8</v>
      </c>
      <c r="Y234" s="140">
        <f t="shared" si="179"/>
        <v>0</v>
      </c>
      <c r="Z234" s="140">
        <f t="shared" si="179"/>
        <v>0</v>
      </c>
      <c r="AA234" s="140">
        <f t="shared" si="179"/>
        <v>0</v>
      </c>
      <c r="AB234" s="140">
        <f t="shared" si="179"/>
        <v>0</v>
      </c>
      <c r="AC234" s="140">
        <f t="shared" si="179"/>
        <v>0</v>
      </c>
      <c r="AD234" s="140">
        <f t="shared" si="179"/>
        <v>0</v>
      </c>
      <c r="AE234" s="140">
        <f t="shared" si="179"/>
        <v>0</v>
      </c>
      <c r="AF234" s="140">
        <f t="shared" si="179"/>
        <v>0</v>
      </c>
      <c r="AG234" s="140">
        <f t="shared" si="179"/>
        <v>0</v>
      </c>
      <c r="AH234" s="140">
        <f t="shared" si="179"/>
        <v>0</v>
      </c>
      <c r="AI234" s="140">
        <f t="shared" si="179"/>
        <v>0</v>
      </c>
      <c r="AJ234" s="140">
        <f t="shared" si="179"/>
        <v>45016.73</v>
      </c>
      <c r="AK234" s="140">
        <f t="shared" si="179"/>
        <v>22516.44</v>
      </c>
      <c r="AL234" s="140">
        <f t="shared" si="179"/>
        <v>0</v>
      </c>
      <c r="AN234" s="372">
        <f>I234/'Приложение 1.1'!J232</f>
        <v>26.286418851036622</v>
      </c>
      <c r="AO234" s="372" t="e">
        <f t="shared" si="147"/>
        <v>#DIV/0!</v>
      </c>
      <c r="AP234" s="372" t="e">
        <f t="shared" si="148"/>
        <v>#DIV/0!</v>
      </c>
      <c r="AQ234" s="372" t="e">
        <f t="shared" si="149"/>
        <v>#DIV/0!</v>
      </c>
      <c r="AR234" s="372" t="e">
        <f t="shared" si="150"/>
        <v>#DIV/0!</v>
      </c>
      <c r="AS234" s="372" t="e">
        <f t="shared" si="151"/>
        <v>#DIV/0!</v>
      </c>
      <c r="AT234" s="372" t="e">
        <f t="shared" si="152"/>
        <v>#DIV/0!</v>
      </c>
      <c r="AU234" s="372">
        <f t="shared" si="153"/>
        <v>3250.1330000000003</v>
      </c>
      <c r="AV234" s="372" t="e">
        <f t="shared" si="154"/>
        <v>#DIV/0!</v>
      </c>
      <c r="AW234" s="372" t="e">
        <f t="shared" si="155"/>
        <v>#DIV/0!</v>
      </c>
      <c r="AX234" s="372" t="e">
        <f t="shared" si="156"/>
        <v>#DIV/0!</v>
      </c>
      <c r="AY234" s="372">
        <f>AI234/'Приложение 1.1'!J232</f>
        <v>0</v>
      </c>
      <c r="AZ234" s="372">
        <v>730.08</v>
      </c>
      <c r="BA234" s="372">
        <v>2070.12</v>
      </c>
      <c r="BB234" s="372">
        <v>848.92</v>
      </c>
      <c r="BC234" s="372">
        <v>819.73</v>
      </c>
      <c r="BD234" s="372">
        <v>611.5</v>
      </c>
      <c r="BE234" s="372">
        <v>1080.04</v>
      </c>
      <c r="BF234" s="372">
        <v>2671800.0099999998</v>
      </c>
      <c r="BG234" s="372">
        <f t="shared" si="157"/>
        <v>4422.8500000000004</v>
      </c>
      <c r="BH234" s="372">
        <v>8748.57</v>
      </c>
      <c r="BI234" s="372">
        <v>3389.61</v>
      </c>
      <c r="BJ234" s="372">
        <v>5995.76</v>
      </c>
      <c r="BK234" s="372">
        <v>548.62</v>
      </c>
      <c r="BL234" s="373" t="str">
        <f t="shared" si="158"/>
        <v xml:space="preserve"> </v>
      </c>
      <c r="BM234" s="373" t="e">
        <f t="shared" si="159"/>
        <v>#DIV/0!</v>
      </c>
      <c r="BN234" s="373" t="e">
        <f t="shared" si="160"/>
        <v>#DIV/0!</v>
      </c>
      <c r="BO234" s="373" t="e">
        <f t="shared" si="161"/>
        <v>#DIV/0!</v>
      </c>
      <c r="BP234" s="373" t="e">
        <f t="shared" si="162"/>
        <v>#DIV/0!</v>
      </c>
      <c r="BQ234" s="373" t="e">
        <f t="shared" si="163"/>
        <v>#DIV/0!</v>
      </c>
      <c r="BR234" s="373" t="e">
        <f t="shared" si="164"/>
        <v>#DIV/0!</v>
      </c>
      <c r="BS234" s="373" t="str">
        <f t="shared" si="165"/>
        <v xml:space="preserve"> </v>
      </c>
      <c r="BT234" s="373" t="e">
        <f t="shared" si="166"/>
        <v>#DIV/0!</v>
      </c>
      <c r="BU234" s="373" t="e">
        <f t="shared" si="167"/>
        <v>#DIV/0!</v>
      </c>
      <c r="BV234" s="373" t="e">
        <f t="shared" si="168"/>
        <v>#DIV/0!</v>
      </c>
      <c r="BW234" s="373" t="str">
        <f t="shared" si="169"/>
        <v xml:space="preserve"> </v>
      </c>
      <c r="BY234" s="273">
        <f t="shared" si="176"/>
        <v>2.1998075961883332</v>
      </c>
      <c r="BZ234" s="374">
        <f t="shared" si="177"/>
        <v>1.1002983946439209</v>
      </c>
      <c r="CA234" s="375">
        <f t="shared" si="178"/>
        <v>3410.6566166666667</v>
      </c>
      <c r="CB234" s="372">
        <f t="shared" si="170"/>
        <v>4621.88</v>
      </c>
      <c r="CC234" s="18" t="str">
        <f t="shared" si="171"/>
        <v xml:space="preserve"> </v>
      </c>
    </row>
    <row r="235" spans="1:81" s="26" customFormat="1" ht="14.25" customHeight="1">
      <c r="A235" s="725" t="s">
        <v>394</v>
      </c>
      <c r="B235" s="726"/>
      <c r="C235" s="726"/>
      <c r="D235" s="726"/>
      <c r="E235" s="726"/>
      <c r="F235" s="726"/>
      <c r="G235" s="726"/>
      <c r="H235" s="726"/>
      <c r="I235" s="726"/>
      <c r="J235" s="726"/>
      <c r="K235" s="726"/>
      <c r="L235" s="726"/>
      <c r="M235" s="726"/>
      <c r="N235" s="726"/>
      <c r="O235" s="726"/>
      <c r="P235" s="726"/>
      <c r="Q235" s="726"/>
      <c r="R235" s="726"/>
      <c r="S235" s="726"/>
      <c r="T235" s="726"/>
      <c r="U235" s="726"/>
      <c r="V235" s="726"/>
      <c r="W235" s="726"/>
      <c r="X235" s="726"/>
      <c r="Y235" s="726"/>
      <c r="Z235" s="726"/>
      <c r="AA235" s="726"/>
      <c r="AB235" s="726"/>
      <c r="AC235" s="726"/>
      <c r="AD235" s="726"/>
      <c r="AE235" s="726"/>
      <c r="AF235" s="726"/>
      <c r="AG235" s="726"/>
      <c r="AH235" s="726"/>
      <c r="AI235" s="726"/>
      <c r="AJ235" s="726"/>
      <c r="AK235" s="726"/>
      <c r="AL235" s="727"/>
      <c r="AN235" s="372" t="e">
        <f>I235/'Приложение 1.1'!J233</f>
        <v>#DIV/0!</v>
      </c>
      <c r="AO235" s="372" t="e">
        <f t="shared" si="147"/>
        <v>#DIV/0!</v>
      </c>
      <c r="AP235" s="372" t="e">
        <f t="shared" si="148"/>
        <v>#DIV/0!</v>
      </c>
      <c r="AQ235" s="372" t="e">
        <f t="shared" si="149"/>
        <v>#DIV/0!</v>
      </c>
      <c r="AR235" s="372" t="e">
        <f t="shared" si="150"/>
        <v>#DIV/0!</v>
      </c>
      <c r="AS235" s="372" t="e">
        <f t="shared" si="151"/>
        <v>#DIV/0!</v>
      </c>
      <c r="AT235" s="372" t="e">
        <f t="shared" si="152"/>
        <v>#DIV/0!</v>
      </c>
      <c r="AU235" s="372" t="e">
        <f t="shared" si="153"/>
        <v>#DIV/0!</v>
      </c>
      <c r="AV235" s="372" t="e">
        <f t="shared" si="154"/>
        <v>#DIV/0!</v>
      </c>
      <c r="AW235" s="372" t="e">
        <f t="shared" si="155"/>
        <v>#DIV/0!</v>
      </c>
      <c r="AX235" s="372" t="e">
        <f t="shared" si="156"/>
        <v>#DIV/0!</v>
      </c>
      <c r="AY235" s="372" t="e">
        <f>AI235/'Приложение 1.1'!J233</f>
        <v>#DIV/0!</v>
      </c>
      <c r="AZ235" s="372">
        <v>730.08</v>
      </c>
      <c r="BA235" s="372">
        <v>2070.12</v>
      </c>
      <c r="BB235" s="372">
        <v>848.92</v>
      </c>
      <c r="BC235" s="372">
        <v>819.73</v>
      </c>
      <c r="BD235" s="372">
        <v>611.5</v>
      </c>
      <c r="BE235" s="372">
        <v>1080.04</v>
      </c>
      <c r="BF235" s="372">
        <v>2671800.0099999998</v>
      </c>
      <c r="BG235" s="372">
        <f t="shared" si="157"/>
        <v>4422.8500000000004</v>
      </c>
      <c r="BH235" s="372">
        <v>8748.57</v>
      </c>
      <c r="BI235" s="372">
        <v>3389.61</v>
      </c>
      <c r="BJ235" s="372">
        <v>5995.76</v>
      </c>
      <c r="BK235" s="372">
        <v>548.62</v>
      </c>
      <c r="BL235" s="373" t="e">
        <f t="shared" si="158"/>
        <v>#DIV/0!</v>
      </c>
      <c r="BM235" s="373" t="e">
        <f t="shared" si="159"/>
        <v>#DIV/0!</v>
      </c>
      <c r="BN235" s="373" t="e">
        <f t="shared" si="160"/>
        <v>#DIV/0!</v>
      </c>
      <c r="BO235" s="373" t="e">
        <f t="shared" si="161"/>
        <v>#DIV/0!</v>
      </c>
      <c r="BP235" s="373" t="e">
        <f t="shared" si="162"/>
        <v>#DIV/0!</v>
      </c>
      <c r="BQ235" s="373" t="e">
        <f t="shared" si="163"/>
        <v>#DIV/0!</v>
      </c>
      <c r="BR235" s="373" t="e">
        <f t="shared" si="164"/>
        <v>#DIV/0!</v>
      </c>
      <c r="BS235" s="373" t="e">
        <f t="shared" si="165"/>
        <v>#DIV/0!</v>
      </c>
      <c r="BT235" s="373" t="e">
        <f t="shared" si="166"/>
        <v>#DIV/0!</v>
      </c>
      <c r="BU235" s="373" t="e">
        <f t="shared" si="167"/>
        <v>#DIV/0!</v>
      </c>
      <c r="BV235" s="373" t="e">
        <f t="shared" si="168"/>
        <v>#DIV/0!</v>
      </c>
      <c r="BW235" s="373" t="e">
        <f t="shared" si="169"/>
        <v>#DIV/0!</v>
      </c>
      <c r="BY235" s="273" t="e">
        <f t="shared" si="176"/>
        <v>#DIV/0!</v>
      </c>
      <c r="BZ235" s="374" t="e">
        <f t="shared" si="177"/>
        <v>#DIV/0!</v>
      </c>
      <c r="CA235" s="375" t="e">
        <f t="shared" si="178"/>
        <v>#DIV/0!</v>
      </c>
      <c r="CB235" s="372">
        <f t="shared" si="170"/>
        <v>4621.88</v>
      </c>
      <c r="CC235" s="18" t="e">
        <f t="shared" si="171"/>
        <v>#DIV/0!</v>
      </c>
    </row>
    <row r="236" spans="1:81" s="651" customFormat="1" ht="9" customHeight="1">
      <c r="A236" s="685">
        <v>202</v>
      </c>
      <c r="B236" s="684" t="s">
        <v>838</v>
      </c>
      <c r="C236" s="648">
        <v>752.2</v>
      </c>
      <c r="D236" s="665"/>
      <c r="E236" s="648"/>
      <c r="F236" s="648"/>
      <c r="G236" s="644">
        <f>ROUND(H236+U236+X236+Z236+AB236+AD236+AF236+AH236+AI236+AJ236+AK236+AL236,2)</f>
        <v>2484603.9500000002</v>
      </c>
      <c r="H236" s="648">
        <f>I236+K236+M236+O236+Q236+S236</f>
        <v>0</v>
      </c>
      <c r="I236" s="673">
        <v>0</v>
      </c>
      <c r="J236" s="673">
        <v>0</v>
      </c>
      <c r="K236" s="673">
        <v>0</v>
      </c>
      <c r="L236" s="673">
        <v>0</v>
      </c>
      <c r="M236" s="673">
        <v>0</v>
      </c>
      <c r="N236" s="648">
        <v>0</v>
      </c>
      <c r="O236" s="648">
        <v>0</v>
      </c>
      <c r="P236" s="648">
        <v>0</v>
      </c>
      <c r="Q236" s="648">
        <v>0</v>
      </c>
      <c r="R236" s="648">
        <v>0</v>
      </c>
      <c r="S236" s="648">
        <v>0</v>
      </c>
      <c r="T236" s="649">
        <v>0</v>
      </c>
      <c r="U236" s="648">
        <v>0</v>
      </c>
      <c r="V236" s="648" t="s">
        <v>993</v>
      </c>
      <c r="W236" s="686">
        <v>601</v>
      </c>
      <c r="X236" s="648">
        <v>2423786.96</v>
      </c>
      <c r="Y236" s="650">
        <v>0</v>
      </c>
      <c r="Z236" s="650">
        <v>0</v>
      </c>
      <c r="AA236" s="650">
        <v>0</v>
      </c>
      <c r="AB236" s="650">
        <v>0</v>
      </c>
      <c r="AC236" s="650">
        <v>0</v>
      </c>
      <c r="AD236" s="650">
        <v>0</v>
      </c>
      <c r="AE236" s="650">
        <v>0</v>
      </c>
      <c r="AF236" s="650">
        <v>0</v>
      </c>
      <c r="AG236" s="650">
        <v>0</v>
      </c>
      <c r="AH236" s="650">
        <v>0</v>
      </c>
      <c r="AI236" s="650">
        <v>0</v>
      </c>
      <c r="AJ236" s="650">
        <v>40544.660000000003</v>
      </c>
      <c r="AK236" s="650">
        <v>20272.330000000002</v>
      </c>
      <c r="AL236" s="650">
        <v>0</v>
      </c>
      <c r="AN236" s="652">
        <f>I236/'Приложение 1.1'!J234</f>
        <v>0</v>
      </c>
      <c r="AO236" s="652" t="e">
        <f t="shared" si="147"/>
        <v>#DIV/0!</v>
      </c>
      <c r="AP236" s="652" t="e">
        <f t="shared" si="148"/>
        <v>#DIV/0!</v>
      </c>
      <c r="AQ236" s="652" t="e">
        <f t="shared" si="149"/>
        <v>#DIV/0!</v>
      </c>
      <c r="AR236" s="652" t="e">
        <f t="shared" si="150"/>
        <v>#DIV/0!</v>
      </c>
      <c r="AS236" s="652" t="e">
        <f t="shared" si="151"/>
        <v>#DIV/0!</v>
      </c>
      <c r="AT236" s="652" t="e">
        <f t="shared" si="152"/>
        <v>#DIV/0!</v>
      </c>
      <c r="AU236" s="652">
        <f t="shared" si="153"/>
        <v>4032.9233943427621</v>
      </c>
      <c r="AV236" s="652" t="e">
        <f t="shared" si="154"/>
        <v>#DIV/0!</v>
      </c>
      <c r="AW236" s="652" t="e">
        <f t="shared" si="155"/>
        <v>#DIV/0!</v>
      </c>
      <c r="AX236" s="652" t="e">
        <f t="shared" si="156"/>
        <v>#DIV/0!</v>
      </c>
      <c r="AY236" s="652">
        <f>AI236/'Приложение 1.1'!J234</f>
        <v>0</v>
      </c>
      <c r="AZ236" s="652">
        <v>730.08</v>
      </c>
      <c r="BA236" s="652">
        <v>2070.12</v>
      </c>
      <c r="BB236" s="652">
        <v>848.92</v>
      </c>
      <c r="BC236" s="652">
        <v>819.73</v>
      </c>
      <c r="BD236" s="652">
        <v>611.5</v>
      </c>
      <c r="BE236" s="652">
        <v>1080.04</v>
      </c>
      <c r="BF236" s="652">
        <v>2671800.0099999998</v>
      </c>
      <c r="BG236" s="652">
        <f t="shared" si="157"/>
        <v>4422.8500000000004</v>
      </c>
      <c r="BH236" s="652">
        <v>8748.57</v>
      </c>
      <c r="BI236" s="652">
        <v>3389.61</v>
      </c>
      <c r="BJ236" s="652">
        <v>5995.76</v>
      </c>
      <c r="BK236" s="652">
        <v>548.62</v>
      </c>
      <c r="BL236" s="653" t="str">
        <f t="shared" si="158"/>
        <v xml:space="preserve"> </v>
      </c>
      <c r="BM236" s="653" t="e">
        <f t="shared" si="159"/>
        <v>#DIV/0!</v>
      </c>
      <c r="BN236" s="653" t="e">
        <f t="shared" si="160"/>
        <v>#DIV/0!</v>
      </c>
      <c r="BO236" s="653" t="e">
        <f t="shared" si="161"/>
        <v>#DIV/0!</v>
      </c>
      <c r="BP236" s="653" t="e">
        <f t="shared" si="162"/>
        <v>#DIV/0!</v>
      </c>
      <c r="BQ236" s="653" t="e">
        <f t="shared" si="163"/>
        <v>#DIV/0!</v>
      </c>
      <c r="BR236" s="653" t="e">
        <f t="shared" si="164"/>
        <v>#DIV/0!</v>
      </c>
      <c r="BS236" s="653" t="str">
        <f t="shared" si="165"/>
        <v xml:space="preserve"> </v>
      </c>
      <c r="BT236" s="653" t="e">
        <f t="shared" si="166"/>
        <v>#DIV/0!</v>
      </c>
      <c r="BU236" s="653" t="e">
        <f t="shared" si="167"/>
        <v>#DIV/0!</v>
      </c>
      <c r="BV236" s="653" t="e">
        <f t="shared" si="168"/>
        <v>#DIV/0!</v>
      </c>
      <c r="BW236" s="653" t="str">
        <f t="shared" si="169"/>
        <v xml:space="preserve"> </v>
      </c>
      <c r="BY236" s="654">
        <f t="shared" si="176"/>
        <v>1.6318359310344008</v>
      </c>
      <c r="BZ236" s="655">
        <f t="shared" si="177"/>
        <v>0.81591796551720042</v>
      </c>
      <c r="CA236" s="656">
        <f t="shared" si="178"/>
        <v>4134.116389351082</v>
      </c>
      <c r="CB236" s="652">
        <f t="shared" si="170"/>
        <v>4621.88</v>
      </c>
      <c r="CC236" s="657" t="str">
        <f t="shared" si="171"/>
        <v xml:space="preserve"> </v>
      </c>
    </row>
    <row r="237" spans="1:81" s="651" customFormat="1" ht="9" customHeight="1">
      <c r="A237" s="685">
        <v>203</v>
      </c>
      <c r="B237" s="684" t="s">
        <v>841</v>
      </c>
      <c r="C237" s="648">
        <v>1865</v>
      </c>
      <c r="D237" s="665"/>
      <c r="E237" s="648"/>
      <c r="F237" s="648"/>
      <c r="G237" s="644">
        <f>ROUND(H237+U237+X237+Z237+AB237+AD237+AF237+AH237+AI237+AJ237+AK237+AL237,2)</f>
        <v>2989320.31</v>
      </c>
      <c r="H237" s="648">
        <f>I237+K237+M237+O237+Q237+S237</f>
        <v>0</v>
      </c>
      <c r="I237" s="673">
        <v>0</v>
      </c>
      <c r="J237" s="673">
        <v>0</v>
      </c>
      <c r="K237" s="673">
        <v>0</v>
      </c>
      <c r="L237" s="673">
        <v>0</v>
      </c>
      <c r="M237" s="673">
        <v>0</v>
      </c>
      <c r="N237" s="648">
        <v>0</v>
      </c>
      <c r="O237" s="648">
        <v>0</v>
      </c>
      <c r="P237" s="648">
        <v>0</v>
      </c>
      <c r="Q237" s="648">
        <v>0</v>
      </c>
      <c r="R237" s="648">
        <v>0</v>
      </c>
      <c r="S237" s="648">
        <v>0</v>
      </c>
      <c r="T237" s="649">
        <v>0</v>
      </c>
      <c r="U237" s="648">
        <v>0</v>
      </c>
      <c r="V237" s="648" t="s">
        <v>992</v>
      </c>
      <c r="W237" s="686">
        <v>945.9</v>
      </c>
      <c r="X237" s="648">
        <v>2895274</v>
      </c>
      <c r="Y237" s="650">
        <v>0</v>
      </c>
      <c r="Z237" s="650">
        <v>0</v>
      </c>
      <c r="AA237" s="650">
        <v>0</v>
      </c>
      <c r="AB237" s="650">
        <v>0</v>
      </c>
      <c r="AC237" s="650">
        <v>0</v>
      </c>
      <c r="AD237" s="650">
        <v>0</v>
      </c>
      <c r="AE237" s="650">
        <v>0</v>
      </c>
      <c r="AF237" s="650">
        <v>0</v>
      </c>
      <c r="AG237" s="650">
        <v>0</v>
      </c>
      <c r="AH237" s="650">
        <v>0</v>
      </c>
      <c r="AI237" s="650">
        <v>0</v>
      </c>
      <c r="AJ237" s="650">
        <v>62697.54</v>
      </c>
      <c r="AK237" s="650">
        <v>31348.77</v>
      </c>
      <c r="AL237" s="650">
        <v>0</v>
      </c>
      <c r="AN237" s="652">
        <f>I237/'Приложение 1.1'!J235</f>
        <v>0</v>
      </c>
      <c r="AO237" s="652" t="e">
        <f t="shared" si="147"/>
        <v>#DIV/0!</v>
      </c>
      <c r="AP237" s="652" t="e">
        <f t="shared" si="148"/>
        <v>#DIV/0!</v>
      </c>
      <c r="AQ237" s="652" t="e">
        <f t="shared" si="149"/>
        <v>#DIV/0!</v>
      </c>
      <c r="AR237" s="652" t="e">
        <f t="shared" si="150"/>
        <v>#DIV/0!</v>
      </c>
      <c r="AS237" s="652" t="e">
        <f t="shared" si="151"/>
        <v>#DIV/0!</v>
      </c>
      <c r="AT237" s="652" t="e">
        <f t="shared" si="152"/>
        <v>#DIV/0!</v>
      </c>
      <c r="AU237" s="652">
        <f t="shared" si="153"/>
        <v>3060.8668992493922</v>
      </c>
      <c r="AV237" s="652" t="e">
        <f t="shared" si="154"/>
        <v>#DIV/0!</v>
      </c>
      <c r="AW237" s="652" t="e">
        <f t="shared" si="155"/>
        <v>#DIV/0!</v>
      </c>
      <c r="AX237" s="652" t="e">
        <f t="shared" si="156"/>
        <v>#DIV/0!</v>
      </c>
      <c r="AY237" s="652">
        <f>AI237/'Приложение 1.1'!J235</f>
        <v>0</v>
      </c>
      <c r="AZ237" s="652">
        <v>730.08</v>
      </c>
      <c r="BA237" s="652">
        <v>2070.12</v>
      </c>
      <c r="BB237" s="652">
        <v>848.92</v>
      </c>
      <c r="BC237" s="652">
        <v>819.73</v>
      </c>
      <c r="BD237" s="652">
        <v>611.5</v>
      </c>
      <c r="BE237" s="652">
        <v>1080.04</v>
      </c>
      <c r="BF237" s="652">
        <v>2671800.0099999998</v>
      </c>
      <c r="BG237" s="652">
        <f t="shared" si="157"/>
        <v>4607.6000000000004</v>
      </c>
      <c r="BH237" s="652">
        <v>8748.57</v>
      </c>
      <c r="BI237" s="652">
        <v>3389.61</v>
      </c>
      <c r="BJ237" s="652">
        <v>5995.76</v>
      </c>
      <c r="BK237" s="652">
        <v>548.62</v>
      </c>
      <c r="BL237" s="653" t="str">
        <f t="shared" si="158"/>
        <v xml:space="preserve"> </v>
      </c>
      <c r="BM237" s="653" t="e">
        <f t="shared" si="159"/>
        <v>#DIV/0!</v>
      </c>
      <c r="BN237" s="653" t="e">
        <f t="shared" si="160"/>
        <v>#DIV/0!</v>
      </c>
      <c r="BO237" s="653" t="e">
        <f t="shared" si="161"/>
        <v>#DIV/0!</v>
      </c>
      <c r="BP237" s="653" t="e">
        <f t="shared" si="162"/>
        <v>#DIV/0!</v>
      </c>
      <c r="BQ237" s="653" t="e">
        <f t="shared" si="163"/>
        <v>#DIV/0!</v>
      </c>
      <c r="BR237" s="653" t="e">
        <f t="shared" si="164"/>
        <v>#DIV/0!</v>
      </c>
      <c r="BS237" s="653" t="str">
        <f t="shared" si="165"/>
        <v xml:space="preserve"> </v>
      </c>
      <c r="BT237" s="653" t="e">
        <f t="shared" si="166"/>
        <v>#DIV/0!</v>
      </c>
      <c r="BU237" s="653" t="e">
        <f t="shared" si="167"/>
        <v>#DIV/0!</v>
      </c>
      <c r="BV237" s="653" t="e">
        <f t="shared" si="168"/>
        <v>#DIV/0!</v>
      </c>
      <c r="BW237" s="653" t="str">
        <f t="shared" si="169"/>
        <v xml:space="preserve"> </v>
      </c>
      <c r="BY237" s="654">
        <f t="shared" si="176"/>
        <v>2.0973844719905577</v>
      </c>
      <c r="BZ237" s="655">
        <f t="shared" si="177"/>
        <v>1.0486922359952788</v>
      </c>
      <c r="CA237" s="656">
        <f t="shared" si="178"/>
        <v>3160.2921133312193</v>
      </c>
      <c r="CB237" s="652">
        <f t="shared" si="170"/>
        <v>4814.95</v>
      </c>
      <c r="CC237" s="657" t="str">
        <f t="shared" si="171"/>
        <v xml:space="preserve"> </v>
      </c>
    </row>
    <row r="238" spans="1:81" s="474" customFormat="1" ht="9" customHeight="1">
      <c r="A238" s="139">
        <v>204</v>
      </c>
      <c r="B238" s="479" t="s">
        <v>1201</v>
      </c>
      <c r="C238" s="469"/>
      <c r="D238" s="466"/>
      <c r="E238" s="469"/>
      <c r="F238" s="469"/>
      <c r="G238" s="415">
        <f>ROUND(X238+Z238,2)</f>
        <v>987401.58</v>
      </c>
      <c r="H238" s="469">
        <v>0</v>
      </c>
      <c r="I238" s="470">
        <v>0</v>
      </c>
      <c r="J238" s="470">
        <v>0</v>
      </c>
      <c r="K238" s="470">
        <v>0</v>
      </c>
      <c r="L238" s="470">
        <v>0</v>
      </c>
      <c r="M238" s="470">
        <v>0</v>
      </c>
      <c r="N238" s="469">
        <v>0</v>
      </c>
      <c r="O238" s="469">
        <v>0</v>
      </c>
      <c r="P238" s="469">
        <v>0</v>
      </c>
      <c r="Q238" s="469">
        <v>0</v>
      </c>
      <c r="R238" s="469">
        <v>0</v>
      </c>
      <c r="S238" s="469">
        <v>0</v>
      </c>
      <c r="T238" s="471">
        <v>0</v>
      </c>
      <c r="U238" s="469">
        <v>0</v>
      </c>
      <c r="V238" s="469" t="s">
        <v>992</v>
      </c>
      <c r="W238" s="481">
        <v>1100</v>
      </c>
      <c r="X238" s="469">
        <v>463344.58</v>
      </c>
      <c r="Y238" s="472">
        <v>184</v>
      </c>
      <c r="Z238" s="472">
        <v>524057</v>
      </c>
      <c r="AA238" s="472">
        <v>0</v>
      </c>
      <c r="AB238" s="472">
        <v>0</v>
      </c>
      <c r="AC238" s="472">
        <v>0</v>
      </c>
      <c r="AD238" s="472">
        <v>0</v>
      </c>
      <c r="AE238" s="472">
        <v>0</v>
      </c>
      <c r="AF238" s="472">
        <v>0</v>
      </c>
      <c r="AG238" s="472">
        <v>0</v>
      </c>
      <c r="AH238" s="472">
        <v>0</v>
      </c>
      <c r="AI238" s="472">
        <v>0</v>
      </c>
      <c r="AJ238" s="472">
        <v>0</v>
      </c>
      <c r="AK238" s="472">
        <v>0</v>
      </c>
      <c r="AL238" s="472">
        <v>0</v>
      </c>
      <c r="AM238" s="474" t="s">
        <v>1228</v>
      </c>
      <c r="AN238" s="372">
        <f>I238/'Приложение 1.1'!J236</f>
        <v>0</v>
      </c>
      <c r="AO238" s="372" t="e">
        <f t="shared" si="147"/>
        <v>#DIV/0!</v>
      </c>
      <c r="AP238" s="372" t="e">
        <f t="shared" si="148"/>
        <v>#DIV/0!</v>
      </c>
      <c r="AQ238" s="372" t="e">
        <f t="shared" si="149"/>
        <v>#DIV/0!</v>
      </c>
      <c r="AR238" s="372" t="e">
        <f t="shared" si="150"/>
        <v>#DIV/0!</v>
      </c>
      <c r="AS238" s="372" t="e">
        <f t="shared" si="151"/>
        <v>#DIV/0!</v>
      </c>
      <c r="AT238" s="372" t="e">
        <f t="shared" si="152"/>
        <v>#DIV/0!</v>
      </c>
      <c r="AU238" s="372">
        <f t="shared" si="153"/>
        <v>421.22234545454546</v>
      </c>
      <c r="AV238" s="372">
        <f t="shared" si="154"/>
        <v>2848.1358695652175</v>
      </c>
      <c r="AW238" s="372" t="e">
        <f t="shared" si="155"/>
        <v>#DIV/0!</v>
      </c>
      <c r="AX238" s="372" t="e">
        <f t="shared" si="156"/>
        <v>#DIV/0!</v>
      </c>
      <c r="AY238" s="372">
        <f>AI238/'Приложение 1.1'!J236</f>
        <v>0</v>
      </c>
      <c r="AZ238" s="372">
        <v>730.08</v>
      </c>
      <c r="BA238" s="372">
        <v>2070.12</v>
      </c>
      <c r="BB238" s="372">
        <v>848.92</v>
      </c>
      <c r="BC238" s="372">
        <v>819.73</v>
      </c>
      <c r="BD238" s="372">
        <v>611.5</v>
      </c>
      <c r="BE238" s="372">
        <v>1080.04</v>
      </c>
      <c r="BF238" s="372">
        <v>2671800.0099999998</v>
      </c>
      <c r="BG238" s="372">
        <f t="shared" si="157"/>
        <v>4607.6000000000004</v>
      </c>
      <c r="BH238" s="372">
        <v>8748.57</v>
      </c>
      <c r="BI238" s="372">
        <v>3389.61</v>
      </c>
      <c r="BJ238" s="372">
        <v>5995.76</v>
      </c>
      <c r="BK238" s="372">
        <v>548.62</v>
      </c>
      <c r="BL238" s="373" t="str">
        <f t="shared" si="158"/>
        <v xml:space="preserve"> </v>
      </c>
      <c r="BM238" s="373" t="e">
        <f t="shared" si="159"/>
        <v>#DIV/0!</v>
      </c>
      <c r="BN238" s="373" t="e">
        <f t="shared" si="160"/>
        <v>#DIV/0!</v>
      </c>
      <c r="BO238" s="373" t="e">
        <f t="shared" si="161"/>
        <v>#DIV/0!</v>
      </c>
      <c r="BP238" s="373" t="e">
        <f t="shared" si="162"/>
        <v>#DIV/0!</v>
      </c>
      <c r="BQ238" s="373" t="e">
        <f t="shared" si="163"/>
        <v>#DIV/0!</v>
      </c>
      <c r="BR238" s="373" t="e">
        <f t="shared" si="164"/>
        <v>#DIV/0!</v>
      </c>
      <c r="BS238" s="373" t="str">
        <f t="shared" si="165"/>
        <v xml:space="preserve"> </v>
      </c>
      <c r="BT238" s="373" t="str">
        <f t="shared" si="166"/>
        <v xml:space="preserve"> </v>
      </c>
      <c r="BU238" s="373" t="e">
        <f t="shared" si="167"/>
        <v>#DIV/0!</v>
      </c>
      <c r="BV238" s="373" t="e">
        <f t="shared" si="168"/>
        <v>#DIV/0!</v>
      </c>
      <c r="BW238" s="373" t="str">
        <f t="shared" si="169"/>
        <v xml:space="preserve"> </v>
      </c>
      <c r="BY238" s="475"/>
      <c r="BZ238" s="476"/>
      <c r="CA238" s="477"/>
      <c r="CB238" s="473">
        <f t="shared" si="170"/>
        <v>4814.95</v>
      </c>
      <c r="CC238" s="478"/>
    </row>
    <row r="239" spans="1:81" s="26" customFormat="1" ht="22.5" customHeight="1">
      <c r="A239" s="797" t="s">
        <v>395</v>
      </c>
      <c r="B239" s="797"/>
      <c r="C239" s="140">
        <f>SUM(C236:C237)</f>
        <v>2617.1999999999998</v>
      </c>
      <c r="D239" s="140"/>
      <c r="E239" s="140"/>
      <c r="F239" s="140"/>
      <c r="G239" s="140">
        <f>ROUND(SUM(G236:G238),2)</f>
        <v>6461325.8399999999</v>
      </c>
      <c r="H239" s="140">
        <f t="shared" ref="H239:W239" si="180">ROUND(SUM(H236:H238),2)</f>
        <v>0</v>
      </c>
      <c r="I239" s="140">
        <f t="shared" si="180"/>
        <v>0</v>
      </c>
      <c r="J239" s="140">
        <f t="shared" si="180"/>
        <v>0</v>
      </c>
      <c r="K239" s="140">
        <f t="shared" si="180"/>
        <v>0</v>
      </c>
      <c r="L239" s="140">
        <f t="shared" si="180"/>
        <v>0</v>
      </c>
      <c r="M239" s="140">
        <f t="shared" si="180"/>
        <v>0</v>
      </c>
      <c r="N239" s="140">
        <f t="shared" si="180"/>
        <v>0</v>
      </c>
      <c r="O239" s="140">
        <f t="shared" si="180"/>
        <v>0</v>
      </c>
      <c r="P239" s="140">
        <f t="shared" si="180"/>
        <v>0</v>
      </c>
      <c r="Q239" s="140">
        <f t="shared" si="180"/>
        <v>0</v>
      </c>
      <c r="R239" s="140">
        <f t="shared" si="180"/>
        <v>0</v>
      </c>
      <c r="S239" s="140">
        <f t="shared" si="180"/>
        <v>0</v>
      </c>
      <c r="T239" s="471">
        <f t="shared" si="180"/>
        <v>0</v>
      </c>
      <c r="U239" s="140">
        <f t="shared" si="180"/>
        <v>0</v>
      </c>
      <c r="V239" s="140" t="s">
        <v>388</v>
      </c>
      <c r="W239" s="140">
        <f t="shared" si="180"/>
        <v>2646.9</v>
      </c>
      <c r="X239" s="140">
        <f t="shared" ref="X239" si="181">ROUND(SUM(X236:X238),2)</f>
        <v>5782405.54</v>
      </c>
      <c r="Y239" s="140">
        <f t="shared" ref="Y239" si="182">ROUND(SUM(Y236:Y238),2)</f>
        <v>184</v>
      </c>
      <c r="Z239" s="140">
        <f t="shared" ref="Z239" si="183">ROUND(SUM(Z236:Z238),2)</f>
        <v>524057</v>
      </c>
      <c r="AA239" s="140">
        <f t="shared" ref="AA239" si="184">ROUND(SUM(AA236:AA238),2)</f>
        <v>0</v>
      </c>
      <c r="AB239" s="140">
        <f t="shared" ref="AB239" si="185">ROUND(SUM(AB236:AB238),2)</f>
        <v>0</v>
      </c>
      <c r="AC239" s="140">
        <f t="shared" ref="AC239" si="186">ROUND(SUM(AC236:AC238),2)</f>
        <v>0</v>
      </c>
      <c r="AD239" s="140">
        <f t="shared" ref="AD239" si="187">ROUND(SUM(AD236:AD238),2)</f>
        <v>0</v>
      </c>
      <c r="AE239" s="140">
        <f t="shared" ref="AE239" si="188">ROUND(SUM(AE236:AE238),2)</f>
        <v>0</v>
      </c>
      <c r="AF239" s="140">
        <f t="shared" ref="AF239" si="189">ROUND(SUM(AF236:AF238),2)</f>
        <v>0</v>
      </c>
      <c r="AG239" s="140">
        <f t="shared" ref="AG239" si="190">ROUND(SUM(AG236:AG238),2)</f>
        <v>0</v>
      </c>
      <c r="AH239" s="140">
        <f t="shared" ref="AH239" si="191">ROUND(SUM(AH236:AH238),2)</f>
        <v>0</v>
      </c>
      <c r="AI239" s="140">
        <f t="shared" ref="AI239" si="192">ROUND(SUM(AI236:AI238),2)</f>
        <v>0</v>
      </c>
      <c r="AJ239" s="140">
        <f t="shared" ref="AJ239" si="193">ROUND(SUM(AJ236:AJ238),2)</f>
        <v>103242.2</v>
      </c>
      <c r="AK239" s="140">
        <f t="shared" ref="AK239" si="194">ROUND(SUM(AK236:AK238),2)</f>
        <v>51621.1</v>
      </c>
      <c r="AL239" s="140">
        <f t="shared" ref="AL239" si="195">ROUND(SUM(AL236:AL238),2)</f>
        <v>0</v>
      </c>
      <c r="AN239" s="372">
        <f>I239/'Приложение 1.1'!J237</f>
        <v>0</v>
      </c>
      <c r="AO239" s="372" t="e">
        <f t="shared" si="147"/>
        <v>#DIV/0!</v>
      </c>
      <c r="AP239" s="372" t="e">
        <f t="shared" si="148"/>
        <v>#DIV/0!</v>
      </c>
      <c r="AQ239" s="372" t="e">
        <f t="shared" si="149"/>
        <v>#DIV/0!</v>
      </c>
      <c r="AR239" s="372" t="e">
        <f t="shared" si="150"/>
        <v>#DIV/0!</v>
      </c>
      <c r="AS239" s="372" t="e">
        <f t="shared" si="151"/>
        <v>#DIV/0!</v>
      </c>
      <c r="AT239" s="372" t="e">
        <f t="shared" si="152"/>
        <v>#DIV/0!</v>
      </c>
      <c r="AU239" s="372">
        <f t="shared" si="153"/>
        <v>2184.5953908345609</v>
      </c>
      <c r="AV239" s="372">
        <f t="shared" si="154"/>
        <v>2848.1358695652175</v>
      </c>
      <c r="AW239" s="372" t="e">
        <f t="shared" si="155"/>
        <v>#DIV/0!</v>
      </c>
      <c r="AX239" s="372" t="e">
        <f t="shared" si="156"/>
        <v>#DIV/0!</v>
      </c>
      <c r="AY239" s="372">
        <f>AI239/'Приложение 1.1'!J237</f>
        <v>0</v>
      </c>
      <c r="AZ239" s="372">
        <v>730.08</v>
      </c>
      <c r="BA239" s="372">
        <v>2070.12</v>
      </c>
      <c r="BB239" s="372">
        <v>848.92</v>
      </c>
      <c r="BC239" s="372">
        <v>819.73</v>
      </c>
      <c r="BD239" s="372">
        <v>611.5</v>
      </c>
      <c r="BE239" s="372">
        <v>1080.04</v>
      </c>
      <c r="BF239" s="372">
        <v>2671800.0099999998</v>
      </c>
      <c r="BG239" s="372">
        <f t="shared" si="157"/>
        <v>4422.8500000000004</v>
      </c>
      <c r="BH239" s="372">
        <v>8748.57</v>
      </c>
      <c r="BI239" s="372">
        <v>3389.61</v>
      </c>
      <c r="BJ239" s="372">
        <v>5995.76</v>
      </c>
      <c r="BK239" s="372">
        <v>548.62</v>
      </c>
      <c r="BL239" s="373" t="str">
        <f t="shared" si="158"/>
        <v xml:space="preserve"> </v>
      </c>
      <c r="BM239" s="373" t="e">
        <f t="shared" si="159"/>
        <v>#DIV/0!</v>
      </c>
      <c r="BN239" s="373" t="e">
        <f t="shared" si="160"/>
        <v>#DIV/0!</v>
      </c>
      <c r="BO239" s="373" t="e">
        <f t="shared" si="161"/>
        <v>#DIV/0!</v>
      </c>
      <c r="BP239" s="373" t="e">
        <f t="shared" si="162"/>
        <v>#DIV/0!</v>
      </c>
      <c r="BQ239" s="373" t="e">
        <f t="shared" si="163"/>
        <v>#DIV/0!</v>
      </c>
      <c r="BR239" s="373" t="e">
        <f t="shared" si="164"/>
        <v>#DIV/0!</v>
      </c>
      <c r="BS239" s="373" t="str">
        <f t="shared" si="165"/>
        <v xml:space="preserve"> </v>
      </c>
      <c r="BT239" s="373" t="str">
        <f t="shared" si="166"/>
        <v xml:space="preserve"> </v>
      </c>
      <c r="BU239" s="373" t="e">
        <f t="shared" si="167"/>
        <v>#DIV/0!</v>
      </c>
      <c r="BV239" s="373" t="e">
        <f t="shared" si="168"/>
        <v>#DIV/0!</v>
      </c>
      <c r="BW239" s="373" t="str">
        <f t="shared" si="169"/>
        <v xml:space="preserve"> </v>
      </c>
      <c r="BY239" s="273">
        <f t="shared" ref="BY239:BY302" si="196">AJ239/G239*100</f>
        <v>1.5978485307281762</v>
      </c>
      <c r="BZ239" s="374">
        <f t="shared" ref="BZ239:BZ302" si="197">AK239/G239*100</f>
        <v>0.79892426536408812</v>
      </c>
      <c r="CA239" s="375">
        <f t="shared" ref="CA239:CA262" si="198">G239/W239</f>
        <v>2441.0917828403035</v>
      </c>
      <c r="CB239" s="372">
        <f t="shared" si="170"/>
        <v>4621.88</v>
      </c>
      <c r="CC239" s="18" t="str">
        <f t="shared" si="171"/>
        <v xml:space="preserve"> </v>
      </c>
    </row>
    <row r="240" spans="1:81" s="26" customFormat="1" ht="12" customHeight="1">
      <c r="A240" s="715" t="s">
        <v>439</v>
      </c>
      <c r="B240" s="716"/>
      <c r="C240" s="716"/>
      <c r="D240" s="716"/>
      <c r="E240" s="716"/>
      <c r="F240" s="716"/>
      <c r="G240" s="716"/>
      <c r="H240" s="716"/>
      <c r="I240" s="716"/>
      <c r="J240" s="716"/>
      <c r="K240" s="716"/>
      <c r="L240" s="716"/>
      <c r="M240" s="716"/>
      <c r="N240" s="716"/>
      <c r="O240" s="716"/>
      <c r="P240" s="716"/>
      <c r="Q240" s="716"/>
      <c r="R240" s="716"/>
      <c r="S240" s="716"/>
      <c r="T240" s="716"/>
      <c r="U240" s="716"/>
      <c r="V240" s="716"/>
      <c r="W240" s="716"/>
      <c r="X240" s="716"/>
      <c r="Y240" s="716"/>
      <c r="Z240" s="716"/>
      <c r="AA240" s="716"/>
      <c r="AB240" s="716"/>
      <c r="AC240" s="716"/>
      <c r="AD240" s="716"/>
      <c r="AE240" s="716"/>
      <c r="AF240" s="716"/>
      <c r="AG240" s="716"/>
      <c r="AH240" s="716"/>
      <c r="AI240" s="716"/>
      <c r="AJ240" s="716"/>
      <c r="AK240" s="716"/>
      <c r="AL240" s="717"/>
      <c r="AN240" s="372" t="e">
        <f>I240/'Приложение 1.1'!J238</f>
        <v>#DIV/0!</v>
      </c>
      <c r="AO240" s="372" t="e">
        <f t="shared" si="147"/>
        <v>#DIV/0!</v>
      </c>
      <c r="AP240" s="372" t="e">
        <f t="shared" si="148"/>
        <v>#DIV/0!</v>
      </c>
      <c r="AQ240" s="372" t="e">
        <f t="shared" si="149"/>
        <v>#DIV/0!</v>
      </c>
      <c r="AR240" s="372" t="e">
        <f t="shared" si="150"/>
        <v>#DIV/0!</v>
      </c>
      <c r="AS240" s="372" t="e">
        <f t="shared" si="151"/>
        <v>#DIV/0!</v>
      </c>
      <c r="AT240" s="372" t="e">
        <f t="shared" si="152"/>
        <v>#DIV/0!</v>
      </c>
      <c r="AU240" s="372" t="e">
        <f t="shared" si="153"/>
        <v>#DIV/0!</v>
      </c>
      <c r="AV240" s="372" t="e">
        <f t="shared" si="154"/>
        <v>#DIV/0!</v>
      </c>
      <c r="AW240" s="372" t="e">
        <f t="shared" si="155"/>
        <v>#DIV/0!</v>
      </c>
      <c r="AX240" s="372" t="e">
        <f t="shared" si="156"/>
        <v>#DIV/0!</v>
      </c>
      <c r="AY240" s="372" t="e">
        <f>AI240/'Приложение 1.1'!J238</f>
        <v>#DIV/0!</v>
      </c>
      <c r="AZ240" s="372">
        <v>730.08</v>
      </c>
      <c r="BA240" s="372">
        <v>2070.12</v>
      </c>
      <c r="BB240" s="372">
        <v>848.92</v>
      </c>
      <c r="BC240" s="372">
        <v>819.73</v>
      </c>
      <c r="BD240" s="372">
        <v>611.5</v>
      </c>
      <c r="BE240" s="372">
        <v>1080.04</v>
      </c>
      <c r="BF240" s="372">
        <v>2671800.0099999998</v>
      </c>
      <c r="BG240" s="372">
        <f t="shared" si="157"/>
        <v>4422.8500000000004</v>
      </c>
      <c r="BH240" s="372">
        <v>8748.57</v>
      </c>
      <c r="BI240" s="372">
        <v>3389.61</v>
      </c>
      <c r="BJ240" s="372">
        <v>5995.76</v>
      </c>
      <c r="BK240" s="372">
        <v>548.62</v>
      </c>
      <c r="BL240" s="373" t="e">
        <f t="shared" si="158"/>
        <v>#DIV/0!</v>
      </c>
      <c r="BM240" s="373" t="e">
        <f t="shared" si="159"/>
        <v>#DIV/0!</v>
      </c>
      <c r="BN240" s="373" t="e">
        <f t="shared" si="160"/>
        <v>#DIV/0!</v>
      </c>
      <c r="BO240" s="373" t="e">
        <f t="shared" si="161"/>
        <v>#DIV/0!</v>
      </c>
      <c r="BP240" s="373" t="e">
        <f t="shared" si="162"/>
        <v>#DIV/0!</v>
      </c>
      <c r="BQ240" s="373" t="e">
        <f t="shared" si="163"/>
        <v>#DIV/0!</v>
      </c>
      <c r="BR240" s="373" t="e">
        <f t="shared" si="164"/>
        <v>#DIV/0!</v>
      </c>
      <c r="BS240" s="373" t="e">
        <f t="shared" si="165"/>
        <v>#DIV/0!</v>
      </c>
      <c r="BT240" s="373" t="e">
        <f t="shared" si="166"/>
        <v>#DIV/0!</v>
      </c>
      <c r="BU240" s="373" t="e">
        <f t="shared" si="167"/>
        <v>#DIV/0!</v>
      </c>
      <c r="BV240" s="373" t="e">
        <f t="shared" si="168"/>
        <v>#DIV/0!</v>
      </c>
      <c r="BW240" s="373" t="e">
        <f t="shared" si="169"/>
        <v>#DIV/0!</v>
      </c>
      <c r="BY240" s="273" t="e">
        <f t="shared" si="196"/>
        <v>#DIV/0!</v>
      </c>
      <c r="BZ240" s="374" t="e">
        <f t="shared" si="197"/>
        <v>#DIV/0!</v>
      </c>
      <c r="CA240" s="375" t="e">
        <f t="shared" si="198"/>
        <v>#DIV/0!</v>
      </c>
      <c r="CB240" s="372">
        <f t="shared" si="170"/>
        <v>4621.88</v>
      </c>
      <c r="CC240" s="18" t="e">
        <f t="shared" si="171"/>
        <v>#DIV/0!</v>
      </c>
    </row>
    <row r="241" spans="1:81" s="26" customFormat="1" ht="9" customHeight="1">
      <c r="A241" s="541">
        <v>205</v>
      </c>
      <c r="B241" s="386" t="s">
        <v>845</v>
      </c>
      <c r="C241" s="388">
        <v>1538.2</v>
      </c>
      <c r="D241" s="365">
        <v>710</v>
      </c>
      <c r="E241" s="388"/>
      <c r="F241" s="388"/>
      <c r="G241" s="388">
        <f>ROUND(H241+U241+X241+Z241+AB241+AD241+AF241+AH241+AI241+AJ241+AK241+AL241,2)</f>
        <v>1604642.94</v>
      </c>
      <c r="H241" s="388">
        <f>ROUND(I241+K241+M241+O241+Q241+S241,2)</f>
        <v>1195768.3400000001</v>
      </c>
      <c r="I241" s="178">
        <v>379426.64</v>
      </c>
      <c r="J241" s="190">
        <v>421</v>
      </c>
      <c r="K241" s="178">
        <v>651360</v>
      </c>
      <c r="L241" s="190">
        <v>0</v>
      </c>
      <c r="M241" s="190">
        <v>0</v>
      </c>
      <c r="N241" s="388">
        <v>202</v>
      </c>
      <c r="O241" s="388">
        <v>164981.70000000001</v>
      </c>
      <c r="P241" s="388">
        <v>0</v>
      </c>
      <c r="Q241" s="388">
        <v>0</v>
      </c>
      <c r="R241" s="388">
        <v>0</v>
      </c>
      <c r="S241" s="388">
        <v>0</v>
      </c>
      <c r="T241" s="103">
        <v>0</v>
      </c>
      <c r="U241" s="388">
        <v>0</v>
      </c>
      <c r="V241" s="388"/>
      <c r="W241" s="388">
        <v>0</v>
      </c>
      <c r="X241" s="388">
        <v>0</v>
      </c>
      <c r="Y241" s="396">
        <v>0</v>
      </c>
      <c r="Z241" s="396">
        <v>0</v>
      </c>
      <c r="AA241" s="396">
        <v>0</v>
      </c>
      <c r="AB241" s="396">
        <v>0</v>
      </c>
      <c r="AC241" s="396">
        <v>0</v>
      </c>
      <c r="AD241" s="396">
        <v>0</v>
      </c>
      <c r="AE241" s="396">
        <v>0</v>
      </c>
      <c r="AF241" s="396">
        <v>0</v>
      </c>
      <c r="AG241" s="396">
        <v>0</v>
      </c>
      <c r="AH241" s="396">
        <v>0</v>
      </c>
      <c r="AI241" s="388">
        <f>ROUND(33454.18+244848.82,2)</f>
        <v>278303</v>
      </c>
      <c r="AJ241" s="396">
        <v>86902.17</v>
      </c>
      <c r="AK241" s="396">
        <v>43669.43</v>
      </c>
      <c r="AL241" s="396">
        <v>0</v>
      </c>
      <c r="AN241" s="372">
        <f>I241/'Приложение 1.1'!J239</f>
        <v>246.66924977246131</v>
      </c>
      <c r="AO241" s="372">
        <f t="shared" si="147"/>
        <v>1547.1733966745844</v>
      </c>
      <c r="AP241" s="372" t="e">
        <f t="shared" si="148"/>
        <v>#DIV/0!</v>
      </c>
      <c r="AQ241" s="372">
        <f t="shared" si="149"/>
        <v>816.74108910891096</v>
      </c>
      <c r="AR241" s="372" t="e">
        <f t="shared" si="150"/>
        <v>#DIV/0!</v>
      </c>
      <c r="AS241" s="372" t="e">
        <f t="shared" si="151"/>
        <v>#DIV/0!</v>
      </c>
      <c r="AT241" s="372" t="e">
        <f t="shared" si="152"/>
        <v>#DIV/0!</v>
      </c>
      <c r="AU241" s="372" t="e">
        <f t="shared" si="153"/>
        <v>#DIV/0!</v>
      </c>
      <c r="AV241" s="372" t="e">
        <f t="shared" si="154"/>
        <v>#DIV/0!</v>
      </c>
      <c r="AW241" s="372" t="e">
        <f t="shared" si="155"/>
        <v>#DIV/0!</v>
      </c>
      <c r="AX241" s="372" t="e">
        <f t="shared" si="156"/>
        <v>#DIV/0!</v>
      </c>
      <c r="AY241" s="372">
        <f>AI241/'Приложение 1.1'!J239</f>
        <v>180.92770771031076</v>
      </c>
      <c r="AZ241" s="372">
        <v>730.08</v>
      </c>
      <c r="BA241" s="372">
        <v>2070.12</v>
      </c>
      <c r="BB241" s="372">
        <v>848.92</v>
      </c>
      <c r="BC241" s="372">
        <v>819.73</v>
      </c>
      <c r="BD241" s="372">
        <v>611.5</v>
      </c>
      <c r="BE241" s="372">
        <v>1080.04</v>
      </c>
      <c r="BF241" s="372">
        <v>2671800.0099999998</v>
      </c>
      <c r="BG241" s="372">
        <f t="shared" si="157"/>
        <v>4422.8500000000004</v>
      </c>
      <c r="BH241" s="372">
        <v>8748.57</v>
      </c>
      <c r="BI241" s="372">
        <v>3389.61</v>
      </c>
      <c r="BJ241" s="372">
        <v>5995.76</v>
      </c>
      <c r="BK241" s="372">
        <v>548.62</v>
      </c>
      <c r="BL241" s="373" t="str">
        <f t="shared" si="158"/>
        <v xml:space="preserve"> </v>
      </c>
      <c r="BM241" s="373" t="str">
        <f t="shared" si="159"/>
        <v xml:space="preserve"> </v>
      </c>
      <c r="BN241" s="373" t="e">
        <f t="shared" si="160"/>
        <v>#DIV/0!</v>
      </c>
      <c r="BO241" s="373" t="str">
        <f t="shared" si="161"/>
        <v xml:space="preserve"> </v>
      </c>
      <c r="BP241" s="373" t="e">
        <f t="shared" si="162"/>
        <v>#DIV/0!</v>
      </c>
      <c r="BQ241" s="373" t="e">
        <f t="shared" si="163"/>
        <v>#DIV/0!</v>
      </c>
      <c r="BR241" s="373" t="e">
        <f t="shared" si="164"/>
        <v>#DIV/0!</v>
      </c>
      <c r="BS241" s="373" t="e">
        <f t="shared" si="165"/>
        <v>#DIV/0!</v>
      </c>
      <c r="BT241" s="373" t="e">
        <f t="shared" si="166"/>
        <v>#DIV/0!</v>
      </c>
      <c r="BU241" s="373" t="e">
        <f t="shared" si="167"/>
        <v>#DIV/0!</v>
      </c>
      <c r="BV241" s="373" t="e">
        <f t="shared" si="168"/>
        <v>#DIV/0!</v>
      </c>
      <c r="BW241" s="373" t="str">
        <f t="shared" si="169"/>
        <v xml:space="preserve"> </v>
      </c>
      <c r="BY241" s="273">
        <f t="shared" si="196"/>
        <v>5.41567023003884</v>
      </c>
      <c r="BZ241" s="374">
        <f t="shared" si="197"/>
        <v>2.7214421919931922</v>
      </c>
      <c r="CA241" s="375" t="e">
        <f t="shared" si="198"/>
        <v>#DIV/0!</v>
      </c>
      <c r="CB241" s="372">
        <f t="shared" si="170"/>
        <v>4621.88</v>
      </c>
      <c r="CC241" s="18" t="e">
        <f t="shared" si="171"/>
        <v>#DIV/0!</v>
      </c>
    </row>
    <row r="242" spans="1:81" s="26" customFormat="1" ht="35.25" customHeight="1">
      <c r="A242" s="796" t="s">
        <v>440</v>
      </c>
      <c r="B242" s="796"/>
      <c r="C242" s="388">
        <f>SUM(C241)</f>
        <v>1538.2</v>
      </c>
      <c r="D242" s="388"/>
      <c r="E242" s="388"/>
      <c r="F242" s="388"/>
      <c r="G242" s="388">
        <f>ROUND(SUM(G241),2)</f>
        <v>1604642.94</v>
      </c>
      <c r="H242" s="388">
        <f>ROUND(SUM(H241),2)</f>
        <v>1195768.3400000001</v>
      </c>
      <c r="I242" s="388">
        <f t="shared" ref="I242:AL242" si="199">SUM(I241)</f>
        <v>379426.64</v>
      </c>
      <c r="J242" s="388">
        <f t="shared" si="199"/>
        <v>421</v>
      </c>
      <c r="K242" s="388">
        <f t="shared" si="199"/>
        <v>651360</v>
      </c>
      <c r="L242" s="388">
        <f t="shared" si="199"/>
        <v>0</v>
      </c>
      <c r="M242" s="388">
        <f t="shared" si="199"/>
        <v>0</v>
      </c>
      <c r="N242" s="388">
        <f t="shared" si="199"/>
        <v>202</v>
      </c>
      <c r="O242" s="388">
        <f t="shared" si="199"/>
        <v>164981.70000000001</v>
      </c>
      <c r="P242" s="388">
        <f t="shared" si="199"/>
        <v>0</v>
      </c>
      <c r="Q242" s="388">
        <f t="shared" si="199"/>
        <v>0</v>
      </c>
      <c r="R242" s="388">
        <f t="shared" si="199"/>
        <v>0</v>
      </c>
      <c r="S242" s="388">
        <f t="shared" si="199"/>
        <v>0</v>
      </c>
      <c r="T242" s="103">
        <f t="shared" si="199"/>
        <v>0</v>
      </c>
      <c r="U242" s="388">
        <f t="shared" si="199"/>
        <v>0</v>
      </c>
      <c r="V242" s="388" t="s">
        <v>388</v>
      </c>
      <c r="W242" s="388">
        <f t="shared" si="199"/>
        <v>0</v>
      </c>
      <c r="X242" s="388">
        <f t="shared" si="199"/>
        <v>0</v>
      </c>
      <c r="Y242" s="388">
        <f t="shared" si="199"/>
        <v>0</v>
      </c>
      <c r="Z242" s="388">
        <f t="shared" si="199"/>
        <v>0</v>
      </c>
      <c r="AA242" s="388">
        <f t="shared" si="199"/>
        <v>0</v>
      </c>
      <c r="AB242" s="388">
        <f t="shared" si="199"/>
        <v>0</v>
      </c>
      <c r="AC242" s="388">
        <f t="shared" si="199"/>
        <v>0</v>
      </c>
      <c r="AD242" s="388">
        <f t="shared" si="199"/>
        <v>0</v>
      </c>
      <c r="AE242" s="388">
        <f t="shared" si="199"/>
        <v>0</v>
      </c>
      <c r="AF242" s="388">
        <f t="shared" si="199"/>
        <v>0</v>
      </c>
      <c r="AG242" s="388">
        <f t="shared" si="199"/>
        <v>0</v>
      </c>
      <c r="AH242" s="388">
        <f t="shared" si="199"/>
        <v>0</v>
      </c>
      <c r="AI242" s="388">
        <f t="shared" si="199"/>
        <v>278303</v>
      </c>
      <c r="AJ242" s="388">
        <f t="shared" si="199"/>
        <v>86902.17</v>
      </c>
      <c r="AK242" s="388">
        <f t="shared" si="199"/>
        <v>43669.43</v>
      </c>
      <c r="AL242" s="388">
        <f t="shared" si="199"/>
        <v>0</v>
      </c>
      <c r="AN242" s="372">
        <f>I242/'Приложение 1.1'!J240</f>
        <v>246.66924977246131</v>
      </c>
      <c r="AO242" s="372">
        <f t="shared" si="147"/>
        <v>1547.1733966745844</v>
      </c>
      <c r="AP242" s="372" t="e">
        <f t="shared" si="148"/>
        <v>#DIV/0!</v>
      </c>
      <c r="AQ242" s="372">
        <f t="shared" si="149"/>
        <v>816.74108910891096</v>
      </c>
      <c r="AR242" s="372" t="e">
        <f t="shared" si="150"/>
        <v>#DIV/0!</v>
      </c>
      <c r="AS242" s="372" t="e">
        <f t="shared" si="151"/>
        <v>#DIV/0!</v>
      </c>
      <c r="AT242" s="372" t="e">
        <f t="shared" si="152"/>
        <v>#DIV/0!</v>
      </c>
      <c r="AU242" s="372" t="e">
        <f t="shared" si="153"/>
        <v>#DIV/0!</v>
      </c>
      <c r="AV242" s="372" t="e">
        <f t="shared" si="154"/>
        <v>#DIV/0!</v>
      </c>
      <c r="AW242" s="372" t="e">
        <f t="shared" si="155"/>
        <v>#DIV/0!</v>
      </c>
      <c r="AX242" s="372" t="e">
        <f t="shared" si="156"/>
        <v>#DIV/0!</v>
      </c>
      <c r="AY242" s="372">
        <f>AI242/'Приложение 1.1'!J240</f>
        <v>180.92770771031076</v>
      </c>
      <c r="AZ242" s="372">
        <v>730.08</v>
      </c>
      <c r="BA242" s="372">
        <v>2070.12</v>
      </c>
      <c r="BB242" s="372">
        <v>848.92</v>
      </c>
      <c r="BC242" s="372">
        <v>819.73</v>
      </c>
      <c r="BD242" s="372">
        <v>611.5</v>
      </c>
      <c r="BE242" s="372">
        <v>1080.04</v>
      </c>
      <c r="BF242" s="372">
        <v>2671800.0099999998</v>
      </c>
      <c r="BG242" s="372">
        <f t="shared" si="157"/>
        <v>4422.8500000000004</v>
      </c>
      <c r="BH242" s="372">
        <v>8748.57</v>
      </c>
      <c r="BI242" s="372">
        <v>3389.61</v>
      </c>
      <c r="BJ242" s="372">
        <v>5995.76</v>
      </c>
      <c r="BK242" s="372">
        <v>548.62</v>
      </c>
      <c r="BL242" s="373" t="str">
        <f t="shared" si="158"/>
        <v xml:space="preserve"> </v>
      </c>
      <c r="BM242" s="373" t="str">
        <f t="shared" si="159"/>
        <v xml:space="preserve"> </v>
      </c>
      <c r="BN242" s="373" t="e">
        <f t="shared" si="160"/>
        <v>#DIV/0!</v>
      </c>
      <c r="BO242" s="373" t="str">
        <f t="shared" si="161"/>
        <v xml:space="preserve"> </v>
      </c>
      <c r="BP242" s="373" t="e">
        <f t="shared" si="162"/>
        <v>#DIV/0!</v>
      </c>
      <c r="BQ242" s="373" t="e">
        <f t="shared" si="163"/>
        <v>#DIV/0!</v>
      </c>
      <c r="BR242" s="373" t="e">
        <f t="shared" si="164"/>
        <v>#DIV/0!</v>
      </c>
      <c r="BS242" s="373" t="e">
        <f t="shared" si="165"/>
        <v>#DIV/0!</v>
      </c>
      <c r="BT242" s="373" t="e">
        <f t="shared" si="166"/>
        <v>#DIV/0!</v>
      </c>
      <c r="BU242" s="373" t="e">
        <f t="shared" si="167"/>
        <v>#DIV/0!</v>
      </c>
      <c r="BV242" s="373" t="e">
        <f t="shared" si="168"/>
        <v>#DIV/0!</v>
      </c>
      <c r="BW242" s="373" t="str">
        <f t="shared" si="169"/>
        <v xml:space="preserve"> </v>
      </c>
      <c r="BY242" s="273">
        <f t="shared" si="196"/>
        <v>5.41567023003884</v>
      </c>
      <c r="BZ242" s="374">
        <f t="shared" si="197"/>
        <v>2.7214421919931922</v>
      </c>
      <c r="CA242" s="375" t="e">
        <f t="shared" si="198"/>
        <v>#DIV/0!</v>
      </c>
      <c r="CB242" s="372">
        <f t="shared" si="170"/>
        <v>4621.88</v>
      </c>
      <c r="CC242" s="18" t="e">
        <f t="shared" si="171"/>
        <v>#DIV/0!</v>
      </c>
    </row>
    <row r="243" spans="1:81" s="26" customFormat="1" ht="11.25" customHeight="1">
      <c r="A243" s="725" t="s">
        <v>432</v>
      </c>
      <c r="B243" s="726"/>
      <c r="C243" s="726"/>
      <c r="D243" s="726"/>
      <c r="E243" s="726"/>
      <c r="F243" s="726"/>
      <c r="G243" s="726"/>
      <c r="H243" s="726"/>
      <c r="I243" s="726"/>
      <c r="J243" s="726"/>
      <c r="K243" s="726"/>
      <c r="L243" s="726"/>
      <c r="M243" s="726"/>
      <c r="N243" s="726"/>
      <c r="O243" s="726"/>
      <c r="P243" s="726"/>
      <c r="Q243" s="726"/>
      <c r="R243" s="726"/>
      <c r="S243" s="726"/>
      <c r="T243" s="726"/>
      <c r="U243" s="726"/>
      <c r="V243" s="726"/>
      <c r="W243" s="726"/>
      <c r="X243" s="726"/>
      <c r="Y243" s="726"/>
      <c r="Z243" s="726"/>
      <c r="AA243" s="726"/>
      <c r="AB243" s="726"/>
      <c r="AC243" s="726"/>
      <c r="AD243" s="726"/>
      <c r="AE243" s="726"/>
      <c r="AF243" s="726"/>
      <c r="AG243" s="726"/>
      <c r="AH243" s="726"/>
      <c r="AI243" s="726"/>
      <c r="AJ243" s="726"/>
      <c r="AK243" s="726"/>
      <c r="AL243" s="727"/>
      <c r="AN243" s="372" t="e">
        <f>I243/'Приложение 1.1'!J241</f>
        <v>#DIV/0!</v>
      </c>
      <c r="AO243" s="372" t="e">
        <f t="shared" si="147"/>
        <v>#DIV/0!</v>
      </c>
      <c r="AP243" s="372" t="e">
        <f t="shared" si="148"/>
        <v>#DIV/0!</v>
      </c>
      <c r="AQ243" s="372" t="e">
        <f t="shared" si="149"/>
        <v>#DIV/0!</v>
      </c>
      <c r="AR243" s="372" t="e">
        <f t="shared" si="150"/>
        <v>#DIV/0!</v>
      </c>
      <c r="AS243" s="372" t="e">
        <f t="shared" si="151"/>
        <v>#DIV/0!</v>
      </c>
      <c r="AT243" s="372" t="e">
        <f t="shared" si="152"/>
        <v>#DIV/0!</v>
      </c>
      <c r="AU243" s="372" t="e">
        <f t="shared" si="153"/>
        <v>#DIV/0!</v>
      </c>
      <c r="AV243" s="372" t="e">
        <f t="shared" si="154"/>
        <v>#DIV/0!</v>
      </c>
      <c r="AW243" s="372" t="e">
        <f t="shared" si="155"/>
        <v>#DIV/0!</v>
      </c>
      <c r="AX243" s="372" t="e">
        <f t="shared" si="156"/>
        <v>#DIV/0!</v>
      </c>
      <c r="AY243" s="372" t="e">
        <f>AI243/'Приложение 1.1'!J241</f>
        <v>#DIV/0!</v>
      </c>
      <c r="AZ243" s="372">
        <v>730.08</v>
      </c>
      <c r="BA243" s="372">
        <v>2070.12</v>
      </c>
      <c r="BB243" s="372">
        <v>848.92</v>
      </c>
      <c r="BC243" s="372">
        <v>819.73</v>
      </c>
      <c r="BD243" s="372">
        <v>611.5</v>
      </c>
      <c r="BE243" s="372">
        <v>1080.04</v>
      </c>
      <c r="BF243" s="372">
        <v>2671800.0099999998</v>
      </c>
      <c r="BG243" s="372">
        <f t="shared" si="157"/>
        <v>4422.8500000000004</v>
      </c>
      <c r="BH243" s="372">
        <v>8748.57</v>
      </c>
      <c r="BI243" s="372">
        <v>3389.61</v>
      </c>
      <c r="BJ243" s="372">
        <v>5995.76</v>
      </c>
      <c r="BK243" s="372">
        <v>548.62</v>
      </c>
      <c r="BL243" s="373" t="e">
        <f t="shared" si="158"/>
        <v>#DIV/0!</v>
      </c>
      <c r="BM243" s="373" t="e">
        <f t="shared" si="159"/>
        <v>#DIV/0!</v>
      </c>
      <c r="BN243" s="373" t="e">
        <f t="shared" si="160"/>
        <v>#DIV/0!</v>
      </c>
      <c r="BO243" s="373" t="e">
        <f t="shared" si="161"/>
        <v>#DIV/0!</v>
      </c>
      <c r="BP243" s="373" t="e">
        <f t="shared" si="162"/>
        <v>#DIV/0!</v>
      </c>
      <c r="BQ243" s="373" t="e">
        <f t="shared" si="163"/>
        <v>#DIV/0!</v>
      </c>
      <c r="BR243" s="373" t="e">
        <f t="shared" si="164"/>
        <v>#DIV/0!</v>
      </c>
      <c r="BS243" s="373" t="e">
        <f t="shared" si="165"/>
        <v>#DIV/0!</v>
      </c>
      <c r="BT243" s="373" t="e">
        <f t="shared" si="166"/>
        <v>#DIV/0!</v>
      </c>
      <c r="BU243" s="373" t="e">
        <f t="shared" si="167"/>
        <v>#DIV/0!</v>
      </c>
      <c r="BV243" s="373" t="e">
        <f t="shared" si="168"/>
        <v>#DIV/0!</v>
      </c>
      <c r="BW243" s="373" t="e">
        <f t="shared" si="169"/>
        <v>#DIV/0!</v>
      </c>
      <c r="BY243" s="273" t="e">
        <f t="shared" si="196"/>
        <v>#DIV/0!</v>
      </c>
      <c r="BZ243" s="374" t="e">
        <f t="shared" si="197"/>
        <v>#DIV/0!</v>
      </c>
      <c r="CA243" s="375" t="e">
        <f t="shared" si="198"/>
        <v>#DIV/0!</v>
      </c>
      <c r="CB243" s="372">
        <f t="shared" si="170"/>
        <v>4621.88</v>
      </c>
      <c r="CC243" s="18" t="e">
        <f t="shared" si="171"/>
        <v>#DIV/0!</v>
      </c>
    </row>
    <row r="244" spans="1:81" s="26" customFormat="1" ht="9" customHeight="1">
      <c r="A244" s="139">
        <v>206</v>
      </c>
      <c r="B244" s="386" t="s">
        <v>851</v>
      </c>
      <c r="C244" s="388">
        <v>516.20000000000005</v>
      </c>
      <c r="D244" s="365"/>
      <c r="E244" s="388"/>
      <c r="F244" s="388"/>
      <c r="G244" s="178">
        <f>ROUND(H244+U244+X244+Z244+AB244+AD244+AF244+AH244+AI244+AJ244+AK244+AL244,2)</f>
        <v>1777682.4</v>
      </c>
      <c r="H244" s="388">
        <f>I244+K244+M244+O244+Q244+S244</f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388">
        <v>0</v>
      </c>
      <c r="O244" s="388">
        <v>0</v>
      </c>
      <c r="P244" s="388">
        <v>0</v>
      </c>
      <c r="Q244" s="388">
        <v>0</v>
      </c>
      <c r="R244" s="388">
        <v>0</v>
      </c>
      <c r="S244" s="388">
        <v>0</v>
      </c>
      <c r="T244" s="103">
        <v>0</v>
      </c>
      <c r="U244" s="388">
        <v>0</v>
      </c>
      <c r="V244" s="388" t="s">
        <v>993</v>
      </c>
      <c r="W244" s="396">
        <v>460</v>
      </c>
      <c r="X244" s="388">
        <v>1708349</v>
      </c>
      <c r="Y244" s="396">
        <v>0</v>
      </c>
      <c r="Z244" s="396">
        <v>0</v>
      </c>
      <c r="AA244" s="396">
        <v>0</v>
      </c>
      <c r="AB244" s="396">
        <v>0</v>
      </c>
      <c r="AC244" s="396">
        <v>0</v>
      </c>
      <c r="AD244" s="396">
        <v>0</v>
      </c>
      <c r="AE244" s="396">
        <v>0</v>
      </c>
      <c r="AF244" s="396">
        <v>0</v>
      </c>
      <c r="AG244" s="396">
        <v>0</v>
      </c>
      <c r="AH244" s="396">
        <v>0</v>
      </c>
      <c r="AI244" s="396">
        <v>0</v>
      </c>
      <c r="AJ244" s="396">
        <v>41488.660000000003</v>
      </c>
      <c r="AK244" s="396">
        <v>27844.74</v>
      </c>
      <c r="AL244" s="396">
        <v>0</v>
      </c>
      <c r="AN244" s="372">
        <f>I244/'Приложение 1.1'!J242</f>
        <v>0</v>
      </c>
      <c r="AO244" s="372" t="e">
        <f t="shared" si="147"/>
        <v>#DIV/0!</v>
      </c>
      <c r="AP244" s="372" t="e">
        <f t="shared" si="148"/>
        <v>#DIV/0!</v>
      </c>
      <c r="AQ244" s="372" t="e">
        <f t="shared" si="149"/>
        <v>#DIV/0!</v>
      </c>
      <c r="AR244" s="372" t="e">
        <f t="shared" si="150"/>
        <v>#DIV/0!</v>
      </c>
      <c r="AS244" s="372" t="e">
        <f t="shared" si="151"/>
        <v>#DIV/0!</v>
      </c>
      <c r="AT244" s="372" t="e">
        <f t="shared" si="152"/>
        <v>#DIV/0!</v>
      </c>
      <c r="AU244" s="372">
        <f t="shared" si="153"/>
        <v>3713.8021739130436</v>
      </c>
      <c r="AV244" s="372" t="e">
        <f t="shared" si="154"/>
        <v>#DIV/0!</v>
      </c>
      <c r="AW244" s="372" t="e">
        <f t="shared" si="155"/>
        <v>#DIV/0!</v>
      </c>
      <c r="AX244" s="372" t="e">
        <f t="shared" si="156"/>
        <v>#DIV/0!</v>
      </c>
      <c r="AY244" s="372">
        <f>AI244/'Приложение 1.1'!J242</f>
        <v>0</v>
      </c>
      <c r="AZ244" s="372">
        <v>730.08</v>
      </c>
      <c r="BA244" s="372">
        <v>2070.12</v>
      </c>
      <c r="BB244" s="372">
        <v>848.92</v>
      </c>
      <c r="BC244" s="372">
        <v>819.73</v>
      </c>
      <c r="BD244" s="372">
        <v>611.5</v>
      </c>
      <c r="BE244" s="372">
        <v>1080.04</v>
      </c>
      <c r="BF244" s="372">
        <v>2671800.0099999998</v>
      </c>
      <c r="BG244" s="372">
        <f t="shared" si="157"/>
        <v>4422.8500000000004</v>
      </c>
      <c r="BH244" s="372">
        <v>8748.57</v>
      </c>
      <c r="BI244" s="372">
        <v>3389.61</v>
      </c>
      <c r="BJ244" s="372">
        <v>5995.76</v>
      </c>
      <c r="BK244" s="372">
        <v>548.62</v>
      </c>
      <c r="BL244" s="373" t="str">
        <f t="shared" si="158"/>
        <v xml:space="preserve"> </v>
      </c>
      <c r="BM244" s="373" t="e">
        <f t="shared" si="159"/>
        <v>#DIV/0!</v>
      </c>
      <c r="BN244" s="373" t="e">
        <f t="shared" si="160"/>
        <v>#DIV/0!</v>
      </c>
      <c r="BO244" s="373" t="e">
        <f t="shared" si="161"/>
        <v>#DIV/0!</v>
      </c>
      <c r="BP244" s="373" t="e">
        <f t="shared" si="162"/>
        <v>#DIV/0!</v>
      </c>
      <c r="BQ244" s="373" t="e">
        <f t="shared" si="163"/>
        <v>#DIV/0!</v>
      </c>
      <c r="BR244" s="373" t="e">
        <f t="shared" si="164"/>
        <v>#DIV/0!</v>
      </c>
      <c r="BS244" s="373" t="str">
        <f t="shared" si="165"/>
        <v xml:space="preserve"> </v>
      </c>
      <c r="BT244" s="373" t="e">
        <f t="shared" si="166"/>
        <v>#DIV/0!</v>
      </c>
      <c r="BU244" s="373" t="e">
        <f t="shared" si="167"/>
        <v>#DIV/0!</v>
      </c>
      <c r="BV244" s="373" t="e">
        <f t="shared" si="168"/>
        <v>#DIV/0!</v>
      </c>
      <c r="BW244" s="373" t="str">
        <f t="shared" si="169"/>
        <v xml:space="preserve"> </v>
      </c>
      <c r="BY244" s="273">
        <f t="shared" si="196"/>
        <v>2.3338623367143652</v>
      </c>
      <c r="BZ244" s="374">
        <f t="shared" si="197"/>
        <v>1.5663506597128938</v>
      </c>
      <c r="CA244" s="375">
        <f t="shared" si="198"/>
        <v>3864.5269565217391</v>
      </c>
      <c r="CB244" s="372">
        <f t="shared" si="170"/>
        <v>4621.88</v>
      </c>
      <c r="CC244" s="18" t="str">
        <f t="shared" si="171"/>
        <v xml:space="preserve"> </v>
      </c>
    </row>
    <row r="245" spans="1:81" s="26" customFormat="1" ht="36" customHeight="1">
      <c r="A245" s="796" t="s">
        <v>433</v>
      </c>
      <c r="B245" s="796"/>
      <c r="C245" s="388">
        <f>SUM(C244)</f>
        <v>516.20000000000005</v>
      </c>
      <c r="D245" s="287"/>
      <c r="E245" s="140"/>
      <c r="F245" s="140"/>
      <c r="G245" s="388">
        <f>ROUND(SUM(G244),2)</f>
        <v>1777682.4</v>
      </c>
      <c r="H245" s="388">
        <f t="shared" ref="H245:AL245" si="200">SUM(H244)</f>
        <v>0</v>
      </c>
      <c r="I245" s="388">
        <f t="shared" si="200"/>
        <v>0</v>
      </c>
      <c r="J245" s="388">
        <f t="shared" si="200"/>
        <v>0</v>
      </c>
      <c r="K245" s="388">
        <f t="shared" si="200"/>
        <v>0</v>
      </c>
      <c r="L245" s="388">
        <f t="shared" si="200"/>
        <v>0</v>
      </c>
      <c r="M245" s="388">
        <f t="shared" si="200"/>
        <v>0</v>
      </c>
      <c r="N245" s="388">
        <f t="shared" si="200"/>
        <v>0</v>
      </c>
      <c r="O245" s="388">
        <f t="shared" si="200"/>
        <v>0</v>
      </c>
      <c r="P245" s="388">
        <f t="shared" si="200"/>
        <v>0</v>
      </c>
      <c r="Q245" s="388">
        <f t="shared" si="200"/>
        <v>0</v>
      </c>
      <c r="R245" s="388">
        <f t="shared" si="200"/>
        <v>0</v>
      </c>
      <c r="S245" s="388">
        <f t="shared" si="200"/>
        <v>0</v>
      </c>
      <c r="T245" s="103">
        <f t="shared" si="200"/>
        <v>0</v>
      </c>
      <c r="U245" s="388">
        <f t="shared" si="200"/>
        <v>0</v>
      </c>
      <c r="V245" s="140" t="s">
        <v>388</v>
      </c>
      <c r="W245" s="388">
        <f t="shared" si="200"/>
        <v>460</v>
      </c>
      <c r="X245" s="388">
        <f t="shared" si="200"/>
        <v>1708349</v>
      </c>
      <c r="Y245" s="388">
        <f t="shared" si="200"/>
        <v>0</v>
      </c>
      <c r="Z245" s="388">
        <f t="shared" si="200"/>
        <v>0</v>
      </c>
      <c r="AA245" s="388">
        <f t="shared" si="200"/>
        <v>0</v>
      </c>
      <c r="AB245" s="388">
        <f t="shared" si="200"/>
        <v>0</v>
      </c>
      <c r="AC245" s="388">
        <f t="shared" si="200"/>
        <v>0</v>
      </c>
      <c r="AD245" s="388">
        <f t="shared" si="200"/>
        <v>0</v>
      </c>
      <c r="AE245" s="388">
        <f t="shared" si="200"/>
        <v>0</v>
      </c>
      <c r="AF245" s="388">
        <f t="shared" si="200"/>
        <v>0</v>
      </c>
      <c r="AG245" s="388">
        <f t="shared" si="200"/>
        <v>0</v>
      </c>
      <c r="AH245" s="388">
        <f t="shared" si="200"/>
        <v>0</v>
      </c>
      <c r="AI245" s="388">
        <f t="shared" si="200"/>
        <v>0</v>
      </c>
      <c r="AJ245" s="388">
        <f t="shared" si="200"/>
        <v>41488.660000000003</v>
      </c>
      <c r="AK245" s="388">
        <f t="shared" si="200"/>
        <v>27844.74</v>
      </c>
      <c r="AL245" s="388">
        <f t="shared" si="200"/>
        <v>0</v>
      </c>
      <c r="AN245" s="372">
        <f>I245/'Приложение 1.1'!J243</f>
        <v>0</v>
      </c>
      <c r="AO245" s="372" t="e">
        <f t="shared" si="147"/>
        <v>#DIV/0!</v>
      </c>
      <c r="AP245" s="372" t="e">
        <f t="shared" si="148"/>
        <v>#DIV/0!</v>
      </c>
      <c r="AQ245" s="372" t="e">
        <f t="shared" si="149"/>
        <v>#DIV/0!</v>
      </c>
      <c r="AR245" s="372" t="e">
        <f t="shared" si="150"/>
        <v>#DIV/0!</v>
      </c>
      <c r="AS245" s="372" t="e">
        <f t="shared" si="151"/>
        <v>#DIV/0!</v>
      </c>
      <c r="AT245" s="372" t="e">
        <f t="shared" si="152"/>
        <v>#DIV/0!</v>
      </c>
      <c r="AU245" s="372">
        <f t="shared" si="153"/>
        <v>3713.8021739130436</v>
      </c>
      <c r="AV245" s="372" t="e">
        <f t="shared" si="154"/>
        <v>#DIV/0!</v>
      </c>
      <c r="AW245" s="372" t="e">
        <f t="shared" si="155"/>
        <v>#DIV/0!</v>
      </c>
      <c r="AX245" s="372" t="e">
        <f t="shared" si="156"/>
        <v>#DIV/0!</v>
      </c>
      <c r="AY245" s="372">
        <f>AI245/'Приложение 1.1'!J243</f>
        <v>0</v>
      </c>
      <c r="AZ245" s="372">
        <v>730.08</v>
      </c>
      <c r="BA245" s="372">
        <v>2070.12</v>
      </c>
      <c r="BB245" s="372">
        <v>848.92</v>
      </c>
      <c r="BC245" s="372">
        <v>819.73</v>
      </c>
      <c r="BD245" s="372">
        <v>611.5</v>
      </c>
      <c r="BE245" s="372">
        <v>1080.04</v>
      </c>
      <c r="BF245" s="372">
        <v>2671800.0099999998</v>
      </c>
      <c r="BG245" s="372">
        <f t="shared" si="157"/>
        <v>4422.8500000000004</v>
      </c>
      <c r="BH245" s="372">
        <v>8748.57</v>
      </c>
      <c r="BI245" s="372">
        <v>3389.61</v>
      </c>
      <c r="BJ245" s="372">
        <v>5995.76</v>
      </c>
      <c r="BK245" s="372">
        <v>548.62</v>
      </c>
      <c r="BL245" s="373" t="str">
        <f t="shared" si="158"/>
        <v xml:space="preserve"> </v>
      </c>
      <c r="BM245" s="373" t="e">
        <f t="shared" si="159"/>
        <v>#DIV/0!</v>
      </c>
      <c r="BN245" s="373" t="e">
        <f t="shared" si="160"/>
        <v>#DIV/0!</v>
      </c>
      <c r="BO245" s="373" t="e">
        <f t="shared" si="161"/>
        <v>#DIV/0!</v>
      </c>
      <c r="BP245" s="373" t="e">
        <f t="shared" si="162"/>
        <v>#DIV/0!</v>
      </c>
      <c r="BQ245" s="373" t="e">
        <f t="shared" si="163"/>
        <v>#DIV/0!</v>
      </c>
      <c r="BR245" s="373" t="e">
        <f t="shared" si="164"/>
        <v>#DIV/0!</v>
      </c>
      <c r="BS245" s="373" t="str">
        <f t="shared" si="165"/>
        <v xml:space="preserve"> </v>
      </c>
      <c r="BT245" s="373" t="e">
        <f t="shared" si="166"/>
        <v>#DIV/0!</v>
      </c>
      <c r="BU245" s="373" t="e">
        <f t="shared" si="167"/>
        <v>#DIV/0!</v>
      </c>
      <c r="BV245" s="373" t="e">
        <f t="shared" si="168"/>
        <v>#DIV/0!</v>
      </c>
      <c r="BW245" s="373" t="str">
        <f t="shared" si="169"/>
        <v xml:space="preserve"> </v>
      </c>
      <c r="BY245" s="273">
        <f t="shared" si="196"/>
        <v>2.3338623367143652</v>
      </c>
      <c r="BZ245" s="374">
        <f t="shared" si="197"/>
        <v>1.5663506597128938</v>
      </c>
      <c r="CA245" s="375">
        <f t="shared" si="198"/>
        <v>3864.5269565217391</v>
      </c>
      <c r="CB245" s="372">
        <f t="shared" si="170"/>
        <v>4621.88</v>
      </c>
      <c r="CC245" s="18" t="str">
        <f t="shared" si="171"/>
        <v xml:space="preserve"> </v>
      </c>
    </row>
    <row r="246" spans="1:81" s="26" customFormat="1" ht="12.75" customHeight="1">
      <c r="A246" s="725" t="s">
        <v>855</v>
      </c>
      <c r="B246" s="726"/>
      <c r="C246" s="726"/>
      <c r="D246" s="726"/>
      <c r="E246" s="726"/>
      <c r="F246" s="726"/>
      <c r="G246" s="726"/>
      <c r="H246" s="726"/>
      <c r="I246" s="726"/>
      <c r="J246" s="726"/>
      <c r="K246" s="726"/>
      <c r="L246" s="726"/>
      <c r="M246" s="726"/>
      <c r="N246" s="726"/>
      <c r="O246" s="726"/>
      <c r="P246" s="726"/>
      <c r="Q246" s="726"/>
      <c r="R246" s="726"/>
      <c r="S246" s="726"/>
      <c r="T246" s="726"/>
      <c r="U246" s="726"/>
      <c r="V246" s="726"/>
      <c r="W246" s="726"/>
      <c r="X246" s="726"/>
      <c r="Y246" s="726"/>
      <c r="Z246" s="726"/>
      <c r="AA246" s="726"/>
      <c r="AB246" s="726"/>
      <c r="AC246" s="726"/>
      <c r="AD246" s="726"/>
      <c r="AE246" s="726"/>
      <c r="AF246" s="726"/>
      <c r="AG246" s="726"/>
      <c r="AH246" s="726"/>
      <c r="AI246" s="726"/>
      <c r="AJ246" s="726"/>
      <c r="AK246" s="726"/>
      <c r="AL246" s="727"/>
      <c r="AN246" s="372" t="e">
        <f>I246/'Приложение 1.1'!J244</f>
        <v>#DIV/0!</v>
      </c>
      <c r="AO246" s="372" t="e">
        <f t="shared" si="147"/>
        <v>#DIV/0!</v>
      </c>
      <c r="AP246" s="372" t="e">
        <f t="shared" si="148"/>
        <v>#DIV/0!</v>
      </c>
      <c r="AQ246" s="372" t="e">
        <f t="shared" si="149"/>
        <v>#DIV/0!</v>
      </c>
      <c r="AR246" s="372" t="e">
        <f t="shared" si="150"/>
        <v>#DIV/0!</v>
      </c>
      <c r="AS246" s="372" t="e">
        <f t="shared" si="151"/>
        <v>#DIV/0!</v>
      </c>
      <c r="AT246" s="372" t="e">
        <f t="shared" si="152"/>
        <v>#DIV/0!</v>
      </c>
      <c r="AU246" s="372" t="e">
        <f t="shared" si="153"/>
        <v>#DIV/0!</v>
      </c>
      <c r="AV246" s="372" t="e">
        <f t="shared" si="154"/>
        <v>#DIV/0!</v>
      </c>
      <c r="AW246" s="372" t="e">
        <f t="shared" si="155"/>
        <v>#DIV/0!</v>
      </c>
      <c r="AX246" s="372" t="e">
        <f t="shared" si="156"/>
        <v>#DIV/0!</v>
      </c>
      <c r="AY246" s="372" t="e">
        <f>AI246/'Приложение 1.1'!J244</f>
        <v>#DIV/0!</v>
      </c>
      <c r="AZ246" s="372">
        <v>730.08</v>
      </c>
      <c r="BA246" s="372">
        <v>2070.12</v>
      </c>
      <c r="BB246" s="372">
        <v>848.92</v>
      </c>
      <c r="BC246" s="372">
        <v>819.73</v>
      </c>
      <c r="BD246" s="372">
        <v>611.5</v>
      </c>
      <c r="BE246" s="372">
        <v>1080.04</v>
      </c>
      <c r="BF246" s="372">
        <v>2671800.0099999998</v>
      </c>
      <c r="BG246" s="372">
        <f t="shared" si="157"/>
        <v>4422.8500000000004</v>
      </c>
      <c r="BH246" s="372">
        <v>8748.57</v>
      </c>
      <c r="BI246" s="372">
        <v>3389.61</v>
      </c>
      <c r="BJ246" s="372">
        <v>5995.76</v>
      </c>
      <c r="BK246" s="372">
        <v>548.62</v>
      </c>
      <c r="BL246" s="373" t="e">
        <f t="shared" si="158"/>
        <v>#DIV/0!</v>
      </c>
      <c r="BM246" s="373" t="e">
        <f t="shared" si="159"/>
        <v>#DIV/0!</v>
      </c>
      <c r="BN246" s="373" t="e">
        <f t="shared" si="160"/>
        <v>#DIV/0!</v>
      </c>
      <c r="BO246" s="373" t="e">
        <f t="shared" si="161"/>
        <v>#DIV/0!</v>
      </c>
      <c r="BP246" s="373" t="e">
        <f t="shared" si="162"/>
        <v>#DIV/0!</v>
      </c>
      <c r="BQ246" s="373" t="e">
        <f t="shared" si="163"/>
        <v>#DIV/0!</v>
      </c>
      <c r="BR246" s="373" t="e">
        <f t="shared" si="164"/>
        <v>#DIV/0!</v>
      </c>
      <c r="BS246" s="373" t="e">
        <f t="shared" si="165"/>
        <v>#DIV/0!</v>
      </c>
      <c r="BT246" s="373" t="e">
        <f t="shared" si="166"/>
        <v>#DIV/0!</v>
      </c>
      <c r="BU246" s="373" t="e">
        <f t="shared" si="167"/>
        <v>#DIV/0!</v>
      </c>
      <c r="BV246" s="373" t="e">
        <f t="shared" si="168"/>
        <v>#DIV/0!</v>
      </c>
      <c r="BW246" s="373" t="e">
        <f t="shared" si="169"/>
        <v>#DIV/0!</v>
      </c>
      <c r="BY246" s="273" t="e">
        <f t="shared" si="196"/>
        <v>#DIV/0!</v>
      </c>
      <c r="BZ246" s="374" t="e">
        <f t="shared" si="197"/>
        <v>#DIV/0!</v>
      </c>
      <c r="CA246" s="375" t="e">
        <f t="shared" si="198"/>
        <v>#DIV/0!</v>
      </c>
      <c r="CB246" s="372">
        <f t="shared" si="170"/>
        <v>4621.88</v>
      </c>
      <c r="CC246" s="18" t="e">
        <f t="shared" si="171"/>
        <v>#DIV/0!</v>
      </c>
    </row>
    <row r="247" spans="1:81" s="490" customFormat="1" ht="9" customHeight="1">
      <c r="A247" s="139">
        <v>207</v>
      </c>
      <c r="B247" s="522" t="s">
        <v>852</v>
      </c>
      <c r="C247" s="487">
        <v>634.20000000000005</v>
      </c>
      <c r="D247" s="499"/>
      <c r="E247" s="487"/>
      <c r="F247" s="487"/>
      <c r="G247" s="487">
        <f>H247+U247+X247+Z247+AB247+AD247+AF247+AH247+AI247+AJ247+AK247+AL247</f>
        <v>1264812.56</v>
      </c>
      <c r="H247" s="487">
        <f>I247+K247+M247+O247+Q247+S247</f>
        <v>0</v>
      </c>
      <c r="I247" s="513">
        <v>0</v>
      </c>
      <c r="J247" s="513">
        <v>0</v>
      </c>
      <c r="K247" s="513">
        <v>0</v>
      </c>
      <c r="L247" s="513">
        <v>0</v>
      </c>
      <c r="M247" s="513">
        <v>0</v>
      </c>
      <c r="N247" s="487">
        <v>0</v>
      </c>
      <c r="O247" s="487">
        <v>0</v>
      </c>
      <c r="P247" s="487">
        <v>0</v>
      </c>
      <c r="Q247" s="487">
        <v>0</v>
      </c>
      <c r="R247" s="487">
        <v>0</v>
      </c>
      <c r="S247" s="487">
        <v>0</v>
      </c>
      <c r="T247" s="488">
        <v>0</v>
      </c>
      <c r="U247" s="487">
        <v>0</v>
      </c>
      <c r="V247" s="487" t="s">
        <v>992</v>
      </c>
      <c r="W247" s="489">
        <v>470.22</v>
      </c>
      <c r="X247" s="487">
        <v>1205782</v>
      </c>
      <c r="Y247" s="489">
        <v>0</v>
      </c>
      <c r="Z247" s="489">
        <v>0</v>
      </c>
      <c r="AA247" s="489">
        <v>0</v>
      </c>
      <c r="AB247" s="489">
        <v>0</v>
      </c>
      <c r="AC247" s="489">
        <v>0</v>
      </c>
      <c r="AD247" s="489">
        <v>0</v>
      </c>
      <c r="AE247" s="489">
        <v>0</v>
      </c>
      <c r="AF247" s="489">
        <v>0</v>
      </c>
      <c r="AG247" s="489">
        <v>0</v>
      </c>
      <c r="AH247" s="489">
        <v>0</v>
      </c>
      <c r="AI247" s="489">
        <v>0</v>
      </c>
      <c r="AJ247" s="489">
        <v>35394.58</v>
      </c>
      <c r="AK247" s="489">
        <v>23635.98</v>
      </c>
      <c r="AL247" s="489">
        <v>0</v>
      </c>
      <c r="AN247" s="372">
        <f>I247/'Приложение 1.1'!J245</f>
        <v>0</v>
      </c>
      <c r="AO247" s="372" t="e">
        <f t="shared" si="147"/>
        <v>#DIV/0!</v>
      </c>
      <c r="AP247" s="372" t="e">
        <f t="shared" si="148"/>
        <v>#DIV/0!</v>
      </c>
      <c r="AQ247" s="372" t="e">
        <f t="shared" si="149"/>
        <v>#DIV/0!</v>
      </c>
      <c r="AR247" s="372" t="e">
        <f t="shared" si="150"/>
        <v>#DIV/0!</v>
      </c>
      <c r="AS247" s="372" t="e">
        <f t="shared" si="151"/>
        <v>#DIV/0!</v>
      </c>
      <c r="AT247" s="372" t="e">
        <f t="shared" si="152"/>
        <v>#DIV/0!</v>
      </c>
      <c r="AU247" s="372">
        <f t="shared" si="153"/>
        <v>2564.293309514695</v>
      </c>
      <c r="AV247" s="372" t="e">
        <f t="shared" si="154"/>
        <v>#DIV/0!</v>
      </c>
      <c r="AW247" s="372" t="e">
        <f t="shared" si="155"/>
        <v>#DIV/0!</v>
      </c>
      <c r="AX247" s="372" t="e">
        <f t="shared" si="156"/>
        <v>#DIV/0!</v>
      </c>
      <c r="AY247" s="372">
        <f>AI247/'Приложение 1.1'!J245</f>
        <v>0</v>
      </c>
      <c r="AZ247" s="372">
        <v>730.08</v>
      </c>
      <c r="BA247" s="372">
        <v>2070.12</v>
      </c>
      <c r="BB247" s="372">
        <v>848.92</v>
      </c>
      <c r="BC247" s="372">
        <v>819.73</v>
      </c>
      <c r="BD247" s="372">
        <v>611.5</v>
      </c>
      <c r="BE247" s="372">
        <v>1080.04</v>
      </c>
      <c r="BF247" s="372">
        <v>2671800.0099999998</v>
      </c>
      <c r="BG247" s="372">
        <f t="shared" si="157"/>
        <v>4607.6000000000004</v>
      </c>
      <c r="BH247" s="372">
        <v>8748.57</v>
      </c>
      <c r="BI247" s="372">
        <v>3389.61</v>
      </c>
      <c r="BJ247" s="372">
        <v>5995.76</v>
      </c>
      <c r="BK247" s="372">
        <v>548.62</v>
      </c>
      <c r="BL247" s="373" t="str">
        <f t="shared" si="158"/>
        <v xml:space="preserve"> </v>
      </c>
      <c r="BM247" s="373" t="e">
        <f t="shared" si="159"/>
        <v>#DIV/0!</v>
      </c>
      <c r="BN247" s="373" t="e">
        <f t="shared" si="160"/>
        <v>#DIV/0!</v>
      </c>
      <c r="BO247" s="373" t="e">
        <f t="shared" si="161"/>
        <v>#DIV/0!</v>
      </c>
      <c r="BP247" s="373" t="e">
        <f t="shared" si="162"/>
        <v>#DIV/0!</v>
      </c>
      <c r="BQ247" s="373" t="e">
        <f t="shared" si="163"/>
        <v>#DIV/0!</v>
      </c>
      <c r="BR247" s="373" t="e">
        <f t="shared" si="164"/>
        <v>#DIV/0!</v>
      </c>
      <c r="BS247" s="373" t="str">
        <f t="shared" si="165"/>
        <v xml:space="preserve"> </v>
      </c>
      <c r="BT247" s="373" t="e">
        <f t="shared" si="166"/>
        <v>#DIV/0!</v>
      </c>
      <c r="BU247" s="373" t="e">
        <f t="shared" si="167"/>
        <v>#DIV/0!</v>
      </c>
      <c r="BV247" s="373" t="e">
        <f t="shared" si="168"/>
        <v>#DIV/0!</v>
      </c>
      <c r="BW247" s="373" t="str">
        <f t="shared" si="169"/>
        <v xml:space="preserve"> </v>
      </c>
      <c r="BY247" s="492">
        <f t="shared" si="196"/>
        <v>2.7984051644774937</v>
      </c>
      <c r="BZ247" s="493">
        <f t="shared" si="197"/>
        <v>1.868733814597793</v>
      </c>
      <c r="CA247" s="494">
        <f t="shared" si="198"/>
        <v>2689.8314831355538</v>
      </c>
      <c r="CB247" s="491">
        <f t="shared" si="170"/>
        <v>4814.95</v>
      </c>
      <c r="CC247" s="495" t="str">
        <f t="shared" si="171"/>
        <v xml:space="preserve"> </v>
      </c>
    </row>
    <row r="248" spans="1:81" s="26" customFormat="1" ht="24" customHeight="1">
      <c r="A248" s="796" t="s">
        <v>1001</v>
      </c>
      <c r="B248" s="796"/>
      <c r="C248" s="388">
        <f>SUM(C247)</f>
        <v>634.20000000000005</v>
      </c>
      <c r="D248" s="287"/>
      <c r="E248" s="140"/>
      <c r="F248" s="140"/>
      <c r="G248" s="388">
        <f>ROUND(SUM(G247),2)</f>
        <v>1264812.56</v>
      </c>
      <c r="H248" s="388">
        <f t="shared" ref="H248:AL248" si="201">SUM(H247)</f>
        <v>0</v>
      </c>
      <c r="I248" s="388">
        <f t="shared" si="201"/>
        <v>0</v>
      </c>
      <c r="J248" s="388">
        <f t="shared" si="201"/>
        <v>0</v>
      </c>
      <c r="K248" s="388">
        <f t="shared" si="201"/>
        <v>0</v>
      </c>
      <c r="L248" s="388">
        <f t="shared" si="201"/>
        <v>0</v>
      </c>
      <c r="M248" s="388">
        <f t="shared" si="201"/>
        <v>0</v>
      </c>
      <c r="N248" s="388">
        <f t="shared" si="201"/>
        <v>0</v>
      </c>
      <c r="O248" s="388">
        <f t="shared" si="201"/>
        <v>0</v>
      </c>
      <c r="P248" s="388">
        <f t="shared" si="201"/>
        <v>0</v>
      </c>
      <c r="Q248" s="388">
        <f t="shared" si="201"/>
        <v>0</v>
      </c>
      <c r="R248" s="388">
        <f t="shared" si="201"/>
        <v>0</v>
      </c>
      <c r="S248" s="388">
        <f t="shared" si="201"/>
        <v>0</v>
      </c>
      <c r="T248" s="103">
        <f t="shared" si="201"/>
        <v>0</v>
      </c>
      <c r="U248" s="388">
        <f t="shared" si="201"/>
        <v>0</v>
      </c>
      <c r="V248" s="140" t="s">
        <v>388</v>
      </c>
      <c r="W248" s="388">
        <f t="shared" si="201"/>
        <v>470.22</v>
      </c>
      <c r="X248" s="388">
        <f t="shared" si="201"/>
        <v>1205782</v>
      </c>
      <c r="Y248" s="388">
        <f t="shared" si="201"/>
        <v>0</v>
      </c>
      <c r="Z248" s="388">
        <f t="shared" si="201"/>
        <v>0</v>
      </c>
      <c r="AA248" s="388">
        <f t="shared" si="201"/>
        <v>0</v>
      </c>
      <c r="AB248" s="388">
        <f t="shared" si="201"/>
        <v>0</v>
      </c>
      <c r="AC248" s="388">
        <f t="shared" si="201"/>
        <v>0</v>
      </c>
      <c r="AD248" s="388">
        <f t="shared" si="201"/>
        <v>0</v>
      </c>
      <c r="AE248" s="388">
        <f t="shared" si="201"/>
        <v>0</v>
      </c>
      <c r="AF248" s="388">
        <f t="shared" si="201"/>
        <v>0</v>
      </c>
      <c r="AG248" s="388">
        <f t="shared" si="201"/>
        <v>0</v>
      </c>
      <c r="AH248" s="388">
        <f t="shared" si="201"/>
        <v>0</v>
      </c>
      <c r="AI248" s="388">
        <f t="shared" si="201"/>
        <v>0</v>
      </c>
      <c r="AJ248" s="388">
        <f t="shared" si="201"/>
        <v>35394.58</v>
      </c>
      <c r="AK248" s="388">
        <f t="shared" si="201"/>
        <v>23635.98</v>
      </c>
      <c r="AL248" s="388">
        <f t="shared" si="201"/>
        <v>0</v>
      </c>
      <c r="AN248" s="372">
        <f>I248/'Приложение 1.1'!J246</f>
        <v>0</v>
      </c>
      <c r="AO248" s="372" t="e">
        <f t="shared" si="147"/>
        <v>#DIV/0!</v>
      </c>
      <c r="AP248" s="372" t="e">
        <f t="shared" si="148"/>
        <v>#DIV/0!</v>
      </c>
      <c r="AQ248" s="372" t="e">
        <f t="shared" si="149"/>
        <v>#DIV/0!</v>
      </c>
      <c r="AR248" s="372" t="e">
        <f t="shared" si="150"/>
        <v>#DIV/0!</v>
      </c>
      <c r="AS248" s="372" t="e">
        <f t="shared" si="151"/>
        <v>#DIV/0!</v>
      </c>
      <c r="AT248" s="372" t="e">
        <f t="shared" si="152"/>
        <v>#DIV/0!</v>
      </c>
      <c r="AU248" s="372">
        <f t="shared" si="153"/>
        <v>2564.293309514695</v>
      </c>
      <c r="AV248" s="372" t="e">
        <f t="shared" si="154"/>
        <v>#DIV/0!</v>
      </c>
      <c r="AW248" s="372" t="e">
        <f t="shared" si="155"/>
        <v>#DIV/0!</v>
      </c>
      <c r="AX248" s="372" t="e">
        <f t="shared" si="156"/>
        <v>#DIV/0!</v>
      </c>
      <c r="AY248" s="372">
        <f>AI248/'Приложение 1.1'!J246</f>
        <v>0</v>
      </c>
      <c r="AZ248" s="372">
        <v>730.08</v>
      </c>
      <c r="BA248" s="372">
        <v>2070.12</v>
      </c>
      <c r="BB248" s="372">
        <v>848.92</v>
      </c>
      <c r="BC248" s="372">
        <v>819.73</v>
      </c>
      <c r="BD248" s="372">
        <v>611.5</v>
      </c>
      <c r="BE248" s="372">
        <v>1080.04</v>
      </c>
      <c r="BF248" s="372">
        <v>2671800.0099999998</v>
      </c>
      <c r="BG248" s="372">
        <f t="shared" si="157"/>
        <v>4422.8500000000004</v>
      </c>
      <c r="BH248" s="372">
        <v>8748.57</v>
      </c>
      <c r="BI248" s="372">
        <v>3389.61</v>
      </c>
      <c r="BJ248" s="372">
        <v>5995.76</v>
      </c>
      <c r="BK248" s="372">
        <v>548.62</v>
      </c>
      <c r="BL248" s="373" t="str">
        <f t="shared" si="158"/>
        <v xml:space="preserve"> </v>
      </c>
      <c r="BM248" s="373" t="e">
        <f t="shared" si="159"/>
        <v>#DIV/0!</v>
      </c>
      <c r="BN248" s="373" t="e">
        <f t="shared" si="160"/>
        <v>#DIV/0!</v>
      </c>
      <c r="BO248" s="373" t="e">
        <f t="shared" si="161"/>
        <v>#DIV/0!</v>
      </c>
      <c r="BP248" s="373" t="e">
        <f t="shared" si="162"/>
        <v>#DIV/0!</v>
      </c>
      <c r="BQ248" s="373" t="e">
        <f t="shared" si="163"/>
        <v>#DIV/0!</v>
      </c>
      <c r="BR248" s="373" t="e">
        <f t="shared" si="164"/>
        <v>#DIV/0!</v>
      </c>
      <c r="BS248" s="373" t="str">
        <f t="shared" si="165"/>
        <v xml:space="preserve"> </v>
      </c>
      <c r="BT248" s="373" t="e">
        <f t="shared" si="166"/>
        <v>#DIV/0!</v>
      </c>
      <c r="BU248" s="373" t="e">
        <f t="shared" si="167"/>
        <v>#DIV/0!</v>
      </c>
      <c r="BV248" s="373" t="e">
        <f t="shared" si="168"/>
        <v>#DIV/0!</v>
      </c>
      <c r="BW248" s="373" t="str">
        <f t="shared" si="169"/>
        <v xml:space="preserve"> </v>
      </c>
      <c r="BY248" s="273">
        <f t="shared" si="196"/>
        <v>2.7984051644774937</v>
      </c>
      <c r="BZ248" s="374">
        <f t="shared" si="197"/>
        <v>1.868733814597793</v>
      </c>
      <c r="CA248" s="375">
        <f t="shared" si="198"/>
        <v>2689.8314831355538</v>
      </c>
      <c r="CB248" s="372">
        <f t="shared" si="170"/>
        <v>4621.88</v>
      </c>
      <c r="CC248" s="18" t="str">
        <f t="shared" si="171"/>
        <v xml:space="preserve"> </v>
      </c>
    </row>
    <row r="249" spans="1:81" s="26" customFormat="1" ht="12" customHeight="1">
      <c r="A249" s="859" t="s">
        <v>406</v>
      </c>
      <c r="B249" s="860"/>
      <c r="C249" s="860"/>
      <c r="D249" s="860"/>
      <c r="E249" s="860"/>
      <c r="F249" s="860"/>
      <c r="G249" s="860"/>
      <c r="H249" s="860"/>
      <c r="I249" s="860"/>
      <c r="J249" s="860"/>
      <c r="K249" s="860"/>
      <c r="L249" s="860"/>
      <c r="M249" s="860"/>
      <c r="N249" s="860"/>
      <c r="O249" s="860"/>
      <c r="P249" s="860"/>
      <c r="Q249" s="860"/>
      <c r="R249" s="860"/>
      <c r="S249" s="860"/>
      <c r="T249" s="860"/>
      <c r="U249" s="860"/>
      <c r="V249" s="860"/>
      <c r="W249" s="860"/>
      <c r="X249" s="860"/>
      <c r="Y249" s="860"/>
      <c r="Z249" s="860"/>
      <c r="AA249" s="860"/>
      <c r="AB249" s="860"/>
      <c r="AC249" s="860"/>
      <c r="AD249" s="860"/>
      <c r="AE249" s="860"/>
      <c r="AF249" s="860"/>
      <c r="AG249" s="860"/>
      <c r="AH249" s="860"/>
      <c r="AI249" s="860"/>
      <c r="AJ249" s="860"/>
      <c r="AK249" s="860"/>
      <c r="AL249" s="864"/>
      <c r="AN249" s="372" t="e">
        <f>I249/'Приложение 1.1'!J247</f>
        <v>#DIV/0!</v>
      </c>
      <c r="AO249" s="372" t="e">
        <f t="shared" si="147"/>
        <v>#DIV/0!</v>
      </c>
      <c r="AP249" s="372" t="e">
        <f t="shared" si="148"/>
        <v>#DIV/0!</v>
      </c>
      <c r="AQ249" s="372" t="e">
        <f t="shared" si="149"/>
        <v>#DIV/0!</v>
      </c>
      <c r="AR249" s="372" t="e">
        <f t="shared" si="150"/>
        <v>#DIV/0!</v>
      </c>
      <c r="AS249" s="372" t="e">
        <f t="shared" si="151"/>
        <v>#DIV/0!</v>
      </c>
      <c r="AT249" s="372" t="e">
        <f t="shared" si="152"/>
        <v>#DIV/0!</v>
      </c>
      <c r="AU249" s="372" t="e">
        <f t="shared" si="153"/>
        <v>#DIV/0!</v>
      </c>
      <c r="AV249" s="372" t="e">
        <f t="shared" si="154"/>
        <v>#DIV/0!</v>
      </c>
      <c r="AW249" s="372" t="e">
        <f t="shared" si="155"/>
        <v>#DIV/0!</v>
      </c>
      <c r="AX249" s="372" t="e">
        <f t="shared" si="156"/>
        <v>#DIV/0!</v>
      </c>
      <c r="AY249" s="372" t="e">
        <f>AI249/'Приложение 1.1'!J247</f>
        <v>#DIV/0!</v>
      </c>
      <c r="AZ249" s="372">
        <v>730.08</v>
      </c>
      <c r="BA249" s="372">
        <v>2070.12</v>
      </c>
      <c r="BB249" s="372">
        <v>848.92</v>
      </c>
      <c r="BC249" s="372">
        <v>819.73</v>
      </c>
      <c r="BD249" s="372">
        <v>611.5</v>
      </c>
      <c r="BE249" s="372">
        <v>1080.04</v>
      </c>
      <c r="BF249" s="372">
        <v>2671800.0099999998</v>
      </c>
      <c r="BG249" s="372">
        <f t="shared" si="157"/>
        <v>4422.8500000000004</v>
      </c>
      <c r="BH249" s="372">
        <v>8748.57</v>
      </c>
      <c r="BI249" s="372">
        <v>3389.61</v>
      </c>
      <c r="BJ249" s="372">
        <v>5995.76</v>
      </c>
      <c r="BK249" s="372">
        <v>548.62</v>
      </c>
      <c r="BL249" s="373" t="e">
        <f t="shared" si="158"/>
        <v>#DIV/0!</v>
      </c>
      <c r="BM249" s="373" t="e">
        <f t="shared" si="159"/>
        <v>#DIV/0!</v>
      </c>
      <c r="BN249" s="373" t="e">
        <f t="shared" si="160"/>
        <v>#DIV/0!</v>
      </c>
      <c r="BO249" s="373" t="e">
        <f t="shared" si="161"/>
        <v>#DIV/0!</v>
      </c>
      <c r="BP249" s="373" t="e">
        <f t="shared" si="162"/>
        <v>#DIV/0!</v>
      </c>
      <c r="BQ249" s="373" t="e">
        <f t="shared" si="163"/>
        <v>#DIV/0!</v>
      </c>
      <c r="BR249" s="373" t="e">
        <f t="shared" si="164"/>
        <v>#DIV/0!</v>
      </c>
      <c r="BS249" s="373" t="e">
        <f t="shared" si="165"/>
        <v>#DIV/0!</v>
      </c>
      <c r="BT249" s="373" t="e">
        <f t="shared" si="166"/>
        <v>#DIV/0!</v>
      </c>
      <c r="BU249" s="373" t="e">
        <f t="shared" si="167"/>
        <v>#DIV/0!</v>
      </c>
      <c r="BV249" s="373" t="e">
        <f t="shared" si="168"/>
        <v>#DIV/0!</v>
      </c>
      <c r="BW249" s="373" t="e">
        <f t="shared" si="169"/>
        <v>#DIV/0!</v>
      </c>
      <c r="BY249" s="273" t="e">
        <f t="shared" si="196"/>
        <v>#DIV/0!</v>
      </c>
      <c r="BZ249" s="374" t="e">
        <f t="shared" si="197"/>
        <v>#DIV/0!</v>
      </c>
      <c r="CA249" s="375" t="e">
        <f t="shared" si="198"/>
        <v>#DIV/0!</v>
      </c>
      <c r="CB249" s="372">
        <f t="shared" si="170"/>
        <v>4621.88</v>
      </c>
      <c r="CC249" s="18" t="e">
        <f t="shared" si="171"/>
        <v>#DIV/0!</v>
      </c>
    </row>
    <row r="250" spans="1:81" s="26" customFormat="1" ht="9" customHeight="1">
      <c r="A250" s="114">
        <v>208</v>
      </c>
      <c r="B250" s="123" t="s">
        <v>879</v>
      </c>
      <c r="C250" s="388">
        <v>1137.9000000000001</v>
      </c>
      <c r="D250" s="365"/>
      <c r="E250" s="388"/>
      <c r="F250" s="388"/>
      <c r="G250" s="178">
        <f>ROUND(H250+U250+X250+Z250+AB250+AD250+AF250+AH250+AI250+AJ250+AK250+AL250,2)</f>
        <v>2465727.2000000002</v>
      </c>
      <c r="H250" s="388">
        <f>I250+K250+M250+O250+Q250+S250</f>
        <v>0</v>
      </c>
      <c r="I250" s="190">
        <v>0</v>
      </c>
      <c r="J250" s="190">
        <v>0</v>
      </c>
      <c r="K250" s="190">
        <v>0</v>
      </c>
      <c r="L250" s="190">
        <v>0</v>
      </c>
      <c r="M250" s="190">
        <v>0</v>
      </c>
      <c r="N250" s="388">
        <v>0</v>
      </c>
      <c r="O250" s="388">
        <v>0</v>
      </c>
      <c r="P250" s="388">
        <v>0</v>
      </c>
      <c r="Q250" s="388">
        <v>0</v>
      </c>
      <c r="R250" s="388">
        <v>0</v>
      </c>
      <c r="S250" s="388">
        <v>0</v>
      </c>
      <c r="T250" s="103">
        <v>0</v>
      </c>
      <c r="U250" s="388">
        <v>0</v>
      </c>
      <c r="V250" s="388" t="s">
        <v>992</v>
      </c>
      <c r="W250" s="388">
        <v>606.20000000000005</v>
      </c>
      <c r="X250" s="388">
        <v>2399714</v>
      </c>
      <c r="Y250" s="396">
        <v>0</v>
      </c>
      <c r="Z250" s="396">
        <v>0</v>
      </c>
      <c r="AA250" s="396">
        <v>0</v>
      </c>
      <c r="AB250" s="396">
        <v>0</v>
      </c>
      <c r="AC250" s="396">
        <v>0</v>
      </c>
      <c r="AD250" s="396">
        <v>0</v>
      </c>
      <c r="AE250" s="396">
        <v>0</v>
      </c>
      <c r="AF250" s="396">
        <v>0</v>
      </c>
      <c r="AG250" s="396">
        <v>0</v>
      </c>
      <c r="AH250" s="396">
        <v>0</v>
      </c>
      <c r="AI250" s="396">
        <v>0</v>
      </c>
      <c r="AJ250" s="396">
        <v>41008.199999999997</v>
      </c>
      <c r="AK250" s="396">
        <v>25005</v>
      </c>
      <c r="AL250" s="396">
        <v>0</v>
      </c>
      <c r="AN250" s="372">
        <f>I250/'Приложение 1.1'!J248</f>
        <v>0</v>
      </c>
      <c r="AO250" s="372" t="e">
        <f t="shared" si="147"/>
        <v>#DIV/0!</v>
      </c>
      <c r="AP250" s="372" t="e">
        <f t="shared" si="148"/>
        <v>#DIV/0!</v>
      </c>
      <c r="AQ250" s="372" t="e">
        <f t="shared" si="149"/>
        <v>#DIV/0!</v>
      </c>
      <c r="AR250" s="372" t="e">
        <f t="shared" si="150"/>
        <v>#DIV/0!</v>
      </c>
      <c r="AS250" s="372" t="e">
        <f t="shared" si="151"/>
        <v>#DIV/0!</v>
      </c>
      <c r="AT250" s="372" t="e">
        <f t="shared" si="152"/>
        <v>#DIV/0!</v>
      </c>
      <c r="AU250" s="372">
        <f t="shared" si="153"/>
        <v>3958.6176179478716</v>
      </c>
      <c r="AV250" s="372" t="e">
        <f t="shared" si="154"/>
        <v>#DIV/0!</v>
      </c>
      <c r="AW250" s="372" t="e">
        <f t="shared" si="155"/>
        <v>#DIV/0!</v>
      </c>
      <c r="AX250" s="372" t="e">
        <f t="shared" si="156"/>
        <v>#DIV/0!</v>
      </c>
      <c r="AY250" s="372">
        <f>AI250/'Приложение 1.1'!J248</f>
        <v>0</v>
      </c>
      <c r="AZ250" s="372">
        <v>730.08</v>
      </c>
      <c r="BA250" s="372">
        <v>2070.12</v>
      </c>
      <c r="BB250" s="372">
        <v>848.92</v>
      </c>
      <c r="BC250" s="372">
        <v>819.73</v>
      </c>
      <c r="BD250" s="372">
        <v>611.5</v>
      </c>
      <c r="BE250" s="372">
        <v>1080.04</v>
      </c>
      <c r="BF250" s="372">
        <v>2671800.0099999998</v>
      </c>
      <c r="BG250" s="372">
        <f t="shared" si="157"/>
        <v>4607.6000000000004</v>
      </c>
      <c r="BH250" s="372">
        <v>8748.57</v>
      </c>
      <c r="BI250" s="372">
        <v>3389.61</v>
      </c>
      <c r="BJ250" s="372">
        <v>5995.76</v>
      </c>
      <c r="BK250" s="372">
        <v>548.62</v>
      </c>
      <c r="BL250" s="373" t="str">
        <f t="shared" si="158"/>
        <v xml:space="preserve"> </v>
      </c>
      <c r="BM250" s="373" t="e">
        <f t="shared" si="159"/>
        <v>#DIV/0!</v>
      </c>
      <c r="BN250" s="373" t="e">
        <f t="shared" si="160"/>
        <v>#DIV/0!</v>
      </c>
      <c r="BO250" s="373" t="e">
        <f t="shared" si="161"/>
        <v>#DIV/0!</v>
      </c>
      <c r="BP250" s="373" t="e">
        <f t="shared" si="162"/>
        <v>#DIV/0!</v>
      </c>
      <c r="BQ250" s="373" t="e">
        <f t="shared" si="163"/>
        <v>#DIV/0!</v>
      </c>
      <c r="BR250" s="373" t="e">
        <f t="shared" si="164"/>
        <v>#DIV/0!</v>
      </c>
      <c r="BS250" s="373" t="str">
        <f t="shared" si="165"/>
        <v xml:space="preserve"> </v>
      </c>
      <c r="BT250" s="373" t="e">
        <f t="shared" si="166"/>
        <v>#DIV/0!</v>
      </c>
      <c r="BU250" s="373" t="e">
        <f t="shared" si="167"/>
        <v>#DIV/0!</v>
      </c>
      <c r="BV250" s="373" t="e">
        <f t="shared" si="168"/>
        <v>#DIV/0!</v>
      </c>
      <c r="BW250" s="373" t="str">
        <f t="shared" si="169"/>
        <v xml:space="preserve"> </v>
      </c>
      <c r="BY250" s="273">
        <f t="shared" si="196"/>
        <v>1.6631280216238029</v>
      </c>
      <c r="BZ250" s="374">
        <f t="shared" si="197"/>
        <v>1.014102452209636</v>
      </c>
      <c r="CA250" s="375">
        <f t="shared" si="198"/>
        <v>4067.5143516991093</v>
      </c>
      <c r="CB250" s="372">
        <f t="shared" si="170"/>
        <v>4814.95</v>
      </c>
      <c r="CC250" s="18" t="str">
        <f t="shared" si="171"/>
        <v xml:space="preserve"> </v>
      </c>
    </row>
    <row r="251" spans="1:81" s="26" customFormat="1" ht="36" customHeight="1">
      <c r="A251" s="796" t="s">
        <v>407</v>
      </c>
      <c r="B251" s="796"/>
      <c r="C251" s="388">
        <f>SUM(C250)</f>
        <v>1137.9000000000001</v>
      </c>
      <c r="D251" s="287"/>
      <c r="E251" s="388"/>
      <c r="F251" s="388"/>
      <c r="G251" s="388">
        <f>ROUND(SUM(G250),2)</f>
        <v>2465727.2000000002</v>
      </c>
      <c r="H251" s="388">
        <f t="shared" ref="H251:AL251" si="202">SUM(H250)</f>
        <v>0</v>
      </c>
      <c r="I251" s="388">
        <f t="shared" si="202"/>
        <v>0</v>
      </c>
      <c r="J251" s="388">
        <f t="shared" si="202"/>
        <v>0</v>
      </c>
      <c r="K251" s="388">
        <f t="shared" si="202"/>
        <v>0</v>
      </c>
      <c r="L251" s="388">
        <f t="shared" si="202"/>
        <v>0</v>
      </c>
      <c r="M251" s="388">
        <f t="shared" si="202"/>
        <v>0</v>
      </c>
      <c r="N251" s="388">
        <f t="shared" si="202"/>
        <v>0</v>
      </c>
      <c r="O251" s="388">
        <f t="shared" si="202"/>
        <v>0</v>
      </c>
      <c r="P251" s="388">
        <f t="shared" si="202"/>
        <v>0</v>
      </c>
      <c r="Q251" s="388">
        <f t="shared" si="202"/>
        <v>0</v>
      </c>
      <c r="R251" s="388">
        <f t="shared" si="202"/>
        <v>0</v>
      </c>
      <c r="S251" s="388">
        <f t="shared" si="202"/>
        <v>0</v>
      </c>
      <c r="T251" s="103">
        <f t="shared" si="202"/>
        <v>0</v>
      </c>
      <c r="U251" s="388">
        <f t="shared" si="202"/>
        <v>0</v>
      </c>
      <c r="V251" s="388" t="s">
        <v>388</v>
      </c>
      <c r="W251" s="388">
        <f t="shared" si="202"/>
        <v>606.20000000000005</v>
      </c>
      <c r="X251" s="388">
        <f t="shared" si="202"/>
        <v>2399714</v>
      </c>
      <c r="Y251" s="388">
        <f t="shared" si="202"/>
        <v>0</v>
      </c>
      <c r="Z251" s="388">
        <f t="shared" si="202"/>
        <v>0</v>
      </c>
      <c r="AA251" s="388">
        <f t="shared" si="202"/>
        <v>0</v>
      </c>
      <c r="AB251" s="388">
        <f t="shared" si="202"/>
        <v>0</v>
      </c>
      <c r="AC251" s="388">
        <f t="shared" si="202"/>
        <v>0</v>
      </c>
      <c r="AD251" s="388">
        <f t="shared" si="202"/>
        <v>0</v>
      </c>
      <c r="AE251" s="388">
        <f t="shared" si="202"/>
        <v>0</v>
      </c>
      <c r="AF251" s="388">
        <f t="shared" si="202"/>
        <v>0</v>
      </c>
      <c r="AG251" s="388">
        <f t="shared" si="202"/>
        <v>0</v>
      </c>
      <c r="AH251" s="388">
        <f t="shared" si="202"/>
        <v>0</v>
      </c>
      <c r="AI251" s="388">
        <f t="shared" si="202"/>
        <v>0</v>
      </c>
      <c r="AJ251" s="388">
        <f t="shared" si="202"/>
        <v>41008.199999999997</v>
      </c>
      <c r="AK251" s="388">
        <f t="shared" si="202"/>
        <v>25005</v>
      </c>
      <c r="AL251" s="388">
        <f t="shared" si="202"/>
        <v>0</v>
      </c>
      <c r="AN251" s="372">
        <f>I251/'Приложение 1.1'!J249</f>
        <v>0</v>
      </c>
      <c r="AO251" s="372" t="e">
        <f t="shared" si="147"/>
        <v>#DIV/0!</v>
      </c>
      <c r="AP251" s="372" t="e">
        <f t="shared" si="148"/>
        <v>#DIV/0!</v>
      </c>
      <c r="AQ251" s="372" t="e">
        <f t="shared" si="149"/>
        <v>#DIV/0!</v>
      </c>
      <c r="AR251" s="372" t="e">
        <f t="shared" si="150"/>
        <v>#DIV/0!</v>
      </c>
      <c r="AS251" s="372" t="e">
        <f t="shared" si="151"/>
        <v>#DIV/0!</v>
      </c>
      <c r="AT251" s="372" t="e">
        <f t="shared" si="152"/>
        <v>#DIV/0!</v>
      </c>
      <c r="AU251" s="372">
        <f t="shared" si="153"/>
        <v>3958.6176179478716</v>
      </c>
      <c r="AV251" s="372" t="e">
        <f t="shared" si="154"/>
        <v>#DIV/0!</v>
      </c>
      <c r="AW251" s="372" t="e">
        <f t="shared" si="155"/>
        <v>#DIV/0!</v>
      </c>
      <c r="AX251" s="372" t="e">
        <f t="shared" si="156"/>
        <v>#DIV/0!</v>
      </c>
      <c r="AY251" s="372">
        <f>AI251/'Приложение 1.1'!J249</f>
        <v>0</v>
      </c>
      <c r="AZ251" s="372">
        <v>730.08</v>
      </c>
      <c r="BA251" s="372">
        <v>2070.12</v>
      </c>
      <c r="BB251" s="372">
        <v>848.92</v>
      </c>
      <c r="BC251" s="372">
        <v>819.73</v>
      </c>
      <c r="BD251" s="372">
        <v>611.5</v>
      </c>
      <c r="BE251" s="372">
        <v>1080.04</v>
      </c>
      <c r="BF251" s="372">
        <v>2671800.0099999998</v>
      </c>
      <c r="BG251" s="372">
        <f t="shared" si="157"/>
        <v>4422.8500000000004</v>
      </c>
      <c r="BH251" s="372">
        <v>8748.57</v>
      </c>
      <c r="BI251" s="372">
        <v>3389.61</v>
      </c>
      <c r="BJ251" s="372">
        <v>5995.76</v>
      </c>
      <c r="BK251" s="372">
        <v>548.62</v>
      </c>
      <c r="BL251" s="373" t="str">
        <f t="shared" si="158"/>
        <v xml:space="preserve"> </v>
      </c>
      <c r="BM251" s="373" t="e">
        <f t="shared" si="159"/>
        <v>#DIV/0!</v>
      </c>
      <c r="BN251" s="373" t="e">
        <f t="shared" si="160"/>
        <v>#DIV/0!</v>
      </c>
      <c r="BO251" s="373" t="e">
        <f t="shared" si="161"/>
        <v>#DIV/0!</v>
      </c>
      <c r="BP251" s="373" t="e">
        <f t="shared" si="162"/>
        <v>#DIV/0!</v>
      </c>
      <c r="BQ251" s="373" t="e">
        <f t="shared" si="163"/>
        <v>#DIV/0!</v>
      </c>
      <c r="BR251" s="373" t="e">
        <f t="shared" si="164"/>
        <v>#DIV/0!</v>
      </c>
      <c r="BS251" s="373" t="str">
        <f t="shared" si="165"/>
        <v xml:space="preserve"> </v>
      </c>
      <c r="BT251" s="373" t="e">
        <f t="shared" si="166"/>
        <v>#DIV/0!</v>
      </c>
      <c r="BU251" s="373" t="e">
        <f t="shared" si="167"/>
        <v>#DIV/0!</v>
      </c>
      <c r="BV251" s="373" t="e">
        <f t="shared" si="168"/>
        <v>#DIV/0!</v>
      </c>
      <c r="BW251" s="373" t="str">
        <f t="shared" si="169"/>
        <v xml:space="preserve"> </v>
      </c>
      <c r="BY251" s="273">
        <f t="shared" si="196"/>
        <v>1.6631280216238029</v>
      </c>
      <c r="BZ251" s="374">
        <f t="shared" si="197"/>
        <v>1.014102452209636</v>
      </c>
      <c r="CA251" s="375">
        <f t="shared" si="198"/>
        <v>4067.5143516991093</v>
      </c>
      <c r="CB251" s="372">
        <f t="shared" si="170"/>
        <v>4621.88</v>
      </c>
      <c r="CC251" s="18" t="str">
        <f t="shared" si="171"/>
        <v xml:space="preserve"> </v>
      </c>
    </row>
    <row r="252" spans="1:81" s="26" customFormat="1" ht="12.75" customHeight="1">
      <c r="A252" s="715" t="s">
        <v>293</v>
      </c>
      <c r="B252" s="716"/>
      <c r="C252" s="716"/>
      <c r="D252" s="716"/>
      <c r="E252" s="716"/>
      <c r="F252" s="716"/>
      <c r="G252" s="716"/>
      <c r="H252" s="716"/>
      <c r="I252" s="716"/>
      <c r="J252" s="716"/>
      <c r="K252" s="716"/>
      <c r="L252" s="716"/>
      <c r="M252" s="716"/>
      <c r="N252" s="716"/>
      <c r="O252" s="716"/>
      <c r="P252" s="716"/>
      <c r="Q252" s="716"/>
      <c r="R252" s="716"/>
      <c r="S252" s="716"/>
      <c r="T252" s="716"/>
      <c r="U252" s="716"/>
      <c r="V252" s="716"/>
      <c r="W252" s="716"/>
      <c r="X252" s="716"/>
      <c r="Y252" s="716"/>
      <c r="Z252" s="716"/>
      <c r="AA252" s="716"/>
      <c r="AB252" s="716"/>
      <c r="AC252" s="716"/>
      <c r="AD252" s="716"/>
      <c r="AE252" s="716"/>
      <c r="AF252" s="716"/>
      <c r="AG252" s="716"/>
      <c r="AH252" s="716"/>
      <c r="AI252" s="716"/>
      <c r="AJ252" s="716"/>
      <c r="AK252" s="716"/>
      <c r="AL252" s="717"/>
      <c r="AN252" s="372" t="e">
        <f>I252/'Приложение 1.1'!J250</f>
        <v>#DIV/0!</v>
      </c>
      <c r="AO252" s="372" t="e">
        <f t="shared" si="147"/>
        <v>#DIV/0!</v>
      </c>
      <c r="AP252" s="372" t="e">
        <f t="shared" si="148"/>
        <v>#DIV/0!</v>
      </c>
      <c r="AQ252" s="372" t="e">
        <f t="shared" si="149"/>
        <v>#DIV/0!</v>
      </c>
      <c r="AR252" s="372" t="e">
        <f t="shared" si="150"/>
        <v>#DIV/0!</v>
      </c>
      <c r="AS252" s="372" t="e">
        <f t="shared" si="151"/>
        <v>#DIV/0!</v>
      </c>
      <c r="AT252" s="372" t="e">
        <f t="shared" si="152"/>
        <v>#DIV/0!</v>
      </c>
      <c r="AU252" s="372" t="e">
        <f t="shared" si="153"/>
        <v>#DIV/0!</v>
      </c>
      <c r="AV252" s="372" t="e">
        <f t="shared" si="154"/>
        <v>#DIV/0!</v>
      </c>
      <c r="AW252" s="372" t="e">
        <f t="shared" si="155"/>
        <v>#DIV/0!</v>
      </c>
      <c r="AX252" s="372" t="e">
        <f t="shared" si="156"/>
        <v>#DIV/0!</v>
      </c>
      <c r="AY252" s="372" t="e">
        <f>AI252/'Приложение 1.1'!J250</f>
        <v>#DIV/0!</v>
      </c>
      <c r="AZ252" s="372">
        <v>730.08</v>
      </c>
      <c r="BA252" s="372">
        <v>2070.12</v>
      </c>
      <c r="BB252" s="372">
        <v>848.92</v>
      </c>
      <c r="BC252" s="372">
        <v>819.73</v>
      </c>
      <c r="BD252" s="372">
        <v>611.5</v>
      </c>
      <c r="BE252" s="372">
        <v>1080.04</v>
      </c>
      <c r="BF252" s="372">
        <v>2671800.0099999998</v>
      </c>
      <c r="BG252" s="372">
        <f t="shared" si="157"/>
        <v>4422.8500000000004</v>
      </c>
      <c r="BH252" s="372">
        <v>8748.57</v>
      </c>
      <c r="BI252" s="372">
        <v>3389.61</v>
      </c>
      <c r="BJ252" s="372">
        <v>5995.76</v>
      </c>
      <c r="BK252" s="372">
        <v>548.62</v>
      </c>
      <c r="BL252" s="373" t="e">
        <f t="shared" si="158"/>
        <v>#DIV/0!</v>
      </c>
      <c r="BM252" s="373" t="e">
        <f t="shared" si="159"/>
        <v>#DIV/0!</v>
      </c>
      <c r="BN252" s="373" t="e">
        <f t="shared" si="160"/>
        <v>#DIV/0!</v>
      </c>
      <c r="BO252" s="373" t="e">
        <f t="shared" si="161"/>
        <v>#DIV/0!</v>
      </c>
      <c r="BP252" s="373" t="e">
        <f t="shared" si="162"/>
        <v>#DIV/0!</v>
      </c>
      <c r="BQ252" s="373" t="e">
        <f t="shared" si="163"/>
        <v>#DIV/0!</v>
      </c>
      <c r="BR252" s="373" t="e">
        <f t="shared" si="164"/>
        <v>#DIV/0!</v>
      </c>
      <c r="BS252" s="373" t="e">
        <f t="shared" si="165"/>
        <v>#DIV/0!</v>
      </c>
      <c r="BT252" s="373" t="e">
        <f t="shared" si="166"/>
        <v>#DIV/0!</v>
      </c>
      <c r="BU252" s="373" t="e">
        <f t="shared" si="167"/>
        <v>#DIV/0!</v>
      </c>
      <c r="BV252" s="373" t="e">
        <f t="shared" si="168"/>
        <v>#DIV/0!</v>
      </c>
      <c r="BW252" s="373" t="e">
        <f t="shared" si="169"/>
        <v>#DIV/0!</v>
      </c>
      <c r="BY252" s="273" t="e">
        <f t="shared" si="196"/>
        <v>#DIV/0!</v>
      </c>
      <c r="BZ252" s="374" t="e">
        <f t="shared" si="197"/>
        <v>#DIV/0!</v>
      </c>
      <c r="CA252" s="375" t="e">
        <f t="shared" si="198"/>
        <v>#DIV/0!</v>
      </c>
      <c r="CB252" s="372">
        <f t="shared" si="170"/>
        <v>4621.88</v>
      </c>
      <c r="CC252" s="18" t="e">
        <f t="shared" si="171"/>
        <v>#DIV/0!</v>
      </c>
    </row>
    <row r="253" spans="1:81" s="490" customFormat="1" ht="9" customHeight="1">
      <c r="A253" s="541">
        <v>209</v>
      </c>
      <c r="B253" s="522" t="s">
        <v>856</v>
      </c>
      <c r="C253" s="487">
        <v>5744.2</v>
      </c>
      <c r="D253" s="499"/>
      <c r="E253" s="487"/>
      <c r="F253" s="487"/>
      <c r="G253" s="483">
        <f t="shared" ref="G253:G258" si="203">ROUND(H253+U253+X253+Z253+AB253+AD253+AF253+AH253+AI253+AJ253+AK253+AL253,2)</f>
        <v>4319006.53</v>
      </c>
      <c r="H253" s="487">
        <f>I253+K253+M253+O253+Q253+S253</f>
        <v>0</v>
      </c>
      <c r="I253" s="513">
        <v>0</v>
      </c>
      <c r="J253" s="513">
        <v>0</v>
      </c>
      <c r="K253" s="513">
        <v>0</v>
      </c>
      <c r="L253" s="513">
        <v>0</v>
      </c>
      <c r="M253" s="513">
        <v>0</v>
      </c>
      <c r="N253" s="487">
        <v>0</v>
      </c>
      <c r="O253" s="487">
        <v>0</v>
      </c>
      <c r="P253" s="487">
        <v>0</v>
      </c>
      <c r="Q253" s="487">
        <v>0</v>
      </c>
      <c r="R253" s="487">
        <v>0</v>
      </c>
      <c r="S253" s="487">
        <v>0</v>
      </c>
      <c r="T253" s="488">
        <v>0</v>
      </c>
      <c r="U253" s="487">
        <v>0</v>
      </c>
      <c r="V253" s="487" t="s">
        <v>992</v>
      </c>
      <c r="W253" s="487">
        <v>1367.15</v>
      </c>
      <c r="X253" s="487">
        <v>4087697.41</v>
      </c>
      <c r="Y253" s="489">
        <v>0</v>
      </c>
      <c r="Z253" s="489">
        <v>0</v>
      </c>
      <c r="AA253" s="489">
        <v>0</v>
      </c>
      <c r="AB253" s="489">
        <v>0</v>
      </c>
      <c r="AC253" s="489">
        <v>0</v>
      </c>
      <c r="AD253" s="489">
        <v>0</v>
      </c>
      <c r="AE253" s="489">
        <v>0</v>
      </c>
      <c r="AF253" s="489">
        <v>0</v>
      </c>
      <c r="AG253" s="489">
        <v>0</v>
      </c>
      <c r="AH253" s="489">
        <v>0</v>
      </c>
      <c r="AI253" s="489">
        <v>0</v>
      </c>
      <c r="AJ253" s="489">
        <v>154206.07999999999</v>
      </c>
      <c r="AK253" s="489">
        <v>77103.039999999994</v>
      </c>
      <c r="AL253" s="489">
        <v>0</v>
      </c>
      <c r="AN253" s="372">
        <f>I253/'Приложение 1.1'!J251</f>
        <v>0</v>
      </c>
      <c r="AO253" s="372" t="e">
        <f t="shared" si="147"/>
        <v>#DIV/0!</v>
      </c>
      <c r="AP253" s="372" t="e">
        <f t="shared" si="148"/>
        <v>#DIV/0!</v>
      </c>
      <c r="AQ253" s="372" t="e">
        <f t="shared" si="149"/>
        <v>#DIV/0!</v>
      </c>
      <c r="AR253" s="372" t="e">
        <f t="shared" si="150"/>
        <v>#DIV/0!</v>
      </c>
      <c r="AS253" s="372" t="e">
        <f t="shared" si="151"/>
        <v>#DIV/0!</v>
      </c>
      <c r="AT253" s="372" t="e">
        <f t="shared" si="152"/>
        <v>#DIV/0!</v>
      </c>
      <c r="AU253" s="372">
        <f t="shared" si="153"/>
        <v>2989.9406868302672</v>
      </c>
      <c r="AV253" s="372" t="e">
        <f t="shared" si="154"/>
        <v>#DIV/0!</v>
      </c>
      <c r="AW253" s="372" t="e">
        <f t="shared" si="155"/>
        <v>#DIV/0!</v>
      </c>
      <c r="AX253" s="372" t="e">
        <f t="shared" si="156"/>
        <v>#DIV/0!</v>
      </c>
      <c r="AY253" s="372">
        <f>AI253/'Приложение 1.1'!J251</f>
        <v>0</v>
      </c>
      <c r="AZ253" s="372">
        <v>730.08</v>
      </c>
      <c r="BA253" s="372">
        <v>2070.12</v>
      </c>
      <c r="BB253" s="372">
        <v>848.92</v>
      </c>
      <c r="BC253" s="372">
        <v>819.73</v>
      </c>
      <c r="BD253" s="372">
        <v>611.5</v>
      </c>
      <c r="BE253" s="372">
        <v>1080.04</v>
      </c>
      <c r="BF253" s="372">
        <v>2671800.0099999998</v>
      </c>
      <c r="BG253" s="372">
        <f t="shared" si="157"/>
        <v>4607.6000000000004</v>
      </c>
      <c r="BH253" s="372">
        <v>8748.57</v>
      </c>
      <c r="BI253" s="372">
        <v>3389.61</v>
      </c>
      <c r="BJ253" s="372">
        <v>5995.76</v>
      </c>
      <c r="BK253" s="372">
        <v>548.62</v>
      </c>
      <c r="BL253" s="373" t="str">
        <f t="shared" si="158"/>
        <v xml:space="preserve"> </v>
      </c>
      <c r="BM253" s="373" t="e">
        <f t="shared" si="159"/>
        <v>#DIV/0!</v>
      </c>
      <c r="BN253" s="373" t="e">
        <f t="shared" si="160"/>
        <v>#DIV/0!</v>
      </c>
      <c r="BO253" s="373" t="e">
        <f t="shared" si="161"/>
        <v>#DIV/0!</v>
      </c>
      <c r="BP253" s="373" t="e">
        <f t="shared" si="162"/>
        <v>#DIV/0!</v>
      </c>
      <c r="BQ253" s="373" t="e">
        <f t="shared" si="163"/>
        <v>#DIV/0!</v>
      </c>
      <c r="BR253" s="373" t="e">
        <f t="shared" si="164"/>
        <v>#DIV/0!</v>
      </c>
      <c r="BS253" s="373" t="str">
        <f t="shared" si="165"/>
        <v xml:space="preserve"> </v>
      </c>
      <c r="BT253" s="373" t="e">
        <f t="shared" si="166"/>
        <v>#DIV/0!</v>
      </c>
      <c r="BU253" s="373" t="e">
        <f t="shared" si="167"/>
        <v>#DIV/0!</v>
      </c>
      <c r="BV253" s="373" t="e">
        <f t="shared" si="168"/>
        <v>#DIV/0!</v>
      </c>
      <c r="BW253" s="373" t="str">
        <f t="shared" si="169"/>
        <v xml:space="preserve"> </v>
      </c>
      <c r="BY253" s="492">
        <f t="shared" si="196"/>
        <v>3.5704062711847757</v>
      </c>
      <c r="BZ253" s="493">
        <f t="shared" si="197"/>
        <v>1.7852031355923879</v>
      </c>
      <c r="CA253" s="494">
        <f t="shared" si="198"/>
        <v>3159.1314266905606</v>
      </c>
      <c r="CB253" s="491">
        <f t="shared" si="170"/>
        <v>4814.95</v>
      </c>
      <c r="CC253" s="495" t="str">
        <f t="shared" si="171"/>
        <v xml:space="preserve"> </v>
      </c>
    </row>
    <row r="254" spans="1:81" s="490" customFormat="1" ht="9" customHeight="1">
      <c r="A254" s="541">
        <v>210</v>
      </c>
      <c r="B254" s="522" t="s">
        <v>857</v>
      </c>
      <c r="C254" s="487">
        <v>6094.5</v>
      </c>
      <c r="D254" s="499"/>
      <c r="E254" s="487"/>
      <c r="F254" s="487"/>
      <c r="G254" s="483">
        <f t="shared" si="203"/>
        <v>4605116.66</v>
      </c>
      <c r="H254" s="487">
        <f t="shared" ref="H254:H263" si="204">I254+K254+M254+O254+Q254+S254</f>
        <v>0</v>
      </c>
      <c r="I254" s="513">
        <v>0</v>
      </c>
      <c r="J254" s="513">
        <v>0</v>
      </c>
      <c r="K254" s="513">
        <v>0</v>
      </c>
      <c r="L254" s="513">
        <v>0</v>
      </c>
      <c r="M254" s="513">
        <v>0</v>
      </c>
      <c r="N254" s="487">
        <v>0</v>
      </c>
      <c r="O254" s="487">
        <v>0</v>
      </c>
      <c r="P254" s="487">
        <v>0</v>
      </c>
      <c r="Q254" s="487">
        <v>0</v>
      </c>
      <c r="R254" s="487">
        <v>0</v>
      </c>
      <c r="S254" s="487">
        <v>0</v>
      </c>
      <c r="T254" s="488">
        <v>0</v>
      </c>
      <c r="U254" s="487">
        <v>0</v>
      </c>
      <c r="V254" s="487" t="s">
        <v>992</v>
      </c>
      <c r="W254" s="487">
        <v>1427.18</v>
      </c>
      <c r="X254" s="487">
        <v>4352042.53</v>
      </c>
      <c r="Y254" s="489">
        <v>0</v>
      </c>
      <c r="Z254" s="489">
        <v>0</v>
      </c>
      <c r="AA254" s="489">
        <v>0</v>
      </c>
      <c r="AB254" s="489">
        <v>0</v>
      </c>
      <c r="AC254" s="489">
        <v>0</v>
      </c>
      <c r="AD254" s="489">
        <v>0</v>
      </c>
      <c r="AE254" s="489">
        <v>0</v>
      </c>
      <c r="AF254" s="489">
        <v>0</v>
      </c>
      <c r="AG254" s="489">
        <v>0</v>
      </c>
      <c r="AH254" s="489">
        <v>0</v>
      </c>
      <c r="AI254" s="489">
        <v>0</v>
      </c>
      <c r="AJ254" s="489">
        <v>168716.09</v>
      </c>
      <c r="AK254" s="489">
        <v>84358.04</v>
      </c>
      <c r="AL254" s="489">
        <v>0</v>
      </c>
      <c r="AN254" s="372">
        <f>I254/'Приложение 1.1'!J252</f>
        <v>0</v>
      </c>
      <c r="AO254" s="372" t="e">
        <f t="shared" si="147"/>
        <v>#DIV/0!</v>
      </c>
      <c r="AP254" s="372" t="e">
        <f t="shared" si="148"/>
        <v>#DIV/0!</v>
      </c>
      <c r="AQ254" s="372" t="e">
        <f t="shared" si="149"/>
        <v>#DIV/0!</v>
      </c>
      <c r="AR254" s="372" t="e">
        <f t="shared" si="150"/>
        <v>#DIV/0!</v>
      </c>
      <c r="AS254" s="372" t="e">
        <f t="shared" si="151"/>
        <v>#DIV/0!</v>
      </c>
      <c r="AT254" s="372" t="e">
        <f t="shared" si="152"/>
        <v>#DIV/0!</v>
      </c>
      <c r="AU254" s="372">
        <f t="shared" si="153"/>
        <v>3049.3998864894406</v>
      </c>
      <c r="AV254" s="372" t="e">
        <f t="shared" si="154"/>
        <v>#DIV/0!</v>
      </c>
      <c r="AW254" s="372" t="e">
        <f t="shared" si="155"/>
        <v>#DIV/0!</v>
      </c>
      <c r="AX254" s="372" t="e">
        <f t="shared" si="156"/>
        <v>#DIV/0!</v>
      </c>
      <c r="AY254" s="372">
        <f>AI254/'Приложение 1.1'!J252</f>
        <v>0</v>
      </c>
      <c r="AZ254" s="372">
        <v>730.08</v>
      </c>
      <c r="BA254" s="372">
        <v>2070.12</v>
      </c>
      <c r="BB254" s="372">
        <v>848.92</v>
      </c>
      <c r="BC254" s="372">
        <v>819.73</v>
      </c>
      <c r="BD254" s="372">
        <v>611.5</v>
      </c>
      <c r="BE254" s="372">
        <v>1080.04</v>
      </c>
      <c r="BF254" s="372">
        <v>2671800.0099999998</v>
      </c>
      <c r="BG254" s="372">
        <f t="shared" si="157"/>
        <v>4607.6000000000004</v>
      </c>
      <c r="BH254" s="372">
        <v>8748.57</v>
      </c>
      <c r="BI254" s="372">
        <v>3389.61</v>
      </c>
      <c r="BJ254" s="372">
        <v>5995.76</v>
      </c>
      <c r="BK254" s="372">
        <v>548.62</v>
      </c>
      <c r="BL254" s="373" t="str">
        <f t="shared" si="158"/>
        <v xml:space="preserve"> </v>
      </c>
      <c r="BM254" s="373" t="e">
        <f t="shared" si="159"/>
        <v>#DIV/0!</v>
      </c>
      <c r="BN254" s="373" t="e">
        <f t="shared" si="160"/>
        <v>#DIV/0!</v>
      </c>
      <c r="BO254" s="373" t="e">
        <f t="shared" si="161"/>
        <v>#DIV/0!</v>
      </c>
      <c r="BP254" s="373" t="e">
        <f t="shared" si="162"/>
        <v>#DIV/0!</v>
      </c>
      <c r="BQ254" s="373" t="e">
        <f t="shared" si="163"/>
        <v>#DIV/0!</v>
      </c>
      <c r="BR254" s="373" t="e">
        <f t="shared" si="164"/>
        <v>#DIV/0!</v>
      </c>
      <c r="BS254" s="373" t="str">
        <f t="shared" si="165"/>
        <v xml:space="preserve"> </v>
      </c>
      <c r="BT254" s="373" t="e">
        <f t="shared" si="166"/>
        <v>#DIV/0!</v>
      </c>
      <c r="BU254" s="373" t="e">
        <f t="shared" si="167"/>
        <v>#DIV/0!</v>
      </c>
      <c r="BV254" s="373" t="e">
        <f t="shared" si="168"/>
        <v>#DIV/0!</v>
      </c>
      <c r="BW254" s="373" t="str">
        <f t="shared" si="169"/>
        <v xml:space="preserve"> </v>
      </c>
      <c r="BY254" s="492">
        <f t="shared" si="196"/>
        <v>3.6636659276292902</v>
      </c>
      <c r="BZ254" s="493">
        <f t="shared" si="197"/>
        <v>1.8318328552397627</v>
      </c>
      <c r="CA254" s="494">
        <f t="shared" si="198"/>
        <v>3226.7244916548716</v>
      </c>
      <c r="CB254" s="491">
        <f t="shared" si="170"/>
        <v>4814.95</v>
      </c>
      <c r="CC254" s="495" t="str">
        <f t="shared" si="171"/>
        <v xml:space="preserve"> </v>
      </c>
    </row>
    <row r="255" spans="1:81" s="26" customFormat="1" ht="9" customHeight="1">
      <c r="A255" s="641">
        <v>211</v>
      </c>
      <c r="B255" s="386" t="s">
        <v>858</v>
      </c>
      <c r="C255" s="388">
        <v>922.2</v>
      </c>
      <c r="D255" s="365"/>
      <c r="E255" s="388"/>
      <c r="F255" s="388"/>
      <c r="G255" s="178">
        <f t="shared" si="203"/>
        <v>3055139.83</v>
      </c>
      <c r="H255" s="388">
        <f t="shared" si="204"/>
        <v>0</v>
      </c>
      <c r="I255" s="190">
        <v>0</v>
      </c>
      <c r="J255" s="190">
        <v>0</v>
      </c>
      <c r="K255" s="190">
        <v>0</v>
      </c>
      <c r="L255" s="190">
        <v>0</v>
      </c>
      <c r="M255" s="190">
        <v>0</v>
      </c>
      <c r="N255" s="388">
        <v>0</v>
      </c>
      <c r="O255" s="388">
        <v>0</v>
      </c>
      <c r="P255" s="388">
        <v>0</v>
      </c>
      <c r="Q255" s="388">
        <v>0</v>
      </c>
      <c r="R255" s="388">
        <v>0</v>
      </c>
      <c r="S255" s="388">
        <v>0</v>
      </c>
      <c r="T255" s="103">
        <v>0</v>
      </c>
      <c r="U255" s="388">
        <v>0</v>
      </c>
      <c r="V255" s="388" t="s">
        <v>993</v>
      </c>
      <c r="W255" s="388">
        <v>760</v>
      </c>
      <c r="X255" s="388">
        <v>2916796</v>
      </c>
      <c r="Y255" s="396">
        <v>0</v>
      </c>
      <c r="Z255" s="396">
        <v>0</v>
      </c>
      <c r="AA255" s="396">
        <v>0</v>
      </c>
      <c r="AB255" s="396">
        <v>0</v>
      </c>
      <c r="AC255" s="396">
        <v>0</v>
      </c>
      <c r="AD255" s="396">
        <v>0</v>
      </c>
      <c r="AE255" s="396">
        <v>0</v>
      </c>
      <c r="AF255" s="396">
        <v>0</v>
      </c>
      <c r="AG255" s="396">
        <v>0</v>
      </c>
      <c r="AH255" s="396">
        <v>0</v>
      </c>
      <c r="AI255" s="396">
        <v>0</v>
      </c>
      <c r="AJ255" s="396">
        <v>92074.99</v>
      </c>
      <c r="AK255" s="396">
        <v>46268.84</v>
      </c>
      <c r="AL255" s="396">
        <v>0</v>
      </c>
      <c r="AN255" s="372">
        <f>I255/'Приложение 1.1'!J253</f>
        <v>0</v>
      </c>
      <c r="AO255" s="372" t="e">
        <f t="shared" si="147"/>
        <v>#DIV/0!</v>
      </c>
      <c r="AP255" s="372" t="e">
        <f t="shared" si="148"/>
        <v>#DIV/0!</v>
      </c>
      <c r="AQ255" s="372" t="e">
        <f t="shared" si="149"/>
        <v>#DIV/0!</v>
      </c>
      <c r="AR255" s="372" t="e">
        <f t="shared" si="150"/>
        <v>#DIV/0!</v>
      </c>
      <c r="AS255" s="372" t="e">
        <f t="shared" si="151"/>
        <v>#DIV/0!</v>
      </c>
      <c r="AT255" s="372" t="e">
        <f t="shared" si="152"/>
        <v>#DIV/0!</v>
      </c>
      <c r="AU255" s="372">
        <f t="shared" si="153"/>
        <v>3837.8894736842103</v>
      </c>
      <c r="AV255" s="372" t="e">
        <f t="shared" si="154"/>
        <v>#DIV/0!</v>
      </c>
      <c r="AW255" s="372" t="e">
        <f t="shared" si="155"/>
        <v>#DIV/0!</v>
      </c>
      <c r="AX255" s="372" t="e">
        <f t="shared" si="156"/>
        <v>#DIV/0!</v>
      </c>
      <c r="AY255" s="372">
        <f>AI255/'Приложение 1.1'!J253</f>
        <v>0</v>
      </c>
      <c r="AZ255" s="372">
        <v>730.08</v>
      </c>
      <c r="BA255" s="372">
        <v>2070.12</v>
      </c>
      <c r="BB255" s="372">
        <v>848.92</v>
      </c>
      <c r="BC255" s="372">
        <v>819.73</v>
      </c>
      <c r="BD255" s="372">
        <v>611.5</v>
      </c>
      <c r="BE255" s="372">
        <v>1080.04</v>
      </c>
      <c r="BF255" s="372">
        <v>2671800.0099999998</v>
      </c>
      <c r="BG255" s="372">
        <f t="shared" si="157"/>
        <v>4422.8500000000004</v>
      </c>
      <c r="BH255" s="372">
        <v>8748.57</v>
      </c>
      <c r="BI255" s="372">
        <v>3389.61</v>
      </c>
      <c r="BJ255" s="372">
        <v>5995.76</v>
      </c>
      <c r="BK255" s="372">
        <v>548.62</v>
      </c>
      <c r="BL255" s="373" t="str">
        <f t="shared" si="158"/>
        <v xml:space="preserve"> </v>
      </c>
      <c r="BM255" s="373" t="e">
        <f t="shared" si="159"/>
        <v>#DIV/0!</v>
      </c>
      <c r="BN255" s="373" t="e">
        <f t="shared" si="160"/>
        <v>#DIV/0!</v>
      </c>
      <c r="BO255" s="373" t="e">
        <f t="shared" si="161"/>
        <v>#DIV/0!</v>
      </c>
      <c r="BP255" s="373" t="e">
        <f t="shared" si="162"/>
        <v>#DIV/0!</v>
      </c>
      <c r="BQ255" s="373" t="e">
        <f t="shared" si="163"/>
        <v>#DIV/0!</v>
      </c>
      <c r="BR255" s="373" t="e">
        <f t="shared" si="164"/>
        <v>#DIV/0!</v>
      </c>
      <c r="BS255" s="373" t="str">
        <f t="shared" si="165"/>
        <v xml:space="preserve"> </v>
      </c>
      <c r="BT255" s="373" t="e">
        <f t="shared" si="166"/>
        <v>#DIV/0!</v>
      </c>
      <c r="BU255" s="373" t="e">
        <f t="shared" si="167"/>
        <v>#DIV/0!</v>
      </c>
      <c r="BV255" s="373" t="e">
        <f t="shared" si="168"/>
        <v>#DIV/0!</v>
      </c>
      <c r="BW255" s="373" t="str">
        <f t="shared" si="169"/>
        <v xml:space="preserve"> </v>
      </c>
      <c r="BY255" s="273">
        <f t="shared" si="196"/>
        <v>3.0137733499418911</v>
      </c>
      <c r="BZ255" s="374">
        <f t="shared" si="197"/>
        <v>1.5144589961370114</v>
      </c>
      <c r="CA255" s="375">
        <f t="shared" si="198"/>
        <v>4019.9208289473686</v>
      </c>
      <c r="CB255" s="372">
        <f t="shared" si="170"/>
        <v>4621.88</v>
      </c>
      <c r="CC255" s="18" t="str">
        <f t="shared" si="171"/>
        <v xml:space="preserve"> </v>
      </c>
    </row>
    <row r="256" spans="1:81" s="490" customFormat="1" ht="9" customHeight="1">
      <c r="A256" s="641">
        <v>212</v>
      </c>
      <c r="B256" s="522" t="s">
        <v>859</v>
      </c>
      <c r="C256" s="487">
        <v>1816.3</v>
      </c>
      <c r="D256" s="499"/>
      <c r="E256" s="487"/>
      <c r="F256" s="487"/>
      <c r="G256" s="483">
        <f t="shared" si="203"/>
        <v>1961206.46</v>
      </c>
      <c r="H256" s="487">
        <f t="shared" si="204"/>
        <v>0</v>
      </c>
      <c r="I256" s="513">
        <v>0</v>
      </c>
      <c r="J256" s="513">
        <v>0</v>
      </c>
      <c r="K256" s="513">
        <v>0</v>
      </c>
      <c r="L256" s="513">
        <v>0</v>
      </c>
      <c r="M256" s="513">
        <v>0</v>
      </c>
      <c r="N256" s="487">
        <v>0</v>
      </c>
      <c r="O256" s="487">
        <v>0</v>
      </c>
      <c r="P256" s="487">
        <v>0</v>
      </c>
      <c r="Q256" s="487">
        <v>0</v>
      </c>
      <c r="R256" s="487">
        <v>0</v>
      </c>
      <c r="S256" s="487">
        <v>0</v>
      </c>
      <c r="T256" s="488">
        <v>0</v>
      </c>
      <c r="U256" s="487">
        <v>0</v>
      </c>
      <c r="V256" s="487" t="s">
        <v>993</v>
      </c>
      <c r="W256" s="487">
        <v>591.73</v>
      </c>
      <c r="X256" s="487">
        <v>1866274.03</v>
      </c>
      <c r="Y256" s="489">
        <v>0</v>
      </c>
      <c r="Z256" s="489">
        <v>0</v>
      </c>
      <c r="AA256" s="489">
        <v>0</v>
      </c>
      <c r="AB256" s="489">
        <v>0</v>
      </c>
      <c r="AC256" s="489">
        <v>0</v>
      </c>
      <c r="AD256" s="489">
        <v>0</v>
      </c>
      <c r="AE256" s="489">
        <v>0</v>
      </c>
      <c r="AF256" s="489">
        <v>0</v>
      </c>
      <c r="AG256" s="489">
        <v>0</v>
      </c>
      <c r="AH256" s="489">
        <v>0</v>
      </c>
      <c r="AI256" s="489">
        <v>0</v>
      </c>
      <c r="AJ256" s="489">
        <v>63288.28</v>
      </c>
      <c r="AK256" s="489">
        <v>31644.15</v>
      </c>
      <c r="AL256" s="489">
        <v>0</v>
      </c>
      <c r="AN256" s="372">
        <f>I256/'Приложение 1.1'!J254</f>
        <v>0</v>
      </c>
      <c r="AO256" s="372" t="e">
        <f t="shared" si="147"/>
        <v>#DIV/0!</v>
      </c>
      <c r="AP256" s="372" t="e">
        <f t="shared" si="148"/>
        <v>#DIV/0!</v>
      </c>
      <c r="AQ256" s="372" t="e">
        <f t="shared" si="149"/>
        <v>#DIV/0!</v>
      </c>
      <c r="AR256" s="372" t="e">
        <f t="shared" si="150"/>
        <v>#DIV/0!</v>
      </c>
      <c r="AS256" s="372" t="e">
        <f t="shared" si="151"/>
        <v>#DIV/0!</v>
      </c>
      <c r="AT256" s="372" t="e">
        <f t="shared" si="152"/>
        <v>#DIV/0!</v>
      </c>
      <c r="AU256" s="372">
        <f t="shared" si="153"/>
        <v>3153.9283625978064</v>
      </c>
      <c r="AV256" s="372" t="e">
        <f t="shared" si="154"/>
        <v>#DIV/0!</v>
      </c>
      <c r="AW256" s="372" t="e">
        <f t="shared" si="155"/>
        <v>#DIV/0!</v>
      </c>
      <c r="AX256" s="372" t="e">
        <f t="shared" si="156"/>
        <v>#DIV/0!</v>
      </c>
      <c r="AY256" s="372">
        <f>AI256/'Приложение 1.1'!J254</f>
        <v>0</v>
      </c>
      <c r="AZ256" s="372">
        <v>730.08</v>
      </c>
      <c r="BA256" s="372">
        <v>2070.12</v>
      </c>
      <c r="BB256" s="372">
        <v>848.92</v>
      </c>
      <c r="BC256" s="372">
        <v>819.73</v>
      </c>
      <c r="BD256" s="372">
        <v>611.5</v>
      </c>
      <c r="BE256" s="372">
        <v>1080.04</v>
      </c>
      <c r="BF256" s="372">
        <v>2671800.0099999998</v>
      </c>
      <c r="BG256" s="372">
        <f t="shared" si="157"/>
        <v>4422.8500000000004</v>
      </c>
      <c r="BH256" s="372">
        <v>8748.57</v>
      </c>
      <c r="BI256" s="372">
        <v>3389.61</v>
      </c>
      <c r="BJ256" s="372">
        <v>5995.76</v>
      </c>
      <c r="BK256" s="372">
        <v>548.62</v>
      </c>
      <c r="BL256" s="373" t="str">
        <f t="shared" si="158"/>
        <v xml:space="preserve"> </v>
      </c>
      <c r="BM256" s="373" t="e">
        <f t="shared" si="159"/>
        <v>#DIV/0!</v>
      </c>
      <c r="BN256" s="373" t="e">
        <f t="shared" si="160"/>
        <v>#DIV/0!</v>
      </c>
      <c r="BO256" s="373" t="e">
        <f t="shared" si="161"/>
        <v>#DIV/0!</v>
      </c>
      <c r="BP256" s="373" t="e">
        <f t="shared" si="162"/>
        <v>#DIV/0!</v>
      </c>
      <c r="BQ256" s="373" t="e">
        <f t="shared" si="163"/>
        <v>#DIV/0!</v>
      </c>
      <c r="BR256" s="373" t="e">
        <f t="shared" si="164"/>
        <v>#DIV/0!</v>
      </c>
      <c r="BS256" s="373" t="str">
        <f t="shared" si="165"/>
        <v xml:space="preserve"> </v>
      </c>
      <c r="BT256" s="373" t="e">
        <f t="shared" si="166"/>
        <v>#DIV/0!</v>
      </c>
      <c r="BU256" s="373" t="e">
        <f t="shared" si="167"/>
        <v>#DIV/0!</v>
      </c>
      <c r="BV256" s="373" t="e">
        <f t="shared" si="168"/>
        <v>#DIV/0!</v>
      </c>
      <c r="BW256" s="373" t="str">
        <f t="shared" si="169"/>
        <v xml:space="preserve"> </v>
      </c>
      <c r="BY256" s="492">
        <f t="shared" si="196"/>
        <v>3.2270075227062018</v>
      </c>
      <c r="BZ256" s="493">
        <f t="shared" si="197"/>
        <v>1.6135042712433243</v>
      </c>
      <c r="CA256" s="494">
        <f t="shared" si="198"/>
        <v>3314.3603670593006</v>
      </c>
      <c r="CB256" s="491">
        <f t="shared" si="170"/>
        <v>4621.88</v>
      </c>
      <c r="CC256" s="495" t="str">
        <f t="shared" si="171"/>
        <v xml:space="preserve"> </v>
      </c>
    </row>
    <row r="257" spans="1:81" s="490" customFormat="1" ht="9" customHeight="1">
      <c r="A257" s="641">
        <v>213</v>
      </c>
      <c r="B257" s="522" t="s">
        <v>860</v>
      </c>
      <c r="C257" s="487">
        <v>640.4</v>
      </c>
      <c r="D257" s="499"/>
      <c r="E257" s="487"/>
      <c r="F257" s="487"/>
      <c r="G257" s="483">
        <f t="shared" si="203"/>
        <v>1704468.28</v>
      </c>
      <c r="H257" s="487">
        <f t="shared" si="204"/>
        <v>0</v>
      </c>
      <c r="I257" s="513">
        <v>0</v>
      </c>
      <c r="J257" s="513">
        <v>0</v>
      </c>
      <c r="K257" s="513">
        <v>0</v>
      </c>
      <c r="L257" s="513">
        <v>0</v>
      </c>
      <c r="M257" s="513">
        <v>0</v>
      </c>
      <c r="N257" s="487">
        <v>0</v>
      </c>
      <c r="O257" s="487">
        <v>0</v>
      </c>
      <c r="P257" s="487">
        <v>0</v>
      </c>
      <c r="Q257" s="487">
        <v>0</v>
      </c>
      <c r="R257" s="487">
        <v>0</v>
      </c>
      <c r="S257" s="487">
        <v>0</v>
      </c>
      <c r="T257" s="488">
        <v>0</v>
      </c>
      <c r="U257" s="487">
        <v>0</v>
      </c>
      <c r="V257" s="487" t="s">
        <v>992</v>
      </c>
      <c r="W257" s="487">
        <v>521.98</v>
      </c>
      <c r="X257" s="487">
        <v>1616573.26</v>
      </c>
      <c r="Y257" s="489">
        <v>0</v>
      </c>
      <c r="Z257" s="489">
        <v>0</v>
      </c>
      <c r="AA257" s="489">
        <v>0</v>
      </c>
      <c r="AB257" s="489">
        <v>0</v>
      </c>
      <c r="AC257" s="489">
        <v>0</v>
      </c>
      <c r="AD257" s="489">
        <v>0</v>
      </c>
      <c r="AE257" s="489">
        <v>0</v>
      </c>
      <c r="AF257" s="489">
        <v>0</v>
      </c>
      <c r="AG257" s="489">
        <v>0</v>
      </c>
      <c r="AH257" s="489">
        <v>0</v>
      </c>
      <c r="AI257" s="489">
        <v>0</v>
      </c>
      <c r="AJ257" s="489">
        <v>58596.68</v>
      </c>
      <c r="AK257" s="489">
        <v>29298.34</v>
      </c>
      <c r="AL257" s="489">
        <v>0</v>
      </c>
      <c r="AN257" s="372">
        <f>I257/'Приложение 1.1'!J255</f>
        <v>0</v>
      </c>
      <c r="AO257" s="372" t="e">
        <f t="shared" si="147"/>
        <v>#DIV/0!</v>
      </c>
      <c r="AP257" s="372" t="e">
        <f t="shared" si="148"/>
        <v>#DIV/0!</v>
      </c>
      <c r="AQ257" s="372" t="e">
        <f t="shared" si="149"/>
        <v>#DIV/0!</v>
      </c>
      <c r="AR257" s="372" t="e">
        <f t="shared" si="150"/>
        <v>#DIV/0!</v>
      </c>
      <c r="AS257" s="372" t="e">
        <f t="shared" si="151"/>
        <v>#DIV/0!</v>
      </c>
      <c r="AT257" s="372" t="e">
        <f t="shared" si="152"/>
        <v>#DIV/0!</v>
      </c>
      <c r="AU257" s="372">
        <f t="shared" si="153"/>
        <v>3097.0022989386566</v>
      </c>
      <c r="AV257" s="372" t="e">
        <f t="shared" si="154"/>
        <v>#DIV/0!</v>
      </c>
      <c r="AW257" s="372" t="e">
        <f t="shared" si="155"/>
        <v>#DIV/0!</v>
      </c>
      <c r="AX257" s="372" t="e">
        <f t="shared" si="156"/>
        <v>#DIV/0!</v>
      </c>
      <c r="AY257" s="372">
        <f>AI257/'Приложение 1.1'!J255</f>
        <v>0</v>
      </c>
      <c r="AZ257" s="372">
        <v>730.08</v>
      </c>
      <c r="BA257" s="372">
        <v>2070.12</v>
      </c>
      <c r="BB257" s="372">
        <v>848.92</v>
      </c>
      <c r="BC257" s="372">
        <v>819.73</v>
      </c>
      <c r="BD257" s="372">
        <v>611.5</v>
      </c>
      <c r="BE257" s="372">
        <v>1080.04</v>
      </c>
      <c r="BF257" s="372">
        <v>2671800.0099999998</v>
      </c>
      <c r="BG257" s="372">
        <f t="shared" si="157"/>
        <v>4607.6000000000004</v>
      </c>
      <c r="BH257" s="372">
        <v>8748.57</v>
      </c>
      <c r="BI257" s="372">
        <v>3389.61</v>
      </c>
      <c r="BJ257" s="372">
        <v>5995.76</v>
      </c>
      <c r="BK257" s="372">
        <v>548.62</v>
      </c>
      <c r="BL257" s="373" t="str">
        <f t="shared" si="158"/>
        <v xml:space="preserve"> </v>
      </c>
      <c r="BM257" s="373" t="e">
        <f t="shared" si="159"/>
        <v>#DIV/0!</v>
      </c>
      <c r="BN257" s="373" t="e">
        <f t="shared" si="160"/>
        <v>#DIV/0!</v>
      </c>
      <c r="BO257" s="373" t="e">
        <f t="shared" si="161"/>
        <v>#DIV/0!</v>
      </c>
      <c r="BP257" s="373" t="e">
        <f t="shared" si="162"/>
        <v>#DIV/0!</v>
      </c>
      <c r="BQ257" s="373" t="e">
        <f t="shared" si="163"/>
        <v>#DIV/0!</v>
      </c>
      <c r="BR257" s="373" t="e">
        <f t="shared" si="164"/>
        <v>#DIV/0!</v>
      </c>
      <c r="BS257" s="373" t="str">
        <f t="shared" si="165"/>
        <v xml:space="preserve"> </v>
      </c>
      <c r="BT257" s="373" t="e">
        <f t="shared" si="166"/>
        <v>#DIV/0!</v>
      </c>
      <c r="BU257" s="373" t="e">
        <f t="shared" si="167"/>
        <v>#DIV/0!</v>
      </c>
      <c r="BV257" s="373" t="e">
        <f t="shared" si="168"/>
        <v>#DIV/0!</v>
      </c>
      <c r="BW257" s="373" t="str">
        <f t="shared" si="169"/>
        <v xml:space="preserve"> </v>
      </c>
      <c r="BY257" s="492">
        <f t="shared" si="196"/>
        <v>3.4378275434964385</v>
      </c>
      <c r="BZ257" s="493">
        <f t="shared" si="197"/>
        <v>1.7189137717482192</v>
      </c>
      <c r="CA257" s="494">
        <f t="shared" si="198"/>
        <v>3265.3900149431011</v>
      </c>
      <c r="CB257" s="491">
        <f t="shared" si="170"/>
        <v>4814.95</v>
      </c>
      <c r="CC257" s="495" t="str">
        <f t="shared" si="171"/>
        <v xml:space="preserve"> </v>
      </c>
    </row>
    <row r="258" spans="1:81" s="490" customFormat="1" ht="9" customHeight="1">
      <c r="A258" s="641">
        <v>214</v>
      </c>
      <c r="B258" s="522" t="s">
        <v>861</v>
      </c>
      <c r="C258" s="487">
        <v>3115</v>
      </c>
      <c r="D258" s="499"/>
      <c r="E258" s="487"/>
      <c r="F258" s="487"/>
      <c r="G258" s="483">
        <f t="shared" si="203"/>
        <v>3136829.47</v>
      </c>
      <c r="H258" s="487">
        <f t="shared" si="204"/>
        <v>0</v>
      </c>
      <c r="I258" s="513">
        <v>0</v>
      </c>
      <c r="J258" s="513">
        <v>0</v>
      </c>
      <c r="K258" s="513">
        <v>0</v>
      </c>
      <c r="L258" s="513">
        <v>0</v>
      </c>
      <c r="M258" s="513">
        <v>0</v>
      </c>
      <c r="N258" s="487">
        <v>0</v>
      </c>
      <c r="O258" s="487">
        <v>0</v>
      </c>
      <c r="P258" s="487">
        <v>0</v>
      </c>
      <c r="Q258" s="487">
        <v>0</v>
      </c>
      <c r="R258" s="487">
        <v>0</v>
      </c>
      <c r="S258" s="487">
        <v>0</v>
      </c>
      <c r="T258" s="488">
        <v>0</v>
      </c>
      <c r="U258" s="487">
        <v>0</v>
      </c>
      <c r="V258" s="487" t="s">
        <v>993</v>
      </c>
      <c r="W258" s="487">
        <v>1106</v>
      </c>
      <c r="X258" s="487">
        <v>2936104.46</v>
      </c>
      <c r="Y258" s="489">
        <v>0</v>
      </c>
      <c r="Z258" s="489">
        <v>0</v>
      </c>
      <c r="AA258" s="489">
        <v>0</v>
      </c>
      <c r="AB258" s="489">
        <v>0</v>
      </c>
      <c r="AC258" s="489">
        <v>0</v>
      </c>
      <c r="AD258" s="489">
        <v>0</v>
      </c>
      <c r="AE258" s="489">
        <v>0</v>
      </c>
      <c r="AF258" s="489">
        <v>0</v>
      </c>
      <c r="AG258" s="489">
        <v>0</v>
      </c>
      <c r="AH258" s="489">
        <v>0</v>
      </c>
      <c r="AI258" s="489">
        <v>0</v>
      </c>
      <c r="AJ258" s="489">
        <v>133816.67000000001</v>
      </c>
      <c r="AK258" s="489">
        <v>66908.34</v>
      </c>
      <c r="AL258" s="489">
        <v>0</v>
      </c>
      <c r="AN258" s="372">
        <f>I258/'Приложение 1.1'!J256</f>
        <v>0</v>
      </c>
      <c r="AO258" s="372" t="e">
        <f t="shared" si="147"/>
        <v>#DIV/0!</v>
      </c>
      <c r="AP258" s="372" t="e">
        <f t="shared" si="148"/>
        <v>#DIV/0!</v>
      </c>
      <c r="AQ258" s="372" t="e">
        <f t="shared" si="149"/>
        <v>#DIV/0!</v>
      </c>
      <c r="AR258" s="372" t="e">
        <f t="shared" si="150"/>
        <v>#DIV/0!</v>
      </c>
      <c r="AS258" s="372" t="e">
        <f t="shared" si="151"/>
        <v>#DIV/0!</v>
      </c>
      <c r="AT258" s="372" t="e">
        <f t="shared" si="152"/>
        <v>#DIV/0!</v>
      </c>
      <c r="AU258" s="372">
        <f t="shared" si="153"/>
        <v>2654.7056600361661</v>
      </c>
      <c r="AV258" s="372" t="e">
        <f t="shared" si="154"/>
        <v>#DIV/0!</v>
      </c>
      <c r="AW258" s="372" t="e">
        <f t="shared" si="155"/>
        <v>#DIV/0!</v>
      </c>
      <c r="AX258" s="372" t="e">
        <f t="shared" si="156"/>
        <v>#DIV/0!</v>
      </c>
      <c r="AY258" s="372">
        <f>AI258/'Приложение 1.1'!J256</f>
        <v>0</v>
      </c>
      <c r="AZ258" s="372">
        <v>730.08</v>
      </c>
      <c r="BA258" s="372">
        <v>2070.12</v>
      </c>
      <c r="BB258" s="372">
        <v>848.92</v>
      </c>
      <c r="BC258" s="372">
        <v>819.73</v>
      </c>
      <c r="BD258" s="372">
        <v>611.5</v>
      </c>
      <c r="BE258" s="372">
        <v>1080.04</v>
      </c>
      <c r="BF258" s="372">
        <v>2671800.0099999998</v>
      </c>
      <c r="BG258" s="372">
        <f t="shared" si="157"/>
        <v>4422.8500000000004</v>
      </c>
      <c r="BH258" s="372">
        <v>8748.57</v>
      </c>
      <c r="BI258" s="372">
        <v>3389.61</v>
      </c>
      <c r="BJ258" s="372">
        <v>5995.76</v>
      </c>
      <c r="BK258" s="372">
        <v>548.62</v>
      </c>
      <c r="BL258" s="373" t="str">
        <f t="shared" si="158"/>
        <v xml:space="preserve"> </v>
      </c>
      <c r="BM258" s="373" t="e">
        <f t="shared" si="159"/>
        <v>#DIV/0!</v>
      </c>
      <c r="BN258" s="373" t="e">
        <f t="shared" si="160"/>
        <v>#DIV/0!</v>
      </c>
      <c r="BO258" s="373" t="e">
        <f t="shared" si="161"/>
        <v>#DIV/0!</v>
      </c>
      <c r="BP258" s="373" t="e">
        <f t="shared" si="162"/>
        <v>#DIV/0!</v>
      </c>
      <c r="BQ258" s="373" t="e">
        <f t="shared" si="163"/>
        <v>#DIV/0!</v>
      </c>
      <c r="BR258" s="373" t="e">
        <f t="shared" si="164"/>
        <v>#DIV/0!</v>
      </c>
      <c r="BS258" s="373" t="str">
        <f t="shared" si="165"/>
        <v xml:space="preserve"> </v>
      </c>
      <c r="BT258" s="373" t="e">
        <f t="shared" si="166"/>
        <v>#DIV/0!</v>
      </c>
      <c r="BU258" s="373" t="e">
        <f t="shared" si="167"/>
        <v>#DIV/0!</v>
      </c>
      <c r="BV258" s="373" t="e">
        <f t="shared" si="168"/>
        <v>#DIV/0!</v>
      </c>
      <c r="BW258" s="373" t="str">
        <f t="shared" si="169"/>
        <v xml:space="preserve"> </v>
      </c>
      <c r="BY258" s="492">
        <f t="shared" si="196"/>
        <v>4.265984851258108</v>
      </c>
      <c r="BZ258" s="493">
        <f t="shared" si="197"/>
        <v>2.132992585025669</v>
      </c>
      <c r="CA258" s="494">
        <f t="shared" si="198"/>
        <v>2836.1930108499096</v>
      </c>
      <c r="CB258" s="491">
        <f t="shared" si="170"/>
        <v>4621.88</v>
      </c>
      <c r="CC258" s="495" t="str">
        <f t="shared" si="171"/>
        <v xml:space="preserve"> </v>
      </c>
    </row>
    <row r="259" spans="1:81" s="26" customFormat="1" ht="9" customHeight="1">
      <c r="A259" s="641">
        <v>215</v>
      </c>
      <c r="B259" s="386" t="s">
        <v>862</v>
      </c>
      <c r="C259" s="388">
        <v>2545.1999999999998</v>
      </c>
      <c r="D259" s="365">
        <v>1361.2</v>
      </c>
      <c r="E259" s="388"/>
      <c r="F259" s="388"/>
      <c r="G259" s="178">
        <f>ROUND(H259+U259+X259+Z259+AB259+AD259+AF259+AH259+AI259+AJ259+AK259+AL259,2)</f>
        <v>5076327.0199999996</v>
      </c>
      <c r="H259" s="388">
        <f>ROUND(I259+K259+M259+O259+Q259+S259,2)</f>
        <v>4167972.47</v>
      </c>
      <c r="I259" s="178">
        <v>1573402.24</v>
      </c>
      <c r="J259" s="227">
        <v>1337.5</v>
      </c>
      <c r="K259" s="178">
        <v>1493031.08</v>
      </c>
      <c r="L259" s="178">
        <v>228.5</v>
      </c>
      <c r="M259" s="178">
        <f>181709.91</f>
        <v>181709.91</v>
      </c>
      <c r="N259" s="388">
        <v>444</v>
      </c>
      <c r="O259" s="388">
        <v>340407.33</v>
      </c>
      <c r="P259" s="388">
        <v>412</v>
      </c>
      <c r="Q259" s="388">
        <v>235900.46</v>
      </c>
      <c r="R259" s="388">
        <v>431</v>
      </c>
      <c r="S259" s="388">
        <v>343521.45</v>
      </c>
      <c r="T259" s="103">
        <v>0</v>
      </c>
      <c r="U259" s="388">
        <v>0</v>
      </c>
      <c r="V259" s="388"/>
      <c r="W259" s="388">
        <v>0</v>
      </c>
      <c r="X259" s="388">
        <v>0</v>
      </c>
      <c r="Y259" s="396">
        <v>0</v>
      </c>
      <c r="Z259" s="396">
        <v>0</v>
      </c>
      <c r="AA259" s="396">
        <v>0</v>
      </c>
      <c r="AB259" s="396">
        <v>0</v>
      </c>
      <c r="AC259" s="396">
        <v>0</v>
      </c>
      <c r="AD259" s="396">
        <v>0</v>
      </c>
      <c r="AE259" s="396">
        <v>0</v>
      </c>
      <c r="AF259" s="396">
        <v>0</v>
      </c>
      <c r="AG259" s="396">
        <v>0</v>
      </c>
      <c r="AH259" s="396">
        <v>0</v>
      </c>
      <c r="AI259" s="388">
        <f>233295.09+93758.28+249615.3</f>
        <v>576668.66999999993</v>
      </c>
      <c r="AJ259" s="396">
        <v>221123.92</v>
      </c>
      <c r="AK259" s="396">
        <v>110561.96</v>
      </c>
      <c r="AL259" s="396">
        <v>0</v>
      </c>
      <c r="AM259" s="291"/>
      <c r="AN259" s="372">
        <f>I259/'Приложение 1.1'!J257</f>
        <v>618.18412698412703</v>
      </c>
      <c r="AO259" s="372">
        <f t="shared" si="147"/>
        <v>1116.2849196261682</v>
      </c>
      <c r="AP259" s="372">
        <f t="shared" si="148"/>
        <v>795.22936542669584</v>
      </c>
      <c r="AQ259" s="372">
        <f t="shared" si="149"/>
        <v>766.68317567567567</v>
      </c>
      <c r="AR259" s="372">
        <f t="shared" si="150"/>
        <v>572.57393203883498</v>
      </c>
      <c r="AS259" s="372">
        <f t="shared" si="151"/>
        <v>797.03352668213461</v>
      </c>
      <c r="AT259" s="372" t="e">
        <f t="shared" si="152"/>
        <v>#DIV/0!</v>
      </c>
      <c r="AU259" s="372" t="e">
        <f t="shared" si="153"/>
        <v>#DIV/0!</v>
      </c>
      <c r="AV259" s="372" t="e">
        <f t="shared" si="154"/>
        <v>#DIV/0!</v>
      </c>
      <c r="AW259" s="372" t="e">
        <f t="shared" si="155"/>
        <v>#DIV/0!</v>
      </c>
      <c r="AX259" s="372" t="e">
        <f t="shared" si="156"/>
        <v>#DIV/0!</v>
      </c>
      <c r="AY259" s="372">
        <f>AI259/'Приложение 1.1'!J257</f>
        <v>226.57106317774634</v>
      </c>
      <c r="AZ259" s="372">
        <v>730.08</v>
      </c>
      <c r="BA259" s="372">
        <v>2070.12</v>
      </c>
      <c r="BB259" s="372">
        <v>848.92</v>
      </c>
      <c r="BC259" s="372">
        <v>819.73</v>
      </c>
      <c r="BD259" s="372">
        <v>611.5</v>
      </c>
      <c r="BE259" s="372">
        <v>1080.04</v>
      </c>
      <c r="BF259" s="372">
        <v>2671800.0099999998</v>
      </c>
      <c r="BG259" s="372">
        <f t="shared" si="157"/>
        <v>4422.8500000000004</v>
      </c>
      <c r="BH259" s="372">
        <v>8748.57</v>
      </c>
      <c r="BI259" s="372">
        <v>3389.61</v>
      </c>
      <c r="BJ259" s="372">
        <v>5995.76</v>
      </c>
      <c r="BK259" s="372">
        <v>548.62</v>
      </c>
      <c r="BL259" s="373" t="str">
        <f t="shared" si="158"/>
        <v xml:space="preserve"> </v>
      </c>
      <c r="BM259" s="373" t="str">
        <f t="shared" si="159"/>
        <v xml:space="preserve"> </v>
      </c>
      <c r="BN259" s="373" t="str">
        <f t="shared" si="160"/>
        <v xml:space="preserve"> </v>
      </c>
      <c r="BO259" s="373" t="str">
        <f t="shared" si="161"/>
        <v xml:space="preserve"> </v>
      </c>
      <c r="BP259" s="373" t="str">
        <f t="shared" si="162"/>
        <v xml:space="preserve"> </v>
      </c>
      <c r="BQ259" s="373" t="str">
        <f t="shared" si="163"/>
        <v xml:space="preserve"> </v>
      </c>
      <c r="BR259" s="373" t="e">
        <f t="shared" si="164"/>
        <v>#DIV/0!</v>
      </c>
      <c r="BS259" s="373" t="e">
        <f t="shared" si="165"/>
        <v>#DIV/0!</v>
      </c>
      <c r="BT259" s="373" t="e">
        <f t="shared" si="166"/>
        <v>#DIV/0!</v>
      </c>
      <c r="BU259" s="373" t="e">
        <f t="shared" si="167"/>
        <v>#DIV/0!</v>
      </c>
      <c r="BV259" s="373" t="e">
        <f t="shared" si="168"/>
        <v>#DIV/0!</v>
      </c>
      <c r="BW259" s="373" t="str">
        <f t="shared" si="169"/>
        <v xml:space="preserve"> </v>
      </c>
      <c r="BY259" s="273">
        <f t="shared" si="196"/>
        <v>4.3559825663083469</v>
      </c>
      <c r="BZ259" s="374">
        <f t="shared" si="197"/>
        <v>2.1779912831541735</v>
      </c>
      <c r="CA259" s="375" t="e">
        <f t="shared" si="198"/>
        <v>#DIV/0!</v>
      </c>
      <c r="CB259" s="372">
        <f t="shared" si="170"/>
        <v>4621.88</v>
      </c>
      <c r="CC259" s="18" t="e">
        <f t="shared" si="171"/>
        <v>#DIV/0!</v>
      </c>
    </row>
    <row r="260" spans="1:81" s="490" customFormat="1" ht="9" customHeight="1">
      <c r="A260" s="641">
        <v>216</v>
      </c>
      <c r="B260" s="522" t="s">
        <v>863</v>
      </c>
      <c r="C260" s="487">
        <v>372.7</v>
      </c>
      <c r="D260" s="499"/>
      <c r="E260" s="487"/>
      <c r="F260" s="487"/>
      <c r="G260" s="483">
        <f>ROUND(H260+U260+X260+Z260+AB260+AD260+AF260+AH260+AI260+AJ260+AK260+AL260,2)</f>
        <v>999190.59</v>
      </c>
      <c r="H260" s="487">
        <f t="shared" si="204"/>
        <v>0</v>
      </c>
      <c r="I260" s="513">
        <v>0</v>
      </c>
      <c r="J260" s="513">
        <v>0</v>
      </c>
      <c r="K260" s="513">
        <v>0</v>
      </c>
      <c r="L260" s="513">
        <v>0</v>
      </c>
      <c r="M260" s="513">
        <v>0</v>
      </c>
      <c r="N260" s="487">
        <v>0</v>
      </c>
      <c r="O260" s="487">
        <v>0</v>
      </c>
      <c r="P260" s="487">
        <v>0</v>
      </c>
      <c r="Q260" s="487">
        <v>0</v>
      </c>
      <c r="R260" s="487">
        <v>0</v>
      </c>
      <c r="S260" s="487">
        <v>0</v>
      </c>
      <c r="T260" s="488">
        <v>0</v>
      </c>
      <c r="U260" s="487">
        <v>0</v>
      </c>
      <c r="V260" s="487" t="s">
        <v>992</v>
      </c>
      <c r="W260" s="487">
        <v>302</v>
      </c>
      <c r="X260" s="487">
        <v>955302.31</v>
      </c>
      <c r="Y260" s="489">
        <v>0</v>
      </c>
      <c r="Z260" s="489">
        <v>0</v>
      </c>
      <c r="AA260" s="489">
        <v>0</v>
      </c>
      <c r="AB260" s="489">
        <v>0</v>
      </c>
      <c r="AC260" s="489">
        <v>0</v>
      </c>
      <c r="AD260" s="489">
        <v>0</v>
      </c>
      <c r="AE260" s="489">
        <v>0</v>
      </c>
      <c r="AF260" s="489">
        <v>0</v>
      </c>
      <c r="AG260" s="489">
        <v>0</v>
      </c>
      <c r="AH260" s="489">
        <v>0</v>
      </c>
      <c r="AI260" s="489">
        <v>0</v>
      </c>
      <c r="AJ260" s="489">
        <v>29258.85</v>
      </c>
      <c r="AK260" s="489">
        <v>14629.43</v>
      </c>
      <c r="AL260" s="489">
        <v>0</v>
      </c>
      <c r="AN260" s="372">
        <f>I260/'Приложение 1.1'!J258</f>
        <v>0</v>
      </c>
      <c r="AO260" s="372" t="e">
        <f t="shared" si="147"/>
        <v>#DIV/0!</v>
      </c>
      <c r="AP260" s="372" t="e">
        <f t="shared" si="148"/>
        <v>#DIV/0!</v>
      </c>
      <c r="AQ260" s="372" t="e">
        <f t="shared" si="149"/>
        <v>#DIV/0!</v>
      </c>
      <c r="AR260" s="372" t="e">
        <f t="shared" si="150"/>
        <v>#DIV/0!</v>
      </c>
      <c r="AS260" s="372" t="e">
        <f t="shared" si="151"/>
        <v>#DIV/0!</v>
      </c>
      <c r="AT260" s="372" t="e">
        <f t="shared" si="152"/>
        <v>#DIV/0!</v>
      </c>
      <c r="AU260" s="372">
        <f t="shared" si="153"/>
        <v>3163.2526821192055</v>
      </c>
      <c r="AV260" s="372" t="e">
        <f t="shared" si="154"/>
        <v>#DIV/0!</v>
      </c>
      <c r="AW260" s="372" t="e">
        <f t="shared" si="155"/>
        <v>#DIV/0!</v>
      </c>
      <c r="AX260" s="372" t="e">
        <f t="shared" si="156"/>
        <v>#DIV/0!</v>
      </c>
      <c r="AY260" s="372">
        <f>AI260/'Приложение 1.1'!J258</f>
        <v>0</v>
      </c>
      <c r="AZ260" s="372">
        <v>730.08</v>
      </c>
      <c r="BA260" s="372">
        <v>2070.12</v>
      </c>
      <c r="BB260" s="372">
        <v>848.92</v>
      </c>
      <c r="BC260" s="372">
        <v>819.73</v>
      </c>
      <c r="BD260" s="372">
        <v>611.5</v>
      </c>
      <c r="BE260" s="372">
        <v>1080.04</v>
      </c>
      <c r="BF260" s="372">
        <v>2671800.0099999998</v>
      </c>
      <c r="BG260" s="372">
        <f t="shared" si="157"/>
        <v>4607.6000000000004</v>
      </c>
      <c r="BH260" s="372">
        <v>8748.57</v>
      </c>
      <c r="BI260" s="372">
        <v>3389.61</v>
      </c>
      <c r="BJ260" s="372">
        <v>5995.76</v>
      </c>
      <c r="BK260" s="372">
        <v>548.62</v>
      </c>
      <c r="BL260" s="373" t="str">
        <f t="shared" si="158"/>
        <v xml:space="preserve"> </v>
      </c>
      <c r="BM260" s="373" t="e">
        <f t="shared" si="159"/>
        <v>#DIV/0!</v>
      </c>
      <c r="BN260" s="373" t="e">
        <f t="shared" si="160"/>
        <v>#DIV/0!</v>
      </c>
      <c r="BO260" s="373" t="e">
        <f t="shared" si="161"/>
        <v>#DIV/0!</v>
      </c>
      <c r="BP260" s="373" t="e">
        <f t="shared" si="162"/>
        <v>#DIV/0!</v>
      </c>
      <c r="BQ260" s="373" t="e">
        <f t="shared" si="163"/>
        <v>#DIV/0!</v>
      </c>
      <c r="BR260" s="373" t="e">
        <f t="shared" si="164"/>
        <v>#DIV/0!</v>
      </c>
      <c r="BS260" s="373" t="str">
        <f t="shared" si="165"/>
        <v xml:space="preserve"> </v>
      </c>
      <c r="BT260" s="373" t="e">
        <f t="shared" si="166"/>
        <v>#DIV/0!</v>
      </c>
      <c r="BU260" s="373" t="e">
        <f t="shared" si="167"/>
        <v>#DIV/0!</v>
      </c>
      <c r="BV260" s="373" t="e">
        <f t="shared" si="168"/>
        <v>#DIV/0!</v>
      </c>
      <c r="BW260" s="373" t="str">
        <f t="shared" si="169"/>
        <v xml:space="preserve"> </v>
      </c>
      <c r="BY260" s="492">
        <f t="shared" si="196"/>
        <v>2.9282551590082528</v>
      </c>
      <c r="BZ260" s="493">
        <f t="shared" si="197"/>
        <v>1.4641280799091594</v>
      </c>
      <c r="CA260" s="494">
        <f t="shared" si="198"/>
        <v>3308.5781125827812</v>
      </c>
      <c r="CB260" s="491">
        <f t="shared" si="170"/>
        <v>4814.95</v>
      </c>
      <c r="CC260" s="495" t="str">
        <f t="shared" si="171"/>
        <v xml:space="preserve"> </v>
      </c>
    </row>
    <row r="261" spans="1:81" s="651" customFormat="1" ht="9" customHeight="1">
      <c r="A261" s="642">
        <v>217</v>
      </c>
      <c r="B261" s="684" t="s">
        <v>864</v>
      </c>
      <c r="C261" s="648">
        <v>972.4</v>
      </c>
      <c r="D261" s="665"/>
      <c r="E261" s="648"/>
      <c r="F261" s="648"/>
      <c r="G261" s="644">
        <f>ROUND(H261+U261+X261+Z261+AB261+AD261+AF261+AH261+AI261+AJ261+AK261+AL261,2)</f>
        <v>1798631.82</v>
      </c>
      <c r="H261" s="648">
        <f t="shared" si="204"/>
        <v>0</v>
      </c>
      <c r="I261" s="673">
        <v>0</v>
      </c>
      <c r="J261" s="673">
        <v>0</v>
      </c>
      <c r="K261" s="673">
        <v>0</v>
      </c>
      <c r="L261" s="673">
        <v>0</v>
      </c>
      <c r="M261" s="673">
        <v>0</v>
      </c>
      <c r="N261" s="648">
        <v>0</v>
      </c>
      <c r="O261" s="648">
        <v>0</v>
      </c>
      <c r="P261" s="648">
        <v>0</v>
      </c>
      <c r="Q261" s="648">
        <v>0</v>
      </c>
      <c r="R261" s="648">
        <v>0</v>
      </c>
      <c r="S261" s="648">
        <v>0</v>
      </c>
      <c r="T261" s="649">
        <v>0</v>
      </c>
      <c r="U261" s="648">
        <v>0</v>
      </c>
      <c r="V261" s="648" t="s">
        <v>992</v>
      </c>
      <c r="W261" s="648">
        <v>751</v>
      </c>
      <c r="X261" s="648">
        <v>1701719.35</v>
      </c>
      <c r="Y261" s="650">
        <v>0</v>
      </c>
      <c r="Z261" s="650">
        <v>0</v>
      </c>
      <c r="AA261" s="650">
        <v>0</v>
      </c>
      <c r="AB261" s="650">
        <v>0</v>
      </c>
      <c r="AC261" s="650">
        <v>0</v>
      </c>
      <c r="AD261" s="650">
        <v>0</v>
      </c>
      <c r="AE261" s="650">
        <v>0</v>
      </c>
      <c r="AF261" s="650">
        <v>0</v>
      </c>
      <c r="AG261" s="650">
        <v>0</v>
      </c>
      <c r="AH261" s="650">
        <v>0</v>
      </c>
      <c r="AI261" s="650">
        <v>0</v>
      </c>
      <c r="AJ261" s="650">
        <v>64608.31</v>
      </c>
      <c r="AK261" s="650">
        <v>32304.16</v>
      </c>
      <c r="AL261" s="650">
        <v>0</v>
      </c>
      <c r="AN261" s="652">
        <f>I261/'Приложение 1.1'!J259</f>
        <v>0</v>
      </c>
      <c r="AO261" s="652" t="e">
        <f t="shared" si="147"/>
        <v>#DIV/0!</v>
      </c>
      <c r="AP261" s="652" t="e">
        <f t="shared" si="148"/>
        <v>#DIV/0!</v>
      </c>
      <c r="AQ261" s="652" t="e">
        <f t="shared" si="149"/>
        <v>#DIV/0!</v>
      </c>
      <c r="AR261" s="652" t="e">
        <f t="shared" si="150"/>
        <v>#DIV/0!</v>
      </c>
      <c r="AS261" s="652" t="e">
        <f t="shared" si="151"/>
        <v>#DIV/0!</v>
      </c>
      <c r="AT261" s="652" t="e">
        <f t="shared" si="152"/>
        <v>#DIV/0!</v>
      </c>
      <c r="AU261" s="652">
        <f t="shared" si="153"/>
        <v>2265.9378828229028</v>
      </c>
      <c r="AV261" s="652" t="e">
        <f t="shared" si="154"/>
        <v>#DIV/0!</v>
      </c>
      <c r="AW261" s="652" t="e">
        <f t="shared" si="155"/>
        <v>#DIV/0!</v>
      </c>
      <c r="AX261" s="652" t="e">
        <f t="shared" si="156"/>
        <v>#DIV/0!</v>
      </c>
      <c r="AY261" s="652">
        <f>AI261/'Приложение 1.1'!J259</f>
        <v>0</v>
      </c>
      <c r="AZ261" s="652">
        <v>730.08</v>
      </c>
      <c r="BA261" s="652">
        <v>2070.12</v>
      </c>
      <c r="BB261" s="652">
        <v>848.92</v>
      </c>
      <c r="BC261" s="652">
        <v>819.73</v>
      </c>
      <c r="BD261" s="652">
        <v>611.5</v>
      </c>
      <c r="BE261" s="652">
        <v>1080.04</v>
      </c>
      <c r="BF261" s="652">
        <v>2671800.0099999998</v>
      </c>
      <c r="BG261" s="652">
        <f t="shared" si="157"/>
        <v>4607.6000000000004</v>
      </c>
      <c r="BH261" s="652">
        <v>8748.57</v>
      </c>
      <c r="BI261" s="652">
        <v>3389.61</v>
      </c>
      <c r="BJ261" s="652">
        <v>5995.76</v>
      </c>
      <c r="BK261" s="652">
        <v>548.62</v>
      </c>
      <c r="BL261" s="653" t="str">
        <f t="shared" si="158"/>
        <v xml:space="preserve"> </v>
      </c>
      <c r="BM261" s="653" t="e">
        <f t="shared" si="159"/>
        <v>#DIV/0!</v>
      </c>
      <c r="BN261" s="653" t="e">
        <f t="shared" si="160"/>
        <v>#DIV/0!</v>
      </c>
      <c r="BO261" s="653" t="e">
        <f t="shared" si="161"/>
        <v>#DIV/0!</v>
      </c>
      <c r="BP261" s="653" t="e">
        <f t="shared" si="162"/>
        <v>#DIV/0!</v>
      </c>
      <c r="BQ261" s="653" t="e">
        <f t="shared" si="163"/>
        <v>#DIV/0!</v>
      </c>
      <c r="BR261" s="653" t="e">
        <f t="shared" si="164"/>
        <v>#DIV/0!</v>
      </c>
      <c r="BS261" s="653" t="str">
        <f t="shared" si="165"/>
        <v xml:space="preserve"> </v>
      </c>
      <c r="BT261" s="653" t="e">
        <f t="shared" si="166"/>
        <v>#DIV/0!</v>
      </c>
      <c r="BU261" s="653" t="e">
        <f t="shared" si="167"/>
        <v>#DIV/0!</v>
      </c>
      <c r="BV261" s="653" t="e">
        <f t="shared" si="168"/>
        <v>#DIV/0!</v>
      </c>
      <c r="BW261" s="653" t="str">
        <f t="shared" si="169"/>
        <v xml:space="preserve"> </v>
      </c>
      <c r="BY261" s="654">
        <f t="shared" si="196"/>
        <v>3.592080896244791</v>
      </c>
      <c r="BZ261" s="655">
        <f t="shared" si="197"/>
        <v>1.7960407261114728</v>
      </c>
      <c r="CA261" s="656">
        <f t="shared" si="198"/>
        <v>2394.9824500665782</v>
      </c>
      <c r="CB261" s="652">
        <f t="shared" si="170"/>
        <v>4814.95</v>
      </c>
      <c r="CC261" s="657" t="str">
        <f t="shared" si="171"/>
        <v xml:space="preserve"> </v>
      </c>
    </row>
    <row r="262" spans="1:81" s="651" customFormat="1" ht="9" customHeight="1">
      <c r="A262" s="642">
        <v>218</v>
      </c>
      <c r="B262" s="684" t="s">
        <v>865</v>
      </c>
      <c r="C262" s="648">
        <v>594.6</v>
      </c>
      <c r="D262" s="665"/>
      <c r="E262" s="648"/>
      <c r="F262" s="648"/>
      <c r="G262" s="644">
        <f>ROUND(H262+U262+X262+Z262+AB262+AD262+AF262+AH262+AI262+AJ262+AK262+AL262,2)</f>
        <v>1423305.96</v>
      </c>
      <c r="H262" s="648">
        <f t="shared" si="204"/>
        <v>0</v>
      </c>
      <c r="I262" s="673">
        <v>0</v>
      </c>
      <c r="J262" s="673">
        <v>0</v>
      </c>
      <c r="K262" s="673">
        <v>0</v>
      </c>
      <c r="L262" s="673">
        <v>0</v>
      </c>
      <c r="M262" s="673">
        <v>0</v>
      </c>
      <c r="N262" s="648">
        <v>0</v>
      </c>
      <c r="O262" s="648">
        <v>0</v>
      </c>
      <c r="P262" s="648">
        <v>0</v>
      </c>
      <c r="Q262" s="648">
        <v>0</v>
      </c>
      <c r="R262" s="648">
        <v>0</v>
      </c>
      <c r="S262" s="648">
        <v>0</v>
      </c>
      <c r="T262" s="649">
        <v>0</v>
      </c>
      <c r="U262" s="648">
        <v>0</v>
      </c>
      <c r="V262" s="648" t="s">
        <v>993</v>
      </c>
      <c r="W262" s="648">
        <v>521.4</v>
      </c>
      <c r="X262" s="648">
        <v>1366471.04</v>
      </c>
      <c r="Y262" s="650">
        <v>0</v>
      </c>
      <c r="Z262" s="650">
        <v>0</v>
      </c>
      <c r="AA262" s="650">
        <v>0</v>
      </c>
      <c r="AB262" s="650">
        <v>0</v>
      </c>
      <c r="AC262" s="650">
        <v>0</v>
      </c>
      <c r="AD262" s="650">
        <v>0</v>
      </c>
      <c r="AE262" s="650">
        <v>0</v>
      </c>
      <c r="AF262" s="650">
        <v>0</v>
      </c>
      <c r="AG262" s="650">
        <v>0</v>
      </c>
      <c r="AH262" s="650">
        <v>0</v>
      </c>
      <c r="AI262" s="650">
        <v>0</v>
      </c>
      <c r="AJ262" s="650">
        <v>37889.949999999997</v>
      </c>
      <c r="AK262" s="650">
        <v>18944.97</v>
      </c>
      <c r="AL262" s="650">
        <v>0</v>
      </c>
      <c r="AN262" s="652">
        <f>I262/'Приложение 1.1'!J260</f>
        <v>0</v>
      </c>
      <c r="AO262" s="652" t="e">
        <f t="shared" si="147"/>
        <v>#DIV/0!</v>
      </c>
      <c r="AP262" s="652" t="e">
        <f t="shared" si="148"/>
        <v>#DIV/0!</v>
      </c>
      <c r="AQ262" s="652" t="e">
        <f t="shared" si="149"/>
        <v>#DIV/0!</v>
      </c>
      <c r="AR262" s="652" t="e">
        <f t="shared" si="150"/>
        <v>#DIV/0!</v>
      </c>
      <c r="AS262" s="652" t="e">
        <f t="shared" si="151"/>
        <v>#DIV/0!</v>
      </c>
      <c r="AT262" s="652" t="e">
        <f t="shared" si="152"/>
        <v>#DIV/0!</v>
      </c>
      <c r="AU262" s="652">
        <f t="shared" si="153"/>
        <v>2620.7729957805909</v>
      </c>
      <c r="AV262" s="652" t="e">
        <f t="shared" si="154"/>
        <v>#DIV/0!</v>
      </c>
      <c r="AW262" s="652" t="e">
        <f t="shared" si="155"/>
        <v>#DIV/0!</v>
      </c>
      <c r="AX262" s="652" t="e">
        <f t="shared" si="156"/>
        <v>#DIV/0!</v>
      </c>
      <c r="AY262" s="652">
        <f>AI262/'Приложение 1.1'!J260</f>
        <v>0</v>
      </c>
      <c r="AZ262" s="652">
        <v>730.08</v>
      </c>
      <c r="BA262" s="652">
        <v>2070.12</v>
      </c>
      <c r="BB262" s="652">
        <v>848.92</v>
      </c>
      <c r="BC262" s="652">
        <v>819.73</v>
      </c>
      <c r="BD262" s="652">
        <v>611.5</v>
      </c>
      <c r="BE262" s="652">
        <v>1080.04</v>
      </c>
      <c r="BF262" s="652">
        <v>2671800.0099999998</v>
      </c>
      <c r="BG262" s="652">
        <f t="shared" si="157"/>
        <v>4422.8500000000004</v>
      </c>
      <c r="BH262" s="652">
        <v>8748.57</v>
      </c>
      <c r="BI262" s="652">
        <v>3389.61</v>
      </c>
      <c r="BJ262" s="652">
        <v>5995.76</v>
      </c>
      <c r="BK262" s="652">
        <v>548.62</v>
      </c>
      <c r="BL262" s="653" t="str">
        <f t="shared" si="158"/>
        <v xml:space="preserve"> </v>
      </c>
      <c r="BM262" s="653" t="e">
        <f t="shared" si="159"/>
        <v>#DIV/0!</v>
      </c>
      <c r="BN262" s="653" t="e">
        <f t="shared" si="160"/>
        <v>#DIV/0!</v>
      </c>
      <c r="BO262" s="653" t="e">
        <f t="shared" si="161"/>
        <v>#DIV/0!</v>
      </c>
      <c r="BP262" s="653" t="e">
        <f t="shared" si="162"/>
        <v>#DIV/0!</v>
      </c>
      <c r="BQ262" s="653" t="e">
        <f t="shared" si="163"/>
        <v>#DIV/0!</v>
      </c>
      <c r="BR262" s="653" t="e">
        <f t="shared" si="164"/>
        <v>#DIV/0!</v>
      </c>
      <c r="BS262" s="653" t="str">
        <f t="shared" si="165"/>
        <v xml:space="preserve"> </v>
      </c>
      <c r="BT262" s="653" t="e">
        <f t="shared" si="166"/>
        <v>#DIV/0!</v>
      </c>
      <c r="BU262" s="653" t="e">
        <f t="shared" si="167"/>
        <v>#DIV/0!</v>
      </c>
      <c r="BV262" s="653" t="e">
        <f t="shared" si="168"/>
        <v>#DIV/0!</v>
      </c>
      <c r="BW262" s="653" t="str">
        <f t="shared" si="169"/>
        <v xml:space="preserve"> </v>
      </c>
      <c r="BY262" s="654">
        <f t="shared" si="196"/>
        <v>2.6621085743222772</v>
      </c>
      <c r="BZ262" s="655">
        <f t="shared" si="197"/>
        <v>1.3310539358663265</v>
      </c>
      <c r="CA262" s="656">
        <f t="shared" si="198"/>
        <v>2729.7774453394709</v>
      </c>
      <c r="CB262" s="652">
        <f t="shared" si="170"/>
        <v>4621.88</v>
      </c>
      <c r="CC262" s="657" t="str">
        <f t="shared" si="171"/>
        <v xml:space="preserve"> </v>
      </c>
    </row>
    <row r="263" spans="1:81" s="26" customFormat="1" ht="9" customHeight="1">
      <c r="A263" s="641">
        <v>219</v>
      </c>
      <c r="B263" s="386" t="s">
        <v>1062</v>
      </c>
      <c r="C263" s="388">
        <v>3837.7999999999997</v>
      </c>
      <c r="D263" s="365"/>
      <c r="E263" s="388"/>
      <c r="F263" s="388"/>
      <c r="G263" s="388">
        <v>3927193.6000000001</v>
      </c>
      <c r="H263" s="388">
        <f t="shared" si="204"/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388">
        <v>0</v>
      </c>
      <c r="O263" s="388">
        <v>0</v>
      </c>
      <c r="P263" s="388">
        <v>0</v>
      </c>
      <c r="Q263" s="388">
        <v>0</v>
      </c>
      <c r="R263" s="388">
        <v>0</v>
      </c>
      <c r="S263" s="388">
        <v>0</v>
      </c>
      <c r="T263" s="103">
        <v>2</v>
      </c>
      <c r="U263" s="388">
        <f>ROUND(0.955*T263*1963596.8,2)</f>
        <v>3750469.89</v>
      </c>
      <c r="V263" s="388"/>
      <c r="W263" s="388">
        <v>0</v>
      </c>
      <c r="X263" s="388">
        <v>0</v>
      </c>
      <c r="Y263" s="396">
        <v>0</v>
      </c>
      <c r="Z263" s="396">
        <v>0</v>
      </c>
      <c r="AA263" s="396">
        <v>0</v>
      </c>
      <c r="AB263" s="396">
        <v>0</v>
      </c>
      <c r="AC263" s="396">
        <v>0</v>
      </c>
      <c r="AD263" s="396">
        <v>0</v>
      </c>
      <c r="AE263" s="396">
        <v>0</v>
      </c>
      <c r="AF263" s="396">
        <v>0</v>
      </c>
      <c r="AG263" s="396">
        <v>0</v>
      </c>
      <c r="AH263" s="396">
        <v>0</v>
      </c>
      <c r="AI263" s="396">
        <v>0</v>
      </c>
      <c r="AJ263" s="396">
        <f>ROUND(G263/100*3,2)</f>
        <v>117815.81</v>
      </c>
      <c r="AK263" s="396">
        <f>ROUND(G263/100*1.5,2)</f>
        <v>58907.9</v>
      </c>
      <c r="AL263" s="396">
        <v>0</v>
      </c>
      <c r="AN263" s="372">
        <f>I263/'Приложение 1.1'!J261</f>
        <v>0</v>
      </c>
      <c r="AO263" s="372" t="e">
        <f t="shared" si="147"/>
        <v>#DIV/0!</v>
      </c>
      <c r="AP263" s="372" t="e">
        <f t="shared" si="148"/>
        <v>#DIV/0!</v>
      </c>
      <c r="AQ263" s="372" t="e">
        <f t="shared" si="149"/>
        <v>#DIV/0!</v>
      </c>
      <c r="AR263" s="372" t="e">
        <f t="shared" si="150"/>
        <v>#DIV/0!</v>
      </c>
      <c r="AS263" s="372" t="e">
        <f t="shared" si="151"/>
        <v>#DIV/0!</v>
      </c>
      <c r="AT263" s="372">
        <f t="shared" si="152"/>
        <v>1875234.9450000001</v>
      </c>
      <c r="AU263" s="372" t="e">
        <f t="shared" si="153"/>
        <v>#DIV/0!</v>
      </c>
      <c r="AV263" s="372" t="e">
        <f t="shared" si="154"/>
        <v>#DIV/0!</v>
      </c>
      <c r="AW263" s="372" t="e">
        <f t="shared" si="155"/>
        <v>#DIV/0!</v>
      </c>
      <c r="AX263" s="372" t="e">
        <f t="shared" si="156"/>
        <v>#DIV/0!</v>
      </c>
      <c r="AY263" s="372">
        <f>AI263/'Приложение 1.1'!J261</f>
        <v>0</v>
      </c>
      <c r="AZ263" s="372">
        <v>730.08</v>
      </c>
      <c r="BA263" s="372">
        <v>2070.12</v>
      </c>
      <c r="BB263" s="372">
        <v>848.92</v>
      </c>
      <c r="BC263" s="372">
        <v>819.73</v>
      </c>
      <c r="BD263" s="372">
        <v>611.5</v>
      </c>
      <c r="BE263" s="372">
        <v>1080.04</v>
      </c>
      <c r="BF263" s="372">
        <v>2671800.0099999998</v>
      </c>
      <c r="BG263" s="372">
        <f t="shared" si="157"/>
        <v>4422.8500000000004</v>
      </c>
      <c r="BH263" s="372">
        <v>8748.57</v>
      </c>
      <c r="BI263" s="372">
        <v>3389.61</v>
      </c>
      <c r="BJ263" s="372">
        <v>5995.76</v>
      </c>
      <c r="BK263" s="372">
        <v>548.62</v>
      </c>
      <c r="BL263" s="373" t="str">
        <f t="shared" si="158"/>
        <v xml:space="preserve"> </v>
      </c>
      <c r="BM263" s="373" t="e">
        <f t="shared" si="159"/>
        <v>#DIV/0!</v>
      </c>
      <c r="BN263" s="373" t="e">
        <f t="shared" si="160"/>
        <v>#DIV/0!</v>
      </c>
      <c r="BO263" s="373" t="e">
        <f t="shared" si="161"/>
        <v>#DIV/0!</v>
      </c>
      <c r="BP263" s="373" t="e">
        <f t="shared" si="162"/>
        <v>#DIV/0!</v>
      </c>
      <c r="BQ263" s="373" t="e">
        <f t="shared" si="163"/>
        <v>#DIV/0!</v>
      </c>
      <c r="BR263" s="373" t="str">
        <f t="shared" si="164"/>
        <v xml:space="preserve"> </v>
      </c>
      <c r="BS263" s="373" t="e">
        <f t="shared" si="165"/>
        <v>#DIV/0!</v>
      </c>
      <c r="BT263" s="373" t="e">
        <f t="shared" si="166"/>
        <v>#DIV/0!</v>
      </c>
      <c r="BU263" s="373" t="e">
        <f t="shared" si="167"/>
        <v>#DIV/0!</v>
      </c>
      <c r="BV263" s="373" t="e">
        <f t="shared" si="168"/>
        <v>#DIV/0!</v>
      </c>
      <c r="BW263" s="373" t="str">
        <f t="shared" si="169"/>
        <v xml:space="preserve"> </v>
      </c>
      <c r="BY263" s="273">
        <f t="shared" si="196"/>
        <v>3.000000050926952</v>
      </c>
      <c r="BZ263" s="374">
        <f t="shared" si="197"/>
        <v>1.499999898146096</v>
      </c>
      <c r="CA263" s="375">
        <f>G263/T263</f>
        <v>1963596.8</v>
      </c>
      <c r="CB263" s="372">
        <v>2792031.01</v>
      </c>
      <c r="CC263" s="18" t="str">
        <f t="shared" si="171"/>
        <v xml:space="preserve"> </v>
      </c>
    </row>
    <row r="264" spans="1:81" s="26" customFormat="1" ht="35.25" customHeight="1">
      <c r="A264" s="796" t="s">
        <v>299</v>
      </c>
      <c r="B264" s="796"/>
      <c r="C264" s="388">
        <f>SUM(C253:C263)</f>
        <v>26655.3</v>
      </c>
      <c r="D264" s="388"/>
      <c r="E264" s="388"/>
      <c r="F264" s="388"/>
      <c r="G264" s="388">
        <f>ROUND(SUM(G253:G263),2)</f>
        <v>32006416.219999999</v>
      </c>
      <c r="H264" s="388">
        <f>ROUND(SUM(H253:H263),2)</f>
        <v>4167972.47</v>
      </c>
      <c r="I264" s="388">
        <f t="shared" ref="I264:AL264" si="205">SUM(I253:I263)</f>
        <v>1573402.24</v>
      </c>
      <c r="J264" s="388">
        <f t="shared" si="205"/>
        <v>1337.5</v>
      </c>
      <c r="K264" s="388">
        <f t="shared" si="205"/>
        <v>1493031.08</v>
      </c>
      <c r="L264" s="388">
        <f t="shared" si="205"/>
        <v>228.5</v>
      </c>
      <c r="M264" s="388">
        <f t="shared" si="205"/>
        <v>181709.91</v>
      </c>
      <c r="N264" s="388">
        <f t="shared" si="205"/>
        <v>444</v>
      </c>
      <c r="O264" s="388">
        <f t="shared" si="205"/>
        <v>340407.33</v>
      </c>
      <c r="P264" s="388">
        <f t="shared" si="205"/>
        <v>412</v>
      </c>
      <c r="Q264" s="388">
        <f t="shared" si="205"/>
        <v>235900.46</v>
      </c>
      <c r="R264" s="388">
        <f t="shared" si="205"/>
        <v>431</v>
      </c>
      <c r="S264" s="388">
        <f t="shared" si="205"/>
        <v>343521.45</v>
      </c>
      <c r="T264" s="103">
        <f t="shared" si="205"/>
        <v>2</v>
      </c>
      <c r="U264" s="388">
        <f t="shared" si="205"/>
        <v>3750469.89</v>
      </c>
      <c r="V264" s="388" t="s">
        <v>388</v>
      </c>
      <c r="W264" s="388">
        <f t="shared" si="205"/>
        <v>7348.4399999999987</v>
      </c>
      <c r="X264" s="388">
        <f t="shared" si="205"/>
        <v>21798980.390000001</v>
      </c>
      <c r="Y264" s="388">
        <f t="shared" si="205"/>
        <v>0</v>
      </c>
      <c r="Z264" s="388">
        <f t="shared" si="205"/>
        <v>0</v>
      </c>
      <c r="AA264" s="388">
        <f t="shared" si="205"/>
        <v>0</v>
      </c>
      <c r="AB264" s="388">
        <f t="shared" si="205"/>
        <v>0</v>
      </c>
      <c r="AC264" s="388">
        <f t="shared" si="205"/>
        <v>0</v>
      </c>
      <c r="AD264" s="388">
        <f t="shared" si="205"/>
        <v>0</v>
      </c>
      <c r="AE264" s="388">
        <f t="shared" si="205"/>
        <v>0</v>
      </c>
      <c r="AF264" s="388">
        <f t="shared" si="205"/>
        <v>0</v>
      </c>
      <c r="AG264" s="388">
        <f t="shared" si="205"/>
        <v>0</v>
      </c>
      <c r="AH264" s="388">
        <f t="shared" si="205"/>
        <v>0</v>
      </c>
      <c r="AI264" s="388">
        <f t="shared" si="205"/>
        <v>576668.66999999993</v>
      </c>
      <c r="AJ264" s="388">
        <f t="shared" si="205"/>
        <v>1141395.6300000001</v>
      </c>
      <c r="AK264" s="388">
        <f t="shared" si="205"/>
        <v>570929.17000000004</v>
      </c>
      <c r="AL264" s="388">
        <f t="shared" si="205"/>
        <v>0</v>
      </c>
      <c r="AN264" s="372">
        <f>I264/'Приложение 1.1'!J262</f>
        <v>59.027744576125578</v>
      </c>
      <c r="AO264" s="372">
        <f t="shared" si="147"/>
        <v>1116.2849196261682</v>
      </c>
      <c r="AP264" s="372">
        <f t="shared" si="148"/>
        <v>795.22936542669584</v>
      </c>
      <c r="AQ264" s="372">
        <f t="shared" si="149"/>
        <v>766.68317567567567</v>
      </c>
      <c r="AR264" s="372">
        <f t="shared" si="150"/>
        <v>572.57393203883498</v>
      </c>
      <c r="AS264" s="372">
        <f t="shared" si="151"/>
        <v>797.03352668213461</v>
      </c>
      <c r="AT264" s="372">
        <f t="shared" si="152"/>
        <v>1875234.9450000001</v>
      </c>
      <c r="AU264" s="372">
        <f t="shared" si="153"/>
        <v>2966.477291778936</v>
      </c>
      <c r="AV264" s="372" t="e">
        <f t="shared" si="154"/>
        <v>#DIV/0!</v>
      </c>
      <c r="AW264" s="372" t="e">
        <f t="shared" si="155"/>
        <v>#DIV/0!</v>
      </c>
      <c r="AX264" s="372" t="e">
        <f t="shared" si="156"/>
        <v>#DIV/0!</v>
      </c>
      <c r="AY264" s="372">
        <f>AI264/'Приложение 1.1'!J262</f>
        <v>21.634296743987122</v>
      </c>
      <c r="AZ264" s="372">
        <v>730.08</v>
      </c>
      <c r="BA264" s="372">
        <v>2070.12</v>
      </c>
      <c r="BB264" s="372">
        <v>848.92</v>
      </c>
      <c r="BC264" s="372">
        <v>819.73</v>
      </c>
      <c r="BD264" s="372">
        <v>611.5</v>
      </c>
      <c r="BE264" s="372">
        <v>1080.04</v>
      </c>
      <c r="BF264" s="372">
        <v>2671800.0099999998</v>
      </c>
      <c r="BG264" s="372">
        <f t="shared" si="157"/>
        <v>4422.8500000000004</v>
      </c>
      <c r="BH264" s="372">
        <v>8748.57</v>
      </c>
      <c r="BI264" s="372">
        <v>3389.61</v>
      </c>
      <c r="BJ264" s="372">
        <v>5995.76</v>
      </c>
      <c r="BK264" s="372">
        <v>548.62</v>
      </c>
      <c r="BL264" s="373" t="str">
        <f t="shared" si="158"/>
        <v xml:space="preserve"> </v>
      </c>
      <c r="BM264" s="373" t="str">
        <f t="shared" si="159"/>
        <v xml:space="preserve"> </v>
      </c>
      <c r="BN264" s="373" t="str">
        <f t="shared" si="160"/>
        <v xml:space="preserve"> </v>
      </c>
      <c r="BO264" s="373" t="str">
        <f t="shared" si="161"/>
        <v xml:space="preserve"> </v>
      </c>
      <c r="BP264" s="373" t="str">
        <f t="shared" si="162"/>
        <v xml:space="preserve"> </v>
      </c>
      <c r="BQ264" s="373" t="str">
        <f t="shared" si="163"/>
        <v xml:space="preserve"> </v>
      </c>
      <c r="BR264" s="373" t="str">
        <f t="shared" si="164"/>
        <v xml:space="preserve"> </v>
      </c>
      <c r="BS264" s="373" t="str">
        <f t="shared" si="165"/>
        <v xml:space="preserve"> </v>
      </c>
      <c r="BT264" s="373" t="e">
        <f t="shared" si="166"/>
        <v>#DIV/0!</v>
      </c>
      <c r="BU264" s="373" t="e">
        <f t="shared" si="167"/>
        <v>#DIV/0!</v>
      </c>
      <c r="BV264" s="373" t="e">
        <f t="shared" si="168"/>
        <v>#DIV/0!</v>
      </c>
      <c r="BW264" s="373" t="str">
        <f t="shared" si="169"/>
        <v xml:space="preserve"> </v>
      </c>
      <c r="BY264" s="273">
        <f t="shared" si="196"/>
        <v>3.5661463068982115</v>
      </c>
      <c r="BZ264" s="374">
        <f t="shared" si="197"/>
        <v>1.7837959928898282</v>
      </c>
      <c r="CA264" s="375">
        <f t="shared" ref="CA264:CA327" si="206">G264/W264</f>
        <v>4355.5388926084997</v>
      </c>
      <c r="CB264" s="372">
        <f t="shared" si="170"/>
        <v>4621.88</v>
      </c>
      <c r="CC264" s="18" t="str">
        <f t="shared" si="171"/>
        <v xml:space="preserve"> </v>
      </c>
    </row>
    <row r="265" spans="1:81" s="26" customFormat="1" ht="12.75" customHeight="1">
      <c r="A265" s="715" t="s">
        <v>294</v>
      </c>
      <c r="B265" s="716"/>
      <c r="C265" s="716"/>
      <c r="D265" s="716"/>
      <c r="E265" s="716"/>
      <c r="F265" s="716"/>
      <c r="G265" s="716"/>
      <c r="H265" s="716"/>
      <c r="I265" s="716"/>
      <c r="J265" s="716"/>
      <c r="K265" s="716"/>
      <c r="L265" s="716"/>
      <c r="M265" s="716"/>
      <c r="N265" s="716"/>
      <c r="O265" s="716"/>
      <c r="P265" s="716"/>
      <c r="Q265" s="716"/>
      <c r="R265" s="716"/>
      <c r="S265" s="716"/>
      <c r="T265" s="716"/>
      <c r="U265" s="716"/>
      <c r="V265" s="716"/>
      <c r="W265" s="716"/>
      <c r="X265" s="716"/>
      <c r="Y265" s="716"/>
      <c r="Z265" s="716"/>
      <c r="AA265" s="716"/>
      <c r="AB265" s="716"/>
      <c r="AC265" s="716"/>
      <c r="AD265" s="716"/>
      <c r="AE265" s="716"/>
      <c r="AF265" s="716"/>
      <c r="AG265" s="716"/>
      <c r="AH265" s="716"/>
      <c r="AI265" s="716"/>
      <c r="AJ265" s="716"/>
      <c r="AK265" s="716"/>
      <c r="AL265" s="717"/>
      <c r="AN265" s="372" t="e">
        <f>I265/'Приложение 1.1'!J263</f>
        <v>#DIV/0!</v>
      </c>
      <c r="AO265" s="372" t="e">
        <f t="shared" si="147"/>
        <v>#DIV/0!</v>
      </c>
      <c r="AP265" s="372" t="e">
        <f t="shared" si="148"/>
        <v>#DIV/0!</v>
      </c>
      <c r="AQ265" s="372" t="e">
        <f t="shared" si="149"/>
        <v>#DIV/0!</v>
      </c>
      <c r="AR265" s="372" t="e">
        <f t="shared" si="150"/>
        <v>#DIV/0!</v>
      </c>
      <c r="AS265" s="372" t="e">
        <f t="shared" si="151"/>
        <v>#DIV/0!</v>
      </c>
      <c r="AT265" s="372" t="e">
        <f t="shared" si="152"/>
        <v>#DIV/0!</v>
      </c>
      <c r="AU265" s="372" t="e">
        <f t="shared" si="153"/>
        <v>#DIV/0!</v>
      </c>
      <c r="AV265" s="372" t="e">
        <f t="shared" si="154"/>
        <v>#DIV/0!</v>
      </c>
      <c r="AW265" s="372" t="e">
        <f t="shared" si="155"/>
        <v>#DIV/0!</v>
      </c>
      <c r="AX265" s="372" t="e">
        <f t="shared" si="156"/>
        <v>#DIV/0!</v>
      </c>
      <c r="AY265" s="372" t="e">
        <f>AI265/'Приложение 1.1'!J263</f>
        <v>#DIV/0!</v>
      </c>
      <c r="AZ265" s="372">
        <v>730.08</v>
      </c>
      <c r="BA265" s="372">
        <v>2070.12</v>
      </c>
      <c r="BB265" s="372">
        <v>848.92</v>
      </c>
      <c r="BC265" s="372">
        <v>819.73</v>
      </c>
      <c r="BD265" s="372">
        <v>611.5</v>
      </c>
      <c r="BE265" s="372">
        <v>1080.04</v>
      </c>
      <c r="BF265" s="372">
        <v>2671800.0099999998</v>
      </c>
      <c r="BG265" s="372">
        <f t="shared" si="157"/>
        <v>4422.8500000000004</v>
      </c>
      <c r="BH265" s="372">
        <v>8748.57</v>
      </c>
      <c r="BI265" s="372">
        <v>3389.61</v>
      </c>
      <c r="BJ265" s="372">
        <v>5995.76</v>
      </c>
      <c r="BK265" s="372">
        <v>548.62</v>
      </c>
      <c r="BL265" s="373" t="e">
        <f t="shared" si="158"/>
        <v>#DIV/0!</v>
      </c>
      <c r="BM265" s="373" t="e">
        <f t="shared" si="159"/>
        <v>#DIV/0!</v>
      </c>
      <c r="BN265" s="373" t="e">
        <f t="shared" si="160"/>
        <v>#DIV/0!</v>
      </c>
      <c r="BO265" s="373" t="e">
        <f t="shared" si="161"/>
        <v>#DIV/0!</v>
      </c>
      <c r="BP265" s="373" t="e">
        <f t="shared" si="162"/>
        <v>#DIV/0!</v>
      </c>
      <c r="BQ265" s="373" t="e">
        <f t="shared" si="163"/>
        <v>#DIV/0!</v>
      </c>
      <c r="BR265" s="373" t="e">
        <f t="shared" si="164"/>
        <v>#DIV/0!</v>
      </c>
      <c r="BS265" s="373" t="e">
        <f t="shared" si="165"/>
        <v>#DIV/0!</v>
      </c>
      <c r="BT265" s="373" t="e">
        <f t="shared" si="166"/>
        <v>#DIV/0!</v>
      </c>
      <c r="BU265" s="373" t="e">
        <f t="shared" si="167"/>
        <v>#DIV/0!</v>
      </c>
      <c r="BV265" s="373" t="e">
        <f t="shared" si="168"/>
        <v>#DIV/0!</v>
      </c>
      <c r="BW265" s="373" t="e">
        <f t="shared" si="169"/>
        <v>#DIV/0!</v>
      </c>
      <c r="BY265" s="273" t="e">
        <f t="shared" si="196"/>
        <v>#DIV/0!</v>
      </c>
      <c r="BZ265" s="374" t="e">
        <f t="shared" si="197"/>
        <v>#DIV/0!</v>
      </c>
      <c r="CA265" s="375" t="e">
        <f t="shared" si="206"/>
        <v>#DIV/0!</v>
      </c>
      <c r="CB265" s="372">
        <f t="shared" si="170"/>
        <v>4621.88</v>
      </c>
      <c r="CC265" s="18" t="e">
        <f t="shared" si="171"/>
        <v>#DIV/0!</v>
      </c>
    </row>
    <row r="266" spans="1:81" s="490" customFormat="1" ht="9" customHeight="1">
      <c r="A266" s="541">
        <v>220</v>
      </c>
      <c r="B266" s="524" t="s">
        <v>878</v>
      </c>
      <c r="C266" s="487">
        <v>3144</v>
      </c>
      <c r="D266" s="499"/>
      <c r="E266" s="487"/>
      <c r="F266" s="487"/>
      <c r="G266" s="483">
        <f>ROUND(H266+U266+X266+Z266+AB266+AD266+AF266+AH266+AI266+AJ266+AK266+AL266,2)</f>
        <v>2938112.05</v>
      </c>
      <c r="H266" s="487">
        <f>I266+K266+M266+O266+Q266+S266</f>
        <v>0</v>
      </c>
      <c r="I266" s="513">
        <v>0</v>
      </c>
      <c r="J266" s="513">
        <v>0</v>
      </c>
      <c r="K266" s="513">
        <v>0</v>
      </c>
      <c r="L266" s="513">
        <v>0</v>
      </c>
      <c r="M266" s="513">
        <v>0</v>
      </c>
      <c r="N266" s="487">
        <v>0</v>
      </c>
      <c r="O266" s="487">
        <v>0</v>
      </c>
      <c r="P266" s="487">
        <v>0</v>
      </c>
      <c r="Q266" s="487">
        <v>0</v>
      </c>
      <c r="R266" s="487">
        <v>0</v>
      </c>
      <c r="S266" s="487">
        <v>0</v>
      </c>
      <c r="T266" s="488">
        <v>0</v>
      </c>
      <c r="U266" s="487">
        <v>0</v>
      </c>
      <c r="V266" s="487" t="s">
        <v>992</v>
      </c>
      <c r="W266" s="487">
        <v>916.3</v>
      </c>
      <c r="X266" s="487">
        <v>2798684.65</v>
      </c>
      <c r="Y266" s="489">
        <v>0</v>
      </c>
      <c r="Z266" s="489">
        <v>0</v>
      </c>
      <c r="AA266" s="489">
        <v>0</v>
      </c>
      <c r="AB266" s="489">
        <v>0</v>
      </c>
      <c r="AC266" s="489">
        <v>0</v>
      </c>
      <c r="AD266" s="489">
        <v>0</v>
      </c>
      <c r="AE266" s="489">
        <v>0</v>
      </c>
      <c r="AF266" s="489">
        <v>0</v>
      </c>
      <c r="AG266" s="489">
        <v>0</v>
      </c>
      <c r="AH266" s="489">
        <v>0</v>
      </c>
      <c r="AI266" s="489">
        <v>0</v>
      </c>
      <c r="AJ266" s="489">
        <v>92951.6</v>
      </c>
      <c r="AK266" s="489">
        <v>46475.8</v>
      </c>
      <c r="AL266" s="489">
        <v>0</v>
      </c>
      <c r="AN266" s="372">
        <f>I266/'Приложение 1.1'!J264</f>
        <v>0</v>
      </c>
      <c r="AO266" s="372" t="e">
        <f t="shared" si="147"/>
        <v>#DIV/0!</v>
      </c>
      <c r="AP266" s="372" t="e">
        <f t="shared" si="148"/>
        <v>#DIV/0!</v>
      </c>
      <c r="AQ266" s="372" t="e">
        <f t="shared" si="149"/>
        <v>#DIV/0!</v>
      </c>
      <c r="AR266" s="372" t="e">
        <f t="shared" si="150"/>
        <v>#DIV/0!</v>
      </c>
      <c r="AS266" s="372" t="e">
        <f t="shared" si="151"/>
        <v>#DIV/0!</v>
      </c>
      <c r="AT266" s="372" t="e">
        <f t="shared" si="152"/>
        <v>#DIV/0!</v>
      </c>
      <c r="AU266" s="372">
        <f t="shared" si="153"/>
        <v>3054.3322601767982</v>
      </c>
      <c r="AV266" s="372" t="e">
        <f t="shared" si="154"/>
        <v>#DIV/0!</v>
      </c>
      <c r="AW266" s="372" t="e">
        <f t="shared" si="155"/>
        <v>#DIV/0!</v>
      </c>
      <c r="AX266" s="372" t="e">
        <f t="shared" si="156"/>
        <v>#DIV/0!</v>
      </c>
      <c r="AY266" s="372">
        <f>AI266/'Приложение 1.1'!J264</f>
        <v>0</v>
      </c>
      <c r="AZ266" s="372">
        <v>730.08</v>
      </c>
      <c r="BA266" s="372">
        <v>2070.12</v>
      </c>
      <c r="BB266" s="372">
        <v>848.92</v>
      </c>
      <c r="BC266" s="372">
        <v>819.73</v>
      </c>
      <c r="BD266" s="372">
        <v>611.5</v>
      </c>
      <c r="BE266" s="372">
        <v>1080.04</v>
      </c>
      <c r="BF266" s="372">
        <v>2671800.0099999998</v>
      </c>
      <c r="BG266" s="372">
        <f t="shared" si="157"/>
        <v>4607.6000000000004</v>
      </c>
      <c r="BH266" s="372">
        <v>8748.57</v>
      </c>
      <c r="BI266" s="372">
        <v>3389.61</v>
      </c>
      <c r="BJ266" s="372">
        <v>5995.76</v>
      </c>
      <c r="BK266" s="372">
        <v>548.62</v>
      </c>
      <c r="BL266" s="373" t="str">
        <f t="shared" si="158"/>
        <v xml:space="preserve"> </v>
      </c>
      <c r="BM266" s="373" t="e">
        <f t="shared" si="159"/>
        <v>#DIV/0!</v>
      </c>
      <c r="BN266" s="373" t="e">
        <f t="shared" si="160"/>
        <v>#DIV/0!</v>
      </c>
      <c r="BO266" s="373" t="e">
        <f t="shared" si="161"/>
        <v>#DIV/0!</v>
      </c>
      <c r="BP266" s="373" t="e">
        <f t="shared" si="162"/>
        <v>#DIV/0!</v>
      </c>
      <c r="BQ266" s="373" t="e">
        <f t="shared" si="163"/>
        <v>#DIV/0!</v>
      </c>
      <c r="BR266" s="373" t="e">
        <f t="shared" si="164"/>
        <v>#DIV/0!</v>
      </c>
      <c r="BS266" s="373" t="str">
        <f t="shared" si="165"/>
        <v xml:space="preserve"> </v>
      </c>
      <c r="BT266" s="373" t="e">
        <f t="shared" si="166"/>
        <v>#DIV/0!</v>
      </c>
      <c r="BU266" s="373" t="e">
        <f t="shared" si="167"/>
        <v>#DIV/0!</v>
      </c>
      <c r="BV266" s="373" t="e">
        <f t="shared" si="168"/>
        <v>#DIV/0!</v>
      </c>
      <c r="BW266" s="373" t="str">
        <f t="shared" si="169"/>
        <v xml:space="preserve"> </v>
      </c>
      <c r="BY266" s="492">
        <f t="shared" si="196"/>
        <v>3.1636506170688765</v>
      </c>
      <c r="BZ266" s="493">
        <f t="shared" si="197"/>
        <v>1.5818253085344383</v>
      </c>
      <c r="CA266" s="494">
        <f t="shared" si="206"/>
        <v>3206.4957437520461</v>
      </c>
      <c r="CB266" s="491">
        <f t="shared" si="170"/>
        <v>4814.95</v>
      </c>
      <c r="CC266" s="495" t="str">
        <f t="shared" si="171"/>
        <v xml:space="preserve"> </v>
      </c>
    </row>
    <row r="267" spans="1:81" s="26" customFormat="1" ht="35.25" customHeight="1">
      <c r="A267" s="796" t="s">
        <v>300</v>
      </c>
      <c r="B267" s="796"/>
      <c r="C267" s="388">
        <f>SUM(C266)</f>
        <v>3144</v>
      </c>
      <c r="D267" s="388"/>
      <c r="E267" s="388"/>
      <c r="F267" s="388"/>
      <c r="G267" s="388">
        <f>ROUND(SUM(G266),2)</f>
        <v>2938112.05</v>
      </c>
      <c r="H267" s="388">
        <f t="shared" ref="H267:AL267" si="207">SUM(H266)</f>
        <v>0</v>
      </c>
      <c r="I267" s="388">
        <f t="shared" si="207"/>
        <v>0</v>
      </c>
      <c r="J267" s="388">
        <f t="shared" si="207"/>
        <v>0</v>
      </c>
      <c r="K267" s="388">
        <f t="shared" si="207"/>
        <v>0</v>
      </c>
      <c r="L267" s="388">
        <f t="shared" si="207"/>
        <v>0</v>
      </c>
      <c r="M267" s="388">
        <f t="shared" si="207"/>
        <v>0</v>
      </c>
      <c r="N267" s="388">
        <f t="shared" si="207"/>
        <v>0</v>
      </c>
      <c r="O267" s="388">
        <f t="shared" si="207"/>
        <v>0</v>
      </c>
      <c r="P267" s="388">
        <f t="shared" si="207"/>
        <v>0</v>
      </c>
      <c r="Q267" s="388">
        <f t="shared" si="207"/>
        <v>0</v>
      </c>
      <c r="R267" s="388">
        <f t="shared" si="207"/>
        <v>0</v>
      </c>
      <c r="S267" s="388">
        <f t="shared" si="207"/>
        <v>0</v>
      </c>
      <c r="T267" s="103">
        <f t="shared" si="207"/>
        <v>0</v>
      </c>
      <c r="U267" s="388">
        <f t="shared" si="207"/>
        <v>0</v>
      </c>
      <c r="V267" s="388" t="s">
        <v>388</v>
      </c>
      <c r="W267" s="388">
        <f t="shared" si="207"/>
        <v>916.3</v>
      </c>
      <c r="X267" s="388">
        <f t="shared" si="207"/>
        <v>2798684.65</v>
      </c>
      <c r="Y267" s="388">
        <f t="shared" si="207"/>
        <v>0</v>
      </c>
      <c r="Z267" s="388">
        <f t="shared" si="207"/>
        <v>0</v>
      </c>
      <c r="AA267" s="388">
        <f t="shared" si="207"/>
        <v>0</v>
      </c>
      <c r="AB267" s="388">
        <f t="shared" si="207"/>
        <v>0</v>
      </c>
      <c r="AC267" s="388">
        <f t="shared" si="207"/>
        <v>0</v>
      </c>
      <c r="AD267" s="388">
        <f t="shared" si="207"/>
        <v>0</v>
      </c>
      <c r="AE267" s="388">
        <f t="shared" si="207"/>
        <v>0</v>
      </c>
      <c r="AF267" s="388">
        <f t="shared" si="207"/>
        <v>0</v>
      </c>
      <c r="AG267" s="388">
        <f t="shared" si="207"/>
        <v>0</v>
      </c>
      <c r="AH267" s="388">
        <f t="shared" si="207"/>
        <v>0</v>
      </c>
      <c r="AI267" s="388">
        <f t="shared" si="207"/>
        <v>0</v>
      </c>
      <c r="AJ267" s="388">
        <f t="shared" si="207"/>
        <v>92951.6</v>
      </c>
      <c r="AK267" s="388">
        <f t="shared" si="207"/>
        <v>46475.8</v>
      </c>
      <c r="AL267" s="388">
        <f t="shared" si="207"/>
        <v>0</v>
      </c>
      <c r="AN267" s="372">
        <f>I267/'Приложение 1.1'!J265</f>
        <v>0</v>
      </c>
      <c r="AO267" s="372" t="e">
        <f t="shared" si="147"/>
        <v>#DIV/0!</v>
      </c>
      <c r="AP267" s="372" t="e">
        <f t="shared" si="148"/>
        <v>#DIV/0!</v>
      </c>
      <c r="AQ267" s="372" t="e">
        <f t="shared" si="149"/>
        <v>#DIV/0!</v>
      </c>
      <c r="AR267" s="372" t="e">
        <f t="shared" si="150"/>
        <v>#DIV/0!</v>
      </c>
      <c r="AS267" s="372" t="e">
        <f t="shared" si="151"/>
        <v>#DIV/0!</v>
      </c>
      <c r="AT267" s="372" t="e">
        <f t="shared" si="152"/>
        <v>#DIV/0!</v>
      </c>
      <c r="AU267" s="372">
        <f t="shared" si="153"/>
        <v>3054.3322601767982</v>
      </c>
      <c r="AV267" s="372" t="e">
        <f t="shared" si="154"/>
        <v>#DIV/0!</v>
      </c>
      <c r="AW267" s="372" t="e">
        <f t="shared" si="155"/>
        <v>#DIV/0!</v>
      </c>
      <c r="AX267" s="372" t="e">
        <f t="shared" si="156"/>
        <v>#DIV/0!</v>
      </c>
      <c r="AY267" s="372">
        <f>AI267/'Приложение 1.1'!J265</f>
        <v>0</v>
      </c>
      <c r="AZ267" s="372">
        <v>730.08</v>
      </c>
      <c r="BA267" s="372">
        <v>2070.12</v>
      </c>
      <c r="BB267" s="372">
        <v>848.92</v>
      </c>
      <c r="BC267" s="372">
        <v>819.73</v>
      </c>
      <c r="BD267" s="372">
        <v>611.5</v>
      </c>
      <c r="BE267" s="372">
        <v>1080.04</v>
      </c>
      <c r="BF267" s="372">
        <v>2671800.0099999998</v>
      </c>
      <c r="BG267" s="372">
        <f t="shared" si="157"/>
        <v>4422.8500000000004</v>
      </c>
      <c r="BH267" s="372">
        <v>8748.57</v>
      </c>
      <c r="BI267" s="372">
        <v>3389.61</v>
      </c>
      <c r="BJ267" s="372">
        <v>5995.76</v>
      </c>
      <c r="BK267" s="372">
        <v>548.62</v>
      </c>
      <c r="BL267" s="373" t="str">
        <f t="shared" si="158"/>
        <v xml:space="preserve"> </v>
      </c>
      <c r="BM267" s="373" t="e">
        <f t="shared" si="159"/>
        <v>#DIV/0!</v>
      </c>
      <c r="BN267" s="373" t="e">
        <f t="shared" si="160"/>
        <v>#DIV/0!</v>
      </c>
      <c r="BO267" s="373" t="e">
        <f t="shared" si="161"/>
        <v>#DIV/0!</v>
      </c>
      <c r="BP267" s="373" t="e">
        <f t="shared" si="162"/>
        <v>#DIV/0!</v>
      </c>
      <c r="BQ267" s="373" t="e">
        <f t="shared" si="163"/>
        <v>#DIV/0!</v>
      </c>
      <c r="BR267" s="373" t="e">
        <f t="shared" si="164"/>
        <v>#DIV/0!</v>
      </c>
      <c r="BS267" s="373" t="str">
        <f t="shared" si="165"/>
        <v xml:space="preserve"> </v>
      </c>
      <c r="BT267" s="373" t="e">
        <f t="shared" si="166"/>
        <v>#DIV/0!</v>
      </c>
      <c r="BU267" s="373" t="e">
        <f t="shared" si="167"/>
        <v>#DIV/0!</v>
      </c>
      <c r="BV267" s="373" t="e">
        <f t="shared" si="168"/>
        <v>#DIV/0!</v>
      </c>
      <c r="BW267" s="373" t="str">
        <f t="shared" si="169"/>
        <v xml:space="preserve"> </v>
      </c>
      <c r="BY267" s="273">
        <f t="shared" si="196"/>
        <v>3.1636506170688765</v>
      </c>
      <c r="BZ267" s="374">
        <f t="shared" si="197"/>
        <v>1.5818253085344383</v>
      </c>
      <c r="CA267" s="375">
        <f t="shared" si="206"/>
        <v>3206.4957437520461</v>
      </c>
      <c r="CB267" s="372">
        <f t="shared" si="170"/>
        <v>4621.88</v>
      </c>
      <c r="CC267" s="18" t="str">
        <f t="shared" si="171"/>
        <v xml:space="preserve"> </v>
      </c>
    </row>
    <row r="268" spans="1:81" s="26" customFormat="1" ht="12" customHeight="1">
      <c r="A268" s="715" t="s">
        <v>296</v>
      </c>
      <c r="B268" s="716"/>
      <c r="C268" s="716"/>
      <c r="D268" s="716"/>
      <c r="E268" s="716"/>
      <c r="F268" s="716"/>
      <c r="G268" s="716"/>
      <c r="H268" s="716"/>
      <c r="I268" s="716"/>
      <c r="J268" s="716"/>
      <c r="K268" s="716"/>
      <c r="L268" s="716"/>
      <c r="M268" s="716"/>
      <c r="N268" s="716"/>
      <c r="O268" s="716"/>
      <c r="P268" s="716"/>
      <c r="Q268" s="716"/>
      <c r="R268" s="716"/>
      <c r="S268" s="716"/>
      <c r="T268" s="716"/>
      <c r="U268" s="716"/>
      <c r="V268" s="716"/>
      <c r="W268" s="716"/>
      <c r="X268" s="716"/>
      <c r="Y268" s="716"/>
      <c r="Z268" s="716"/>
      <c r="AA268" s="716"/>
      <c r="AB268" s="716"/>
      <c r="AC268" s="716"/>
      <c r="AD268" s="716"/>
      <c r="AE268" s="716"/>
      <c r="AF268" s="716"/>
      <c r="AG268" s="716"/>
      <c r="AH268" s="716"/>
      <c r="AI268" s="716"/>
      <c r="AJ268" s="716"/>
      <c r="AK268" s="716"/>
      <c r="AL268" s="717"/>
      <c r="AN268" s="372" t="e">
        <f>I268/'Приложение 1.1'!J266</f>
        <v>#DIV/0!</v>
      </c>
      <c r="AO268" s="372" t="e">
        <f t="shared" si="147"/>
        <v>#DIV/0!</v>
      </c>
      <c r="AP268" s="372" t="e">
        <f t="shared" si="148"/>
        <v>#DIV/0!</v>
      </c>
      <c r="AQ268" s="372" t="e">
        <f t="shared" si="149"/>
        <v>#DIV/0!</v>
      </c>
      <c r="AR268" s="372" t="e">
        <f t="shared" si="150"/>
        <v>#DIV/0!</v>
      </c>
      <c r="AS268" s="372" t="e">
        <f t="shared" si="151"/>
        <v>#DIV/0!</v>
      </c>
      <c r="AT268" s="372" t="e">
        <f t="shared" si="152"/>
        <v>#DIV/0!</v>
      </c>
      <c r="AU268" s="372" t="e">
        <f t="shared" si="153"/>
        <v>#DIV/0!</v>
      </c>
      <c r="AV268" s="372" t="e">
        <f t="shared" si="154"/>
        <v>#DIV/0!</v>
      </c>
      <c r="AW268" s="372" t="e">
        <f t="shared" si="155"/>
        <v>#DIV/0!</v>
      </c>
      <c r="AX268" s="372" t="e">
        <f t="shared" si="156"/>
        <v>#DIV/0!</v>
      </c>
      <c r="AY268" s="372" t="e">
        <f>AI268/'Приложение 1.1'!J266</f>
        <v>#DIV/0!</v>
      </c>
      <c r="AZ268" s="372">
        <v>730.08</v>
      </c>
      <c r="BA268" s="372">
        <v>2070.12</v>
      </c>
      <c r="BB268" s="372">
        <v>848.92</v>
      </c>
      <c r="BC268" s="372">
        <v>819.73</v>
      </c>
      <c r="BD268" s="372">
        <v>611.5</v>
      </c>
      <c r="BE268" s="372">
        <v>1080.04</v>
      </c>
      <c r="BF268" s="372">
        <v>2671800.0099999998</v>
      </c>
      <c r="BG268" s="372">
        <f t="shared" si="157"/>
        <v>4422.8500000000004</v>
      </c>
      <c r="BH268" s="372">
        <v>8748.57</v>
      </c>
      <c r="BI268" s="372">
        <v>3389.61</v>
      </c>
      <c r="BJ268" s="372">
        <v>5995.76</v>
      </c>
      <c r="BK268" s="372">
        <v>548.62</v>
      </c>
      <c r="BL268" s="373" t="e">
        <f t="shared" si="158"/>
        <v>#DIV/0!</v>
      </c>
      <c r="BM268" s="373" t="e">
        <f t="shared" si="159"/>
        <v>#DIV/0!</v>
      </c>
      <c r="BN268" s="373" t="e">
        <f t="shared" si="160"/>
        <v>#DIV/0!</v>
      </c>
      <c r="BO268" s="373" t="e">
        <f t="shared" si="161"/>
        <v>#DIV/0!</v>
      </c>
      <c r="BP268" s="373" t="e">
        <f t="shared" si="162"/>
        <v>#DIV/0!</v>
      </c>
      <c r="BQ268" s="373" t="e">
        <f t="shared" si="163"/>
        <v>#DIV/0!</v>
      </c>
      <c r="BR268" s="373" t="e">
        <f t="shared" si="164"/>
        <v>#DIV/0!</v>
      </c>
      <c r="BS268" s="373" t="e">
        <f t="shared" si="165"/>
        <v>#DIV/0!</v>
      </c>
      <c r="BT268" s="373" t="e">
        <f t="shared" si="166"/>
        <v>#DIV/0!</v>
      </c>
      <c r="BU268" s="373" t="e">
        <f t="shared" si="167"/>
        <v>#DIV/0!</v>
      </c>
      <c r="BV268" s="373" t="e">
        <f t="shared" si="168"/>
        <v>#DIV/0!</v>
      </c>
      <c r="BW268" s="373" t="e">
        <f t="shared" si="169"/>
        <v>#DIV/0!</v>
      </c>
      <c r="BY268" s="273" t="e">
        <f t="shared" si="196"/>
        <v>#DIV/0!</v>
      </c>
      <c r="BZ268" s="374" t="e">
        <f t="shared" si="197"/>
        <v>#DIV/0!</v>
      </c>
      <c r="CA268" s="375" t="e">
        <f t="shared" si="206"/>
        <v>#DIV/0!</v>
      </c>
      <c r="CB268" s="372">
        <f t="shared" si="170"/>
        <v>4621.88</v>
      </c>
      <c r="CC268" s="18" t="e">
        <f t="shared" si="171"/>
        <v>#DIV/0!</v>
      </c>
    </row>
    <row r="269" spans="1:81" s="490" customFormat="1" ht="9" customHeight="1">
      <c r="A269" s="541">
        <v>221</v>
      </c>
      <c r="B269" s="522" t="s">
        <v>876</v>
      </c>
      <c r="C269" s="487">
        <v>3118.3</v>
      </c>
      <c r="D269" s="499"/>
      <c r="E269" s="487"/>
      <c r="F269" s="487"/>
      <c r="G269" s="483">
        <f>ROUND(H269+U269+X269+Z269+AB269+AD269+AF269+AH269+AI269+AJ269+AK269+AL269,2)</f>
        <v>2515980.5299999998</v>
      </c>
      <c r="H269" s="487">
        <f>I269+K269+M269+O269+Q269+S269</f>
        <v>0</v>
      </c>
      <c r="I269" s="513">
        <v>0</v>
      </c>
      <c r="J269" s="513">
        <v>0</v>
      </c>
      <c r="K269" s="513">
        <v>0</v>
      </c>
      <c r="L269" s="513">
        <v>0</v>
      </c>
      <c r="M269" s="513">
        <v>0</v>
      </c>
      <c r="N269" s="487">
        <v>0</v>
      </c>
      <c r="O269" s="487">
        <v>0</v>
      </c>
      <c r="P269" s="487">
        <v>0</v>
      </c>
      <c r="Q269" s="487">
        <v>0</v>
      </c>
      <c r="R269" s="487">
        <v>0</v>
      </c>
      <c r="S269" s="487">
        <v>0</v>
      </c>
      <c r="T269" s="488">
        <v>0</v>
      </c>
      <c r="U269" s="487">
        <v>0</v>
      </c>
      <c r="V269" s="487" t="s">
        <v>992</v>
      </c>
      <c r="W269" s="489">
        <v>903.65</v>
      </c>
      <c r="X269" s="487">
        <v>2392496.2400000002</v>
      </c>
      <c r="Y269" s="489">
        <v>0</v>
      </c>
      <c r="Z269" s="489">
        <v>0</v>
      </c>
      <c r="AA269" s="489">
        <v>0</v>
      </c>
      <c r="AB269" s="489">
        <v>0</v>
      </c>
      <c r="AC269" s="489">
        <v>0</v>
      </c>
      <c r="AD269" s="489">
        <v>0</v>
      </c>
      <c r="AE269" s="489">
        <v>0</v>
      </c>
      <c r="AF269" s="489">
        <v>0</v>
      </c>
      <c r="AG269" s="489">
        <v>0</v>
      </c>
      <c r="AH269" s="489">
        <v>0</v>
      </c>
      <c r="AI269" s="489">
        <v>0</v>
      </c>
      <c r="AJ269" s="489">
        <v>82322.86</v>
      </c>
      <c r="AK269" s="489">
        <v>41161.43</v>
      </c>
      <c r="AL269" s="489">
        <v>0</v>
      </c>
      <c r="AN269" s="372">
        <f>I269/'Приложение 1.1'!J267</f>
        <v>0</v>
      </c>
      <c r="AO269" s="372" t="e">
        <f t="shared" si="147"/>
        <v>#DIV/0!</v>
      </c>
      <c r="AP269" s="372" t="e">
        <f t="shared" si="148"/>
        <v>#DIV/0!</v>
      </c>
      <c r="AQ269" s="372" t="e">
        <f t="shared" si="149"/>
        <v>#DIV/0!</v>
      </c>
      <c r="AR269" s="372" t="e">
        <f t="shared" si="150"/>
        <v>#DIV/0!</v>
      </c>
      <c r="AS269" s="372" t="e">
        <f t="shared" si="151"/>
        <v>#DIV/0!</v>
      </c>
      <c r="AT269" s="372" t="e">
        <f t="shared" si="152"/>
        <v>#DIV/0!</v>
      </c>
      <c r="AU269" s="372">
        <f t="shared" si="153"/>
        <v>2647.591700326454</v>
      </c>
      <c r="AV269" s="372" t="e">
        <f t="shared" si="154"/>
        <v>#DIV/0!</v>
      </c>
      <c r="AW269" s="372" t="e">
        <f t="shared" si="155"/>
        <v>#DIV/0!</v>
      </c>
      <c r="AX269" s="372" t="e">
        <f t="shared" si="156"/>
        <v>#DIV/0!</v>
      </c>
      <c r="AY269" s="372">
        <f>AI269/'Приложение 1.1'!J267</f>
        <v>0</v>
      </c>
      <c r="AZ269" s="372">
        <v>730.08</v>
      </c>
      <c r="BA269" s="372">
        <v>2070.12</v>
      </c>
      <c r="BB269" s="372">
        <v>848.92</v>
      </c>
      <c r="BC269" s="372">
        <v>819.73</v>
      </c>
      <c r="BD269" s="372">
        <v>611.5</v>
      </c>
      <c r="BE269" s="372">
        <v>1080.04</v>
      </c>
      <c r="BF269" s="372">
        <v>2671800.0099999998</v>
      </c>
      <c r="BG269" s="372">
        <f t="shared" si="157"/>
        <v>4607.6000000000004</v>
      </c>
      <c r="BH269" s="372">
        <v>8748.57</v>
      </c>
      <c r="BI269" s="372">
        <v>3389.61</v>
      </c>
      <c r="BJ269" s="372">
        <v>5995.76</v>
      </c>
      <c r="BK269" s="372">
        <v>548.62</v>
      </c>
      <c r="BL269" s="373" t="str">
        <f t="shared" si="158"/>
        <v xml:space="preserve"> </v>
      </c>
      <c r="BM269" s="373" t="e">
        <f t="shared" si="159"/>
        <v>#DIV/0!</v>
      </c>
      <c r="BN269" s="373" t="e">
        <f t="shared" si="160"/>
        <v>#DIV/0!</v>
      </c>
      <c r="BO269" s="373" t="e">
        <f t="shared" si="161"/>
        <v>#DIV/0!</v>
      </c>
      <c r="BP269" s="373" t="e">
        <f t="shared" si="162"/>
        <v>#DIV/0!</v>
      </c>
      <c r="BQ269" s="373" t="e">
        <f t="shared" si="163"/>
        <v>#DIV/0!</v>
      </c>
      <c r="BR269" s="373" t="e">
        <f t="shared" si="164"/>
        <v>#DIV/0!</v>
      </c>
      <c r="BS269" s="373" t="str">
        <f t="shared" si="165"/>
        <v xml:space="preserve"> </v>
      </c>
      <c r="BT269" s="373" t="e">
        <f t="shared" si="166"/>
        <v>#DIV/0!</v>
      </c>
      <c r="BU269" s="373" t="e">
        <f t="shared" si="167"/>
        <v>#DIV/0!</v>
      </c>
      <c r="BV269" s="373" t="e">
        <f t="shared" si="168"/>
        <v>#DIV/0!</v>
      </c>
      <c r="BW269" s="373" t="str">
        <f t="shared" si="169"/>
        <v xml:space="preserve"> </v>
      </c>
      <c r="BY269" s="492">
        <f t="shared" si="196"/>
        <v>3.2719990881646455</v>
      </c>
      <c r="BZ269" s="493">
        <f t="shared" si="197"/>
        <v>1.6359995440823227</v>
      </c>
      <c r="CA269" s="494">
        <f t="shared" si="206"/>
        <v>2784.2422730039284</v>
      </c>
      <c r="CB269" s="491">
        <f t="shared" si="170"/>
        <v>4814.95</v>
      </c>
      <c r="CC269" s="495" t="str">
        <f t="shared" si="171"/>
        <v xml:space="preserve"> </v>
      </c>
    </row>
    <row r="270" spans="1:81" s="26" customFormat="1" ht="34.5" customHeight="1">
      <c r="A270" s="796" t="s">
        <v>302</v>
      </c>
      <c r="B270" s="796"/>
      <c r="C270" s="388">
        <f>SUM(C269)</f>
        <v>3118.3</v>
      </c>
      <c r="D270" s="287"/>
      <c r="E270" s="388"/>
      <c r="F270" s="388"/>
      <c r="G270" s="388">
        <f>ROUND(SUM(G269),2)</f>
        <v>2515980.5299999998</v>
      </c>
      <c r="H270" s="388">
        <f t="shared" ref="H270:AL270" si="208">SUM(H269)</f>
        <v>0</v>
      </c>
      <c r="I270" s="388">
        <f t="shared" si="208"/>
        <v>0</v>
      </c>
      <c r="J270" s="388">
        <f t="shared" si="208"/>
        <v>0</v>
      </c>
      <c r="K270" s="388">
        <f t="shared" si="208"/>
        <v>0</v>
      </c>
      <c r="L270" s="388">
        <f t="shared" si="208"/>
        <v>0</v>
      </c>
      <c r="M270" s="388">
        <f t="shared" si="208"/>
        <v>0</v>
      </c>
      <c r="N270" s="388">
        <f t="shared" si="208"/>
        <v>0</v>
      </c>
      <c r="O270" s="388">
        <f t="shared" si="208"/>
        <v>0</v>
      </c>
      <c r="P270" s="388">
        <f t="shared" si="208"/>
        <v>0</v>
      </c>
      <c r="Q270" s="388">
        <f t="shared" si="208"/>
        <v>0</v>
      </c>
      <c r="R270" s="388">
        <f t="shared" si="208"/>
        <v>0</v>
      </c>
      <c r="S270" s="388">
        <f t="shared" si="208"/>
        <v>0</v>
      </c>
      <c r="T270" s="103">
        <f t="shared" si="208"/>
        <v>0</v>
      </c>
      <c r="U270" s="388">
        <f t="shared" si="208"/>
        <v>0</v>
      </c>
      <c r="V270" s="388" t="s">
        <v>388</v>
      </c>
      <c r="W270" s="388">
        <f t="shared" si="208"/>
        <v>903.65</v>
      </c>
      <c r="X270" s="388">
        <f t="shared" si="208"/>
        <v>2392496.2400000002</v>
      </c>
      <c r="Y270" s="388">
        <f t="shared" si="208"/>
        <v>0</v>
      </c>
      <c r="Z270" s="388">
        <f t="shared" si="208"/>
        <v>0</v>
      </c>
      <c r="AA270" s="388">
        <f t="shared" si="208"/>
        <v>0</v>
      </c>
      <c r="AB270" s="388">
        <f t="shared" si="208"/>
        <v>0</v>
      </c>
      <c r="AC270" s="388">
        <f t="shared" si="208"/>
        <v>0</v>
      </c>
      <c r="AD270" s="388">
        <f t="shared" si="208"/>
        <v>0</v>
      </c>
      <c r="AE270" s="388">
        <f t="shared" si="208"/>
        <v>0</v>
      </c>
      <c r="AF270" s="388">
        <f t="shared" si="208"/>
        <v>0</v>
      </c>
      <c r="AG270" s="388">
        <f t="shared" si="208"/>
        <v>0</v>
      </c>
      <c r="AH270" s="388">
        <f t="shared" si="208"/>
        <v>0</v>
      </c>
      <c r="AI270" s="388">
        <f t="shared" si="208"/>
        <v>0</v>
      </c>
      <c r="AJ270" s="388">
        <f t="shared" si="208"/>
        <v>82322.86</v>
      </c>
      <c r="AK270" s="388">
        <f t="shared" si="208"/>
        <v>41161.43</v>
      </c>
      <c r="AL270" s="388">
        <f t="shared" si="208"/>
        <v>0</v>
      </c>
      <c r="AN270" s="372">
        <f>I270/'Приложение 1.1'!J268</f>
        <v>0</v>
      </c>
      <c r="AO270" s="372" t="e">
        <f t="shared" si="147"/>
        <v>#DIV/0!</v>
      </c>
      <c r="AP270" s="372" t="e">
        <f t="shared" si="148"/>
        <v>#DIV/0!</v>
      </c>
      <c r="AQ270" s="372" t="e">
        <f t="shared" si="149"/>
        <v>#DIV/0!</v>
      </c>
      <c r="AR270" s="372" t="e">
        <f t="shared" si="150"/>
        <v>#DIV/0!</v>
      </c>
      <c r="AS270" s="372" t="e">
        <f t="shared" si="151"/>
        <v>#DIV/0!</v>
      </c>
      <c r="AT270" s="372" t="e">
        <f t="shared" si="152"/>
        <v>#DIV/0!</v>
      </c>
      <c r="AU270" s="372">
        <f t="shared" si="153"/>
        <v>2647.591700326454</v>
      </c>
      <c r="AV270" s="372" t="e">
        <f t="shared" si="154"/>
        <v>#DIV/0!</v>
      </c>
      <c r="AW270" s="372" t="e">
        <f t="shared" si="155"/>
        <v>#DIV/0!</v>
      </c>
      <c r="AX270" s="372" t="e">
        <f t="shared" si="156"/>
        <v>#DIV/0!</v>
      </c>
      <c r="AY270" s="372">
        <f>AI270/'Приложение 1.1'!J268</f>
        <v>0</v>
      </c>
      <c r="AZ270" s="372">
        <v>730.08</v>
      </c>
      <c r="BA270" s="372">
        <v>2070.12</v>
      </c>
      <c r="BB270" s="372">
        <v>848.92</v>
      </c>
      <c r="BC270" s="372">
        <v>819.73</v>
      </c>
      <c r="BD270" s="372">
        <v>611.5</v>
      </c>
      <c r="BE270" s="372">
        <v>1080.04</v>
      </c>
      <c r="BF270" s="372">
        <v>2671800.0099999998</v>
      </c>
      <c r="BG270" s="372">
        <f t="shared" si="157"/>
        <v>4422.8500000000004</v>
      </c>
      <c r="BH270" s="372">
        <v>8748.57</v>
      </c>
      <c r="BI270" s="372">
        <v>3389.61</v>
      </c>
      <c r="BJ270" s="372">
        <v>5995.76</v>
      </c>
      <c r="BK270" s="372">
        <v>548.62</v>
      </c>
      <c r="BL270" s="373" t="str">
        <f t="shared" si="158"/>
        <v xml:space="preserve"> </v>
      </c>
      <c r="BM270" s="373" t="e">
        <f t="shared" si="159"/>
        <v>#DIV/0!</v>
      </c>
      <c r="BN270" s="373" t="e">
        <f t="shared" si="160"/>
        <v>#DIV/0!</v>
      </c>
      <c r="BO270" s="373" t="e">
        <f t="shared" si="161"/>
        <v>#DIV/0!</v>
      </c>
      <c r="BP270" s="373" t="e">
        <f t="shared" si="162"/>
        <v>#DIV/0!</v>
      </c>
      <c r="BQ270" s="373" t="e">
        <f t="shared" si="163"/>
        <v>#DIV/0!</v>
      </c>
      <c r="BR270" s="373" t="e">
        <f t="shared" si="164"/>
        <v>#DIV/0!</v>
      </c>
      <c r="BS270" s="373" t="str">
        <f t="shared" si="165"/>
        <v xml:space="preserve"> </v>
      </c>
      <c r="BT270" s="373" t="e">
        <f t="shared" si="166"/>
        <v>#DIV/0!</v>
      </c>
      <c r="BU270" s="373" t="e">
        <f t="shared" si="167"/>
        <v>#DIV/0!</v>
      </c>
      <c r="BV270" s="373" t="e">
        <f t="shared" si="168"/>
        <v>#DIV/0!</v>
      </c>
      <c r="BW270" s="373" t="str">
        <f t="shared" si="169"/>
        <v xml:space="preserve"> </v>
      </c>
      <c r="BY270" s="273">
        <f t="shared" si="196"/>
        <v>3.2719990881646455</v>
      </c>
      <c r="BZ270" s="374">
        <f t="shared" si="197"/>
        <v>1.6359995440823227</v>
      </c>
      <c r="CA270" s="375">
        <f t="shared" si="206"/>
        <v>2784.2422730039284</v>
      </c>
      <c r="CB270" s="372">
        <f t="shared" si="170"/>
        <v>4621.88</v>
      </c>
      <c r="CC270" s="18" t="str">
        <f t="shared" si="171"/>
        <v xml:space="preserve"> </v>
      </c>
    </row>
    <row r="271" spans="1:81" s="26" customFormat="1" ht="12" customHeight="1">
      <c r="A271" s="801" t="s">
        <v>328</v>
      </c>
      <c r="B271" s="802"/>
      <c r="C271" s="802"/>
      <c r="D271" s="802"/>
      <c r="E271" s="802"/>
      <c r="F271" s="802"/>
      <c r="G271" s="802"/>
      <c r="H271" s="802"/>
      <c r="I271" s="802"/>
      <c r="J271" s="802"/>
      <c r="K271" s="802"/>
      <c r="L271" s="802"/>
      <c r="M271" s="802"/>
      <c r="N271" s="802"/>
      <c r="O271" s="802"/>
      <c r="P271" s="802"/>
      <c r="Q271" s="802"/>
      <c r="R271" s="802"/>
      <c r="S271" s="802"/>
      <c r="T271" s="802"/>
      <c r="U271" s="802"/>
      <c r="V271" s="802"/>
      <c r="W271" s="802"/>
      <c r="X271" s="802"/>
      <c r="Y271" s="802"/>
      <c r="Z271" s="802"/>
      <c r="AA271" s="802"/>
      <c r="AB271" s="802"/>
      <c r="AC271" s="802"/>
      <c r="AD271" s="802"/>
      <c r="AE271" s="802"/>
      <c r="AF271" s="802"/>
      <c r="AG271" s="802"/>
      <c r="AH271" s="802"/>
      <c r="AI271" s="802"/>
      <c r="AJ271" s="802"/>
      <c r="AK271" s="802"/>
      <c r="AL271" s="803"/>
      <c r="AN271" s="372" t="e">
        <f>I271/'Приложение 1.1'!J269</f>
        <v>#DIV/0!</v>
      </c>
      <c r="AO271" s="372" t="e">
        <f t="shared" si="147"/>
        <v>#DIV/0!</v>
      </c>
      <c r="AP271" s="372" t="e">
        <f t="shared" si="148"/>
        <v>#DIV/0!</v>
      </c>
      <c r="AQ271" s="372" t="e">
        <f t="shared" si="149"/>
        <v>#DIV/0!</v>
      </c>
      <c r="AR271" s="372" t="e">
        <f t="shared" si="150"/>
        <v>#DIV/0!</v>
      </c>
      <c r="AS271" s="372" t="e">
        <f t="shared" si="151"/>
        <v>#DIV/0!</v>
      </c>
      <c r="AT271" s="372" t="e">
        <f t="shared" si="152"/>
        <v>#DIV/0!</v>
      </c>
      <c r="AU271" s="372" t="e">
        <f t="shared" si="153"/>
        <v>#DIV/0!</v>
      </c>
      <c r="AV271" s="372" t="e">
        <f t="shared" si="154"/>
        <v>#DIV/0!</v>
      </c>
      <c r="AW271" s="372" t="e">
        <f t="shared" si="155"/>
        <v>#DIV/0!</v>
      </c>
      <c r="AX271" s="372" t="e">
        <f t="shared" si="156"/>
        <v>#DIV/0!</v>
      </c>
      <c r="AY271" s="372" t="e">
        <f>AI271/'Приложение 1.1'!J269</f>
        <v>#DIV/0!</v>
      </c>
      <c r="AZ271" s="372">
        <v>730.08</v>
      </c>
      <c r="BA271" s="372">
        <v>2070.12</v>
      </c>
      <c r="BB271" s="372">
        <v>848.92</v>
      </c>
      <c r="BC271" s="372">
        <v>819.73</v>
      </c>
      <c r="BD271" s="372">
        <v>611.5</v>
      </c>
      <c r="BE271" s="372">
        <v>1080.04</v>
      </c>
      <c r="BF271" s="372">
        <v>2671800.0099999998</v>
      </c>
      <c r="BG271" s="372">
        <f t="shared" si="157"/>
        <v>4422.8500000000004</v>
      </c>
      <c r="BH271" s="372">
        <v>8748.57</v>
      </c>
      <c r="BI271" s="372">
        <v>3389.61</v>
      </c>
      <c r="BJ271" s="372">
        <v>5995.76</v>
      </c>
      <c r="BK271" s="372">
        <v>548.62</v>
      </c>
      <c r="BL271" s="373" t="e">
        <f t="shared" si="158"/>
        <v>#DIV/0!</v>
      </c>
      <c r="BM271" s="373" t="e">
        <f t="shared" si="159"/>
        <v>#DIV/0!</v>
      </c>
      <c r="BN271" s="373" t="e">
        <f t="shared" si="160"/>
        <v>#DIV/0!</v>
      </c>
      <c r="BO271" s="373" t="e">
        <f t="shared" si="161"/>
        <v>#DIV/0!</v>
      </c>
      <c r="BP271" s="373" t="e">
        <f t="shared" si="162"/>
        <v>#DIV/0!</v>
      </c>
      <c r="BQ271" s="373" t="e">
        <f t="shared" si="163"/>
        <v>#DIV/0!</v>
      </c>
      <c r="BR271" s="373" t="e">
        <f t="shared" si="164"/>
        <v>#DIV/0!</v>
      </c>
      <c r="BS271" s="373" t="e">
        <f t="shared" si="165"/>
        <v>#DIV/0!</v>
      </c>
      <c r="BT271" s="373" t="e">
        <f t="shared" si="166"/>
        <v>#DIV/0!</v>
      </c>
      <c r="BU271" s="373" t="e">
        <f t="shared" si="167"/>
        <v>#DIV/0!</v>
      </c>
      <c r="BV271" s="373" t="e">
        <f t="shared" si="168"/>
        <v>#DIV/0!</v>
      </c>
      <c r="BW271" s="373" t="e">
        <f t="shared" si="169"/>
        <v>#DIV/0!</v>
      </c>
      <c r="BY271" s="273" t="e">
        <f t="shared" si="196"/>
        <v>#DIV/0!</v>
      </c>
      <c r="BZ271" s="374" t="e">
        <f t="shared" si="197"/>
        <v>#DIV/0!</v>
      </c>
      <c r="CA271" s="375" t="e">
        <f t="shared" si="206"/>
        <v>#DIV/0!</v>
      </c>
      <c r="CB271" s="372">
        <f t="shared" si="170"/>
        <v>4621.88</v>
      </c>
      <c r="CC271" s="18" t="e">
        <f t="shared" si="171"/>
        <v>#DIV/0!</v>
      </c>
    </row>
    <row r="272" spans="1:81" s="490" customFormat="1" ht="9" customHeight="1">
      <c r="A272" s="151">
        <v>222</v>
      </c>
      <c r="B272" s="522" t="s">
        <v>882</v>
      </c>
      <c r="C272" s="487">
        <f>4576.57+103.1</f>
        <v>4679.67</v>
      </c>
      <c r="D272" s="499"/>
      <c r="E272" s="487"/>
      <c r="F272" s="487"/>
      <c r="G272" s="483">
        <f>ROUND(H272+U272+X272+Z272+AB272+AD272+AF272+AH272+AI272+AJ272+AK272+AL272,2)</f>
        <v>4319858.1399999997</v>
      </c>
      <c r="H272" s="487">
        <f>I272+K272+M272+O272+Q272+S272</f>
        <v>0</v>
      </c>
      <c r="I272" s="513">
        <v>0</v>
      </c>
      <c r="J272" s="513">
        <v>0</v>
      </c>
      <c r="K272" s="513">
        <v>0</v>
      </c>
      <c r="L272" s="513">
        <v>0</v>
      </c>
      <c r="M272" s="513">
        <v>0</v>
      </c>
      <c r="N272" s="487">
        <v>0</v>
      </c>
      <c r="O272" s="487">
        <v>0</v>
      </c>
      <c r="P272" s="487">
        <v>0</v>
      </c>
      <c r="Q272" s="487">
        <v>0</v>
      </c>
      <c r="R272" s="487">
        <v>0</v>
      </c>
      <c r="S272" s="487">
        <v>0</v>
      </c>
      <c r="T272" s="488">
        <v>0</v>
      </c>
      <c r="U272" s="487">
        <v>0</v>
      </c>
      <c r="V272" s="487" t="s">
        <v>992</v>
      </c>
      <c r="W272" s="489">
        <v>1266</v>
      </c>
      <c r="X272" s="487">
        <v>4174332.29</v>
      </c>
      <c r="Y272" s="489">
        <v>0</v>
      </c>
      <c r="Z272" s="489">
        <v>0</v>
      </c>
      <c r="AA272" s="489">
        <v>0</v>
      </c>
      <c r="AB272" s="489">
        <v>0</v>
      </c>
      <c r="AC272" s="489">
        <v>0</v>
      </c>
      <c r="AD272" s="489">
        <v>0</v>
      </c>
      <c r="AE272" s="489">
        <v>0</v>
      </c>
      <c r="AF272" s="489">
        <v>0</v>
      </c>
      <c r="AG272" s="489">
        <v>0</v>
      </c>
      <c r="AH272" s="489">
        <v>0</v>
      </c>
      <c r="AI272" s="489">
        <v>0</v>
      </c>
      <c r="AJ272" s="489">
        <v>87256.95</v>
      </c>
      <c r="AK272" s="489">
        <v>58268.9</v>
      </c>
      <c r="AL272" s="489">
        <v>0</v>
      </c>
      <c r="AN272" s="372">
        <f>I272/'Приложение 1.1'!J270</f>
        <v>0</v>
      </c>
      <c r="AO272" s="372" t="e">
        <f t="shared" si="147"/>
        <v>#DIV/0!</v>
      </c>
      <c r="AP272" s="372" t="e">
        <f t="shared" si="148"/>
        <v>#DIV/0!</v>
      </c>
      <c r="AQ272" s="372" t="e">
        <f t="shared" si="149"/>
        <v>#DIV/0!</v>
      </c>
      <c r="AR272" s="372" t="e">
        <f t="shared" si="150"/>
        <v>#DIV/0!</v>
      </c>
      <c r="AS272" s="372" t="e">
        <f t="shared" si="151"/>
        <v>#DIV/0!</v>
      </c>
      <c r="AT272" s="372" t="e">
        <f t="shared" si="152"/>
        <v>#DIV/0!</v>
      </c>
      <c r="AU272" s="372">
        <f t="shared" si="153"/>
        <v>3297.2608925750396</v>
      </c>
      <c r="AV272" s="372" t="e">
        <f t="shared" si="154"/>
        <v>#DIV/0!</v>
      </c>
      <c r="AW272" s="372" t="e">
        <f t="shared" si="155"/>
        <v>#DIV/0!</v>
      </c>
      <c r="AX272" s="372" t="e">
        <f t="shared" si="156"/>
        <v>#DIV/0!</v>
      </c>
      <c r="AY272" s="372">
        <f>AI272/'Приложение 1.1'!J270</f>
        <v>0</v>
      </c>
      <c r="AZ272" s="372">
        <v>730.08</v>
      </c>
      <c r="BA272" s="372">
        <v>2070.12</v>
      </c>
      <c r="BB272" s="372">
        <v>848.92</v>
      </c>
      <c r="BC272" s="372">
        <v>819.73</v>
      </c>
      <c r="BD272" s="372">
        <v>611.5</v>
      </c>
      <c r="BE272" s="372">
        <v>1080.04</v>
      </c>
      <c r="BF272" s="372">
        <v>2671800.0099999998</v>
      </c>
      <c r="BG272" s="372">
        <f t="shared" si="157"/>
        <v>4607.6000000000004</v>
      </c>
      <c r="BH272" s="372">
        <v>8748.57</v>
      </c>
      <c r="BI272" s="372">
        <v>3389.61</v>
      </c>
      <c r="BJ272" s="372">
        <v>5995.76</v>
      </c>
      <c r="BK272" s="372">
        <v>548.62</v>
      </c>
      <c r="BL272" s="373" t="str">
        <f t="shared" si="158"/>
        <v xml:space="preserve"> </v>
      </c>
      <c r="BM272" s="373" t="e">
        <f t="shared" si="159"/>
        <v>#DIV/0!</v>
      </c>
      <c r="BN272" s="373" t="e">
        <f t="shared" si="160"/>
        <v>#DIV/0!</v>
      </c>
      <c r="BO272" s="373" t="e">
        <f t="shared" si="161"/>
        <v>#DIV/0!</v>
      </c>
      <c r="BP272" s="373" t="e">
        <f t="shared" si="162"/>
        <v>#DIV/0!</v>
      </c>
      <c r="BQ272" s="373" t="e">
        <f t="shared" si="163"/>
        <v>#DIV/0!</v>
      </c>
      <c r="BR272" s="373" t="e">
        <f t="shared" si="164"/>
        <v>#DIV/0!</v>
      </c>
      <c r="BS272" s="373" t="str">
        <f t="shared" si="165"/>
        <v xml:space="preserve"> </v>
      </c>
      <c r="BT272" s="373" t="e">
        <f t="shared" si="166"/>
        <v>#DIV/0!</v>
      </c>
      <c r="BU272" s="373" t="e">
        <f t="shared" si="167"/>
        <v>#DIV/0!</v>
      </c>
      <c r="BV272" s="373" t="e">
        <f t="shared" si="168"/>
        <v>#DIV/0!</v>
      </c>
      <c r="BW272" s="373" t="str">
        <f t="shared" si="169"/>
        <v xml:space="preserve"> </v>
      </c>
      <c r="BY272" s="492">
        <f t="shared" si="196"/>
        <v>2.0199031350598933</v>
      </c>
      <c r="BZ272" s="493">
        <f t="shared" si="197"/>
        <v>1.3488614234910965</v>
      </c>
      <c r="CA272" s="494">
        <f t="shared" si="206"/>
        <v>3412.2102211690362</v>
      </c>
      <c r="CB272" s="491">
        <f t="shared" si="170"/>
        <v>4814.95</v>
      </c>
      <c r="CC272" s="495" t="str">
        <f t="shared" si="171"/>
        <v xml:space="preserve"> </v>
      </c>
    </row>
    <row r="273" spans="1:81" s="26" customFormat="1" ht="9" customHeight="1">
      <c r="A273" s="151">
        <v>223</v>
      </c>
      <c r="B273" s="386" t="s">
        <v>883</v>
      </c>
      <c r="C273" s="388">
        <v>3784</v>
      </c>
      <c r="D273" s="365"/>
      <c r="E273" s="388"/>
      <c r="F273" s="388"/>
      <c r="G273" s="178">
        <f>ROUND(H273+U273+X273+Z273+AB273+AD273+AF273+AH273+AI273+AJ273+AK273+AL273,2)</f>
        <v>3736233.92</v>
      </c>
      <c r="H273" s="388">
        <f>I273+K273+M273+O273+Q273+S273</f>
        <v>0</v>
      </c>
      <c r="I273" s="190">
        <v>0</v>
      </c>
      <c r="J273" s="190">
        <v>0</v>
      </c>
      <c r="K273" s="190">
        <v>0</v>
      </c>
      <c r="L273" s="190">
        <v>0</v>
      </c>
      <c r="M273" s="190">
        <v>0</v>
      </c>
      <c r="N273" s="388">
        <v>0</v>
      </c>
      <c r="O273" s="388">
        <v>0</v>
      </c>
      <c r="P273" s="388">
        <v>0</v>
      </c>
      <c r="Q273" s="388">
        <v>0</v>
      </c>
      <c r="R273" s="388">
        <v>0</v>
      </c>
      <c r="S273" s="388">
        <v>0</v>
      </c>
      <c r="T273" s="103">
        <v>0</v>
      </c>
      <c r="U273" s="388">
        <v>0</v>
      </c>
      <c r="V273" s="388" t="s">
        <v>992</v>
      </c>
      <c r="W273" s="396">
        <v>1050</v>
      </c>
      <c r="X273" s="388">
        <v>3606584</v>
      </c>
      <c r="Y273" s="396">
        <v>0</v>
      </c>
      <c r="Z273" s="396">
        <v>0</v>
      </c>
      <c r="AA273" s="396">
        <v>0</v>
      </c>
      <c r="AB273" s="396">
        <v>0</v>
      </c>
      <c r="AC273" s="396">
        <v>0</v>
      </c>
      <c r="AD273" s="396">
        <v>0</v>
      </c>
      <c r="AE273" s="396">
        <v>0</v>
      </c>
      <c r="AF273" s="396">
        <v>0</v>
      </c>
      <c r="AG273" s="396">
        <v>0</v>
      </c>
      <c r="AH273" s="396">
        <v>0</v>
      </c>
      <c r="AI273" s="396">
        <v>0</v>
      </c>
      <c r="AJ273" s="396">
        <v>80540.100000000006</v>
      </c>
      <c r="AK273" s="396">
        <v>49109.82</v>
      </c>
      <c r="AL273" s="396">
        <v>0</v>
      </c>
      <c r="AN273" s="372">
        <f>I273/'Приложение 1.1'!J271</f>
        <v>0</v>
      </c>
      <c r="AO273" s="372" t="e">
        <f t="shared" si="147"/>
        <v>#DIV/0!</v>
      </c>
      <c r="AP273" s="372" t="e">
        <f t="shared" si="148"/>
        <v>#DIV/0!</v>
      </c>
      <c r="AQ273" s="372" t="e">
        <f t="shared" si="149"/>
        <v>#DIV/0!</v>
      </c>
      <c r="AR273" s="372" t="e">
        <f t="shared" si="150"/>
        <v>#DIV/0!</v>
      </c>
      <c r="AS273" s="372" t="e">
        <f t="shared" si="151"/>
        <v>#DIV/0!</v>
      </c>
      <c r="AT273" s="372" t="e">
        <f t="shared" si="152"/>
        <v>#DIV/0!</v>
      </c>
      <c r="AU273" s="372">
        <f t="shared" si="153"/>
        <v>3434.841904761905</v>
      </c>
      <c r="AV273" s="372" t="e">
        <f t="shared" si="154"/>
        <v>#DIV/0!</v>
      </c>
      <c r="AW273" s="372" t="e">
        <f t="shared" si="155"/>
        <v>#DIV/0!</v>
      </c>
      <c r="AX273" s="372" t="e">
        <f t="shared" si="156"/>
        <v>#DIV/0!</v>
      </c>
      <c r="AY273" s="372">
        <f>AI273/'Приложение 1.1'!J271</f>
        <v>0</v>
      </c>
      <c r="AZ273" s="372">
        <v>730.08</v>
      </c>
      <c r="BA273" s="372">
        <v>2070.12</v>
      </c>
      <c r="BB273" s="372">
        <v>848.92</v>
      </c>
      <c r="BC273" s="372">
        <v>819.73</v>
      </c>
      <c r="BD273" s="372">
        <v>611.5</v>
      </c>
      <c r="BE273" s="372">
        <v>1080.04</v>
      </c>
      <c r="BF273" s="372">
        <v>2671800.0099999998</v>
      </c>
      <c r="BG273" s="372">
        <f t="shared" si="157"/>
        <v>4607.6000000000004</v>
      </c>
      <c r="BH273" s="372">
        <v>8748.57</v>
      </c>
      <c r="BI273" s="372">
        <v>3389.61</v>
      </c>
      <c r="BJ273" s="372">
        <v>5995.76</v>
      </c>
      <c r="BK273" s="372">
        <v>548.62</v>
      </c>
      <c r="BL273" s="373" t="str">
        <f t="shared" si="158"/>
        <v xml:space="preserve"> </v>
      </c>
      <c r="BM273" s="373" t="e">
        <f t="shared" si="159"/>
        <v>#DIV/0!</v>
      </c>
      <c r="BN273" s="373" t="e">
        <f t="shared" si="160"/>
        <v>#DIV/0!</v>
      </c>
      <c r="BO273" s="373" t="e">
        <f t="shared" si="161"/>
        <v>#DIV/0!</v>
      </c>
      <c r="BP273" s="373" t="e">
        <f t="shared" si="162"/>
        <v>#DIV/0!</v>
      </c>
      <c r="BQ273" s="373" t="e">
        <f t="shared" si="163"/>
        <v>#DIV/0!</v>
      </c>
      <c r="BR273" s="373" t="e">
        <f t="shared" si="164"/>
        <v>#DIV/0!</v>
      </c>
      <c r="BS273" s="373" t="str">
        <f t="shared" si="165"/>
        <v xml:space="preserve"> </v>
      </c>
      <c r="BT273" s="373" t="e">
        <f t="shared" si="166"/>
        <v>#DIV/0!</v>
      </c>
      <c r="BU273" s="373" t="e">
        <f t="shared" si="167"/>
        <v>#DIV/0!</v>
      </c>
      <c r="BV273" s="373" t="e">
        <f t="shared" si="168"/>
        <v>#DIV/0!</v>
      </c>
      <c r="BW273" s="373" t="str">
        <f t="shared" si="169"/>
        <v xml:space="preserve"> </v>
      </c>
      <c r="BY273" s="273">
        <f t="shared" si="196"/>
        <v>2.1556492908238467</v>
      </c>
      <c r="BZ273" s="374">
        <f t="shared" si="197"/>
        <v>1.314420377619183</v>
      </c>
      <c r="CA273" s="375">
        <f t="shared" si="206"/>
        <v>3558.3180190476191</v>
      </c>
      <c r="CB273" s="372">
        <f t="shared" si="170"/>
        <v>4814.95</v>
      </c>
      <c r="CC273" s="18" t="str">
        <f t="shared" si="171"/>
        <v xml:space="preserve"> </v>
      </c>
    </row>
    <row r="274" spans="1:81" s="490" customFormat="1" ht="9" customHeight="1">
      <c r="A274" s="151">
        <v>224</v>
      </c>
      <c r="B274" s="522" t="s">
        <v>884</v>
      </c>
      <c r="C274" s="487">
        <v>4220.7</v>
      </c>
      <c r="D274" s="499"/>
      <c r="E274" s="487"/>
      <c r="F274" s="487"/>
      <c r="G274" s="483">
        <f>ROUND(H274+U274+X274+Z274+AB274+AD274+AF274+AH274+AI274+AJ274+AK274+AL274,2)</f>
        <v>4422550.34</v>
      </c>
      <c r="H274" s="487">
        <f>I274+K274+M274+O274+Q274+S274</f>
        <v>0</v>
      </c>
      <c r="I274" s="513">
        <v>0</v>
      </c>
      <c r="J274" s="513">
        <v>0</v>
      </c>
      <c r="K274" s="513">
        <v>0</v>
      </c>
      <c r="L274" s="513">
        <v>0</v>
      </c>
      <c r="M274" s="513">
        <v>0</v>
      </c>
      <c r="N274" s="487">
        <v>0</v>
      </c>
      <c r="O274" s="487">
        <v>0</v>
      </c>
      <c r="P274" s="487">
        <v>0</v>
      </c>
      <c r="Q274" s="487">
        <v>0</v>
      </c>
      <c r="R274" s="487">
        <v>0</v>
      </c>
      <c r="S274" s="487">
        <v>0</v>
      </c>
      <c r="T274" s="488">
        <v>0</v>
      </c>
      <c r="U274" s="487">
        <v>0</v>
      </c>
      <c r="V274" s="487" t="s">
        <v>992</v>
      </c>
      <c r="W274" s="489">
        <v>1195</v>
      </c>
      <c r="X274" s="487">
        <v>4274414.72</v>
      </c>
      <c r="Y274" s="489">
        <v>0</v>
      </c>
      <c r="Z274" s="489">
        <v>0</v>
      </c>
      <c r="AA274" s="489">
        <v>0</v>
      </c>
      <c r="AB274" s="489">
        <v>0</v>
      </c>
      <c r="AC274" s="489">
        <v>0</v>
      </c>
      <c r="AD274" s="489">
        <v>0</v>
      </c>
      <c r="AE274" s="489">
        <v>0</v>
      </c>
      <c r="AF274" s="489">
        <v>0</v>
      </c>
      <c r="AG274" s="489">
        <v>0</v>
      </c>
      <c r="AH274" s="489">
        <v>0</v>
      </c>
      <c r="AI274" s="489">
        <v>0</v>
      </c>
      <c r="AJ274" s="489">
        <v>88821.759999999995</v>
      </c>
      <c r="AK274" s="489">
        <v>59313.86</v>
      </c>
      <c r="AL274" s="489">
        <v>0</v>
      </c>
      <c r="AN274" s="372">
        <f>I274/'Приложение 1.1'!J272</f>
        <v>0</v>
      </c>
      <c r="AO274" s="372" t="e">
        <f t="shared" si="147"/>
        <v>#DIV/0!</v>
      </c>
      <c r="AP274" s="372" t="e">
        <f t="shared" si="148"/>
        <v>#DIV/0!</v>
      </c>
      <c r="AQ274" s="372" t="e">
        <f t="shared" si="149"/>
        <v>#DIV/0!</v>
      </c>
      <c r="AR274" s="372" t="e">
        <f t="shared" si="150"/>
        <v>#DIV/0!</v>
      </c>
      <c r="AS274" s="372" t="e">
        <f t="shared" si="151"/>
        <v>#DIV/0!</v>
      </c>
      <c r="AT274" s="372" t="e">
        <f t="shared" si="152"/>
        <v>#DIV/0!</v>
      </c>
      <c r="AU274" s="372">
        <f t="shared" si="153"/>
        <v>3576.9160836820083</v>
      </c>
      <c r="AV274" s="372" t="e">
        <f t="shared" si="154"/>
        <v>#DIV/0!</v>
      </c>
      <c r="AW274" s="372" t="e">
        <f t="shared" si="155"/>
        <v>#DIV/0!</v>
      </c>
      <c r="AX274" s="372" t="e">
        <f t="shared" si="156"/>
        <v>#DIV/0!</v>
      </c>
      <c r="AY274" s="372">
        <f>AI274/'Приложение 1.1'!J272</f>
        <v>0</v>
      </c>
      <c r="AZ274" s="372">
        <v>730.08</v>
      </c>
      <c r="BA274" s="372">
        <v>2070.12</v>
      </c>
      <c r="BB274" s="372">
        <v>848.92</v>
      </c>
      <c r="BC274" s="372">
        <v>819.73</v>
      </c>
      <c r="BD274" s="372">
        <v>611.5</v>
      </c>
      <c r="BE274" s="372">
        <v>1080.04</v>
      </c>
      <c r="BF274" s="372">
        <v>2671800.0099999998</v>
      </c>
      <c r="BG274" s="372">
        <f t="shared" si="157"/>
        <v>4607.6000000000004</v>
      </c>
      <c r="BH274" s="372">
        <v>8748.57</v>
      </c>
      <c r="BI274" s="372">
        <v>3389.61</v>
      </c>
      <c r="BJ274" s="372">
        <v>5995.76</v>
      </c>
      <c r="BK274" s="372">
        <v>548.62</v>
      </c>
      <c r="BL274" s="373" t="str">
        <f t="shared" si="158"/>
        <v xml:space="preserve"> </v>
      </c>
      <c r="BM274" s="373" t="e">
        <f t="shared" si="159"/>
        <v>#DIV/0!</v>
      </c>
      <c r="BN274" s="373" t="e">
        <f t="shared" si="160"/>
        <v>#DIV/0!</v>
      </c>
      <c r="BO274" s="373" t="e">
        <f t="shared" si="161"/>
        <v>#DIV/0!</v>
      </c>
      <c r="BP274" s="373" t="e">
        <f t="shared" si="162"/>
        <v>#DIV/0!</v>
      </c>
      <c r="BQ274" s="373" t="e">
        <f t="shared" si="163"/>
        <v>#DIV/0!</v>
      </c>
      <c r="BR274" s="373" t="e">
        <f t="shared" si="164"/>
        <v>#DIV/0!</v>
      </c>
      <c r="BS274" s="373" t="str">
        <f t="shared" si="165"/>
        <v xml:space="preserve"> </v>
      </c>
      <c r="BT274" s="373" t="e">
        <f t="shared" si="166"/>
        <v>#DIV/0!</v>
      </c>
      <c r="BU274" s="373" t="e">
        <f t="shared" si="167"/>
        <v>#DIV/0!</v>
      </c>
      <c r="BV274" s="373" t="e">
        <f t="shared" si="168"/>
        <v>#DIV/0!</v>
      </c>
      <c r="BW274" s="373" t="str">
        <f t="shared" si="169"/>
        <v xml:space="preserve"> </v>
      </c>
      <c r="BY274" s="492">
        <f t="shared" si="196"/>
        <v>2.0083832443159935</v>
      </c>
      <c r="BZ274" s="493">
        <f t="shared" si="197"/>
        <v>1.3411686796085176</v>
      </c>
      <c r="CA274" s="494">
        <f t="shared" si="206"/>
        <v>3700.8789456066943</v>
      </c>
      <c r="CB274" s="491">
        <f t="shared" si="170"/>
        <v>4814.95</v>
      </c>
      <c r="CC274" s="495" t="str">
        <f t="shared" si="171"/>
        <v xml:space="preserve"> </v>
      </c>
    </row>
    <row r="275" spans="1:81" s="490" customFormat="1" ht="9" customHeight="1">
      <c r="A275" s="151">
        <v>225</v>
      </c>
      <c r="B275" s="522" t="s">
        <v>885</v>
      </c>
      <c r="C275" s="487">
        <f>4334.82+202.9</f>
        <v>4537.7199999999993</v>
      </c>
      <c r="D275" s="499"/>
      <c r="E275" s="487"/>
      <c r="F275" s="487"/>
      <c r="G275" s="483">
        <f>ROUND(H275+U275+X275+Z275+AB275+AD275+AF275+AH275+AI275+AJ275+AK275+AL275,2)</f>
        <v>4512217.43</v>
      </c>
      <c r="H275" s="487">
        <f>I275+K275+M275+O275+Q275+S275</f>
        <v>0</v>
      </c>
      <c r="I275" s="513">
        <v>0</v>
      </c>
      <c r="J275" s="513">
        <v>0</v>
      </c>
      <c r="K275" s="513">
        <v>0</v>
      </c>
      <c r="L275" s="513">
        <v>0</v>
      </c>
      <c r="M275" s="513">
        <v>0</v>
      </c>
      <c r="N275" s="487">
        <v>0</v>
      </c>
      <c r="O275" s="487">
        <v>0</v>
      </c>
      <c r="P275" s="487">
        <v>0</v>
      </c>
      <c r="Q275" s="487">
        <v>0</v>
      </c>
      <c r="R275" s="487">
        <v>0</v>
      </c>
      <c r="S275" s="487">
        <v>0</v>
      </c>
      <c r="T275" s="488">
        <v>0</v>
      </c>
      <c r="U275" s="487">
        <v>0</v>
      </c>
      <c r="V275" s="487" t="s">
        <v>992</v>
      </c>
      <c r="W275" s="489">
        <v>1270</v>
      </c>
      <c r="X275" s="487">
        <v>4371786.84</v>
      </c>
      <c r="Y275" s="489">
        <v>0</v>
      </c>
      <c r="Z275" s="489">
        <v>0</v>
      </c>
      <c r="AA275" s="489">
        <v>0</v>
      </c>
      <c r="AB275" s="489">
        <v>0</v>
      </c>
      <c r="AC275" s="489">
        <v>0</v>
      </c>
      <c r="AD275" s="489">
        <v>0</v>
      </c>
      <c r="AE275" s="489">
        <v>0</v>
      </c>
      <c r="AF275" s="489">
        <v>0</v>
      </c>
      <c r="AG275" s="489">
        <v>0</v>
      </c>
      <c r="AH275" s="489">
        <v>0</v>
      </c>
      <c r="AI275" s="489">
        <v>0</v>
      </c>
      <c r="AJ275" s="489">
        <v>84201.84</v>
      </c>
      <c r="AK275" s="489">
        <v>56228.75</v>
      </c>
      <c r="AL275" s="489">
        <v>0</v>
      </c>
      <c r="AN275" s="372">
        <f>I275/'Приложение 1.1'!J273</f>
        <v>0</v>
      </c>
      <c r="AO275" s="372" t="e">
        <f t="shared" si="147"/>
        <v>#DIV/0!</v>
      </c>
      <c r="AP275" s="372" t="e">
        <f t="shared" si="148"/>
        <v>#DIV/0!</v>
      </c>
      <c r="AQ275" s="372" t="e">
        <f t="shared" si="149"/>
        <v>#DIV/0!</v>
      </c>
      <c r="AR275" s="372" t="e">
        <f t="shared" si="150"/>
        <v>#DIV/0!</v>
      </c>
      <c r="AS275" s="372" t="e">
        <f t="shared" si="151"/>
        <v>#DIV/0!</v>
      </c>
      <c r="AT275" s="372" t="e">
        <f t="shared" si="152"/>
        <v>#DIV/0!</v>
      </c>
      <c r="AU275" s="372">
        <f t="shared" si="153"/>
        <v>3442.3518425196849</v>
      </c>
      <c r="AV275" s="372" t="e">
        <f t="shared" si="154"/>
        <v>#DIV/0!</v>
      </c>
      <c r="AW275" s="372" t="e">
        <f t="shared" si="155"/>
        <v>#DIV/0!</v>
      </c>
      <c r="AX275" s="372" t="e">
        <f t="shared" si="156"/>
        <v>#DIV/0!</v>
      </c>
      <c r="AY275" s="372">
        <f>AI275/'Приложение 1.1'!J273</f>
        <v>0</v>
      </c>
      <c r="AZ275" s="372">
        <v>730.08</v>
      </c>
      <c r="BA275" s="372">
        <v>2070.12</v>
      </c>
      <c r="BB275" s="372">
        <v>848.92</v>
      </c>
      <c r="BC275" s="372">
        <v>819.73</v>
      </c>
      <c r="BD275" s="372">
        <v>611.5</v>
      </c>
      <c r="BE275" s="372">
        <v>1080.04</v>
      </c>
      <c r="BF275" s="372">
        <v>2671800.0099999998</v>
      </c>
      <c r="BG275" s="372">
        <f t="shared" si="157"/>
        <v>4607.6000000000004</v>
      </c>
      <c r="BH275" s="372">
        <v>8748.57</v>
      </c>
      <c r="BI275" s="372">
        <v>3389.61</v>
      </c>
      <c r="BJ275" s="372">
        <v>5995.76</v>
      </c>
      <c r="BK275" s="372">
        <v>548.62</v>
      </c>
      <c r="BL275" s="373" t="str">
        <f t="shared" si="158"/>
        <v xml:space="preserve"> </v>
      </c>
      <c r="BM275" s="373" t="e">
        <f t="shared" si="159"/>
        <v>#DIV/0!</v>
      </c>
      <c r="BN275" s="373" t="e">
        <f t="shared" si="160"/>
        <v>#DIV/0!</v>
      </c>
      <c r="BO275" s="373" t="e">
        <f t="shared" si="161"/>
        <v>#DIV/0!</v>
      </c>
      <c r="BP275" s="373" t="e">
        <f t="shared" si="162"/>
        <v>#DIV/0!</v>
      </c>
      <c r="BQ275" s="373" t="e">
        <f t="shared" si="163"/>
        <v>#DIV/0!</v>
      </c>
      <c r="BR275" s="373" t="e">
        <f t="shared" si="164"/>
        <v>#DIV/0!</v>
      </c>
      <c r="BS275" s="373" t="str">
        <f t="shared" si="165"/>
        <v xml:space="preserve"> </v>
      </c>
      <c r="BT275" s="373" t="e">
        <f t="shared" si="166"/>
        <v>#DIV/0!</v>
      </c>
      <c r="BU275" s="373" t="e">
        <f t="shared" si="167"/>
        <v>#DIV/0!</v>
      </c>
      <c r="BV275" s="373" t="e">
        <f t="shared" si="168"/>
        <v>#DIV/0!</v>
      </c>
      <c r="BW275" s="373" t="str">
        <f t="shared" si="169"/>
        <v xml:space="preserve"> </v>
      </c>
      <c r="BY275" s="492">
        <f t="shared" si="196"/>
        <v>1.8660856066060629</v>
      </c>
      <c r="BZ275" s="493">
        <f t="shared" si="197"/>
        <v>1.2461445148045538</v>
      </c>
      <c r="CA275" s="494">
        <f t="shared" si="206"/>
        <v>3552.9271102362204</v>
      </c>
      <c r="CB275" s="491">
        <f t="shared" si="170"/>
        <v>4814.95</v>
      </c>
      <c r="CC275" s="495" t="str">
        <f t="shared" si="171"/>
        <v xml:space="preserve"> </v>
      </c>
    </row>
    <row r="276" spans="1:81" s="26" customFormat="1" ht="23.25" customHeight="1">
      <c r="A276" s="800" t="s">
        <v>329</v>
      </c>
      <c r="B276" s="800"/>
      <c r="C276" s="153">
        <f>SUM(C272:C275)</f>
        <v>17222.089999999997</v>
      </c>
      <c r="D276" s="153"/>
      <c r="E276" s="388"/>
      <c r="F276" s="388"/>
      <c r="G276" s="153">
        <f>ROUND(SUM(G272:G275),2)</f>
        <v>16990859.829999998</v>
      </c>
      <c r="H276" s="153">
        <f t="shared" ref="H276:AL276" si="209">SUM(H272:H275)</f>
        <v>0</v>
      </c>
      <c r="I276" s="153">
        <f t="shared" si="209"/>
        <v>0</v>
      </c>
      <c r="J276" s="153">
        <f t="shared" si="209"/>
        <v>0</v>
      </c>
      <c r="K276" s="153">
        <f t="shared" si="209"/>
        <v>0</v>
      </c>
      <c r="L276" s="153">
        <f t="shared" si="209"/>
        <v>0</v>
      </c>
      <c r="M276" s="153">
        <f t="shared" si="209"/>
        <v>0</v>
      </c>
      <c r="N276" s="153">
        <f t="shared" si="209"/>
        <v>0</v>
      </c>
      <c r="O276" s="153">
        <f t="shared" si="209"/>
        <v>0</v>
      </c>
      <c r="P276" s="153">
        <f t="shared" si="209"/>
        <v>0</v>
      </c>
      <c r="Q276" s="153">
        <f t="shared" si="209"/>
        <v>0</v>
      </c>
      <c r="R276" s="153">
        <f t="shared" si="209"/>
        <v>0</v>
      </c>
      <c r="S276" s="153">
        <f t="shared" si="209"/>
        <v>0</v>
      </c>
      <c r="T276" s="154">
        <f t="shared" si="209"/>
        <v>0</v>
      </c>
      <c r="U276" s="153">
        <f t="shared" si="209"/>
        <v>0</v>
      </c>
      <c r="V276" s="388" t="s">
        <v>388</v>
      </c>
      <c r="W276" s="153">
        <f t="shared" si="209"/>
        <v>4781</v>
      </c>
      <c r="X276" s="153">
        <f t="shared" si="209"/>
        <v>16427117.85</v>
      </c>
      <c r="Y276" s="153">
        <f t="shared" si="209"/>
        <v>0</v>
      </c>
      <c r="Z276" s="153">
        <f t="shared" si="209"/>
        <v>0</v>
      </c>
      <c r="AA276" s="153">
        <f t="shared" si="209"/>
        <v>0</v>
      </c>
      <c r="AB276" s="153">
        <f t="shared" si="209"/>
        <v>0</v>
      </c>
      <c r="AC276" s="153">
        <f t="shared" si="209"/>
        <v>0</v>
      </c>
      <c r="AD276" s="153">
        <f t="shared" si="209"/>
        <v>0</v>
      </c>
      <c r="AE276" s="153">
        <f t="shared" si="209"/>
        <v>0</v>
      </c>
      <c r="AF276" s="153">
        <f t="shared" si="209"/>
        <v>0</v>
      </c>
      <c r="AG276" s="153">
        <f t="shared" si="209"/>
        <v>0</v>
      </c>
      <c r="AH276" s="153">
        <f t="shared" si="209"/>
        <v>0</v>
      </c>
      <c r="AI276" s="153">
        <f t="shared" si="209"/>
        <v>0</v>
      </c>
      <c r="AJ276" s="153">
        <f t="shared" si="209"/>
        <v>340820.65</v>
      </c>
      <c r="AK276" s="153">
        <f t="shared" si="209"/>
        <v>222921.33000000002</v>
      </c>
      <c r="AL276" s="153">
        <f t="shared" si="209"/>
        <v>0</v>
      </c>
      <c r="AN276" s="372">
        <f>I276/'Приложение 1.1'!J274</f>
        <v>0</v>
      </c>
      <c r="AO276" s="372" t="e">
        <f t="shared" si="147"/>
        <v>#DIV/0!</v>
      </c>
      <c r="AP276" s="372" t="e">
        <f t="shared" si="148"/>
        <v>#DIV/0!</v>
      </c>
      <c r="AQ276" s="372" t="e">
        <f t="shared" si="149"/>
        <v>#DIV/0!</v>
      </c>
      <c r="AR276" s="372" t="e">
        <f t="shared" si="150"/>
        <v>#DIV/0!</v>
      </c>
      <c r="AS276" s="372" t="e">
        <f t="shared" si="151"/>
        <v>#DIV/0!</v>
      </c>
      <c r="AT276" s="372" t="e">
        <f t="shared" si="152"/>
        <v>#DIV/0!</v>
      </c>
      <c r="AU276" s="372">
        <f t="shared" si="153"/>
        <v>3435.9167224430034</v>
      </c>
      <c r="AV276" s="372" t="e">
        <f t="shared" si="154"/>
        <v>#DIV/0!</v>
      </c>
      <c r="AW276" s="372" t="e">
        <f t="shared" si="155"/>
        <v>#DIV/0!</v>
      </c>
      <c r="AX276" s="372" t="e">
        <f t="shared" si="156"/>
        <v>#DIV/0!</v>
      </c>
      <c r="AY276" s="372">
        <f>AI276/'Приложение 1.1'!J274</f>
        <v>0</v>
      </c>
      <c r="AZ276" s="372">
        <v>730.08</v>
      </c>
      <c r="BA276" s="372">
        <v>2070.12</v>
      </c>
      <c r="BB276" s="372">
        <v>848.92</v>
      </c>
      <c r="BC276" s="372">
        <v>819.73</v>
      </c>
      <c r="BD276" s="372">
        <v>611.5</v>
      </c>
      <c r="BE276" s="372">
        <v>1080.04</v>
      </c>
      <c r="BF276" s="372">
        <v>2671800.0099999998</v>
      </c>
      <c r="BG276" s="372">
        <f t="shared" si="157"/>
        <v>4422.8500000000004</v>
      </c>
      <c r="BH276" s="372">
        <v>8748.57</v>
      </c>
      <c r="BI276" s="372">
        <v>3389.61</v>
      </c>
      <c r="BJ276" s="372">
        <v>5995.76</v>
      </c>
      <c r="BK276" s="372">
        <v>548.62</v>
      </c>
      <c r="BL276" s="373" t="str">
        <f t="shared" si="158"/>
        <v xml:space="preserve"> </v>
      </c>
      <c r="BM276" s="373" t="e">
        <f t="shared" si="159"/>
        <v>#DIV/0!</v>
      </c>
      <c r="BN276" s="373" t="e">
        <f t="shared" si="160"/>
        <v>#DIV/0!</v>
      </c>
      <c r="BO276" s="373" t="e">
        <f t="shared" si="161"/>
        <v>#DIV/0!</v>
      </c>
      <c r="BP276" s="373" t="e">
        <f t="shared" si="162"/>
        <v>#DIV/0!</v>
      </c>
      <c r="BQ276" s="373" t="e">
        <f t="shared" si="163"/>
        <v>#DIV/0!</v>
      </c>
      <c r="BR276" s="373" t="e">
        <f t="shared" si="164"/>
        <v>#DIV/0!</v>
      </c>
      <c r="BS276" s="373" t="str">
        <f t="shared" si="165"/>
        <v xml:space="preserve"> </v>
      </c>
      <c r="BT276" s="373" t="e">
        <f t="shared" si="166"/>
        <v>#DIV/0!</v>
      </c>
      <c r="BU276" s="373" t="e">
        <f t="shared" si="167"/>
        <v>#DIV/0!</v>
      </c>
      <c r="BV276" s="373" t="e">
        <f t="shared" si="168"/>
        <v>#DIV/0!</v>
      </c>
      <c r="BW276" s="373" t="str">
        <f t="shared" si="169"/>
        <v xml:space="preserve"> </v>
      </c>
      <c r="BY276" s="273">
        <f t="shared" si="196"/>
        <v>2.005905842376666</v>
      </c>
      <c r="BZ276" s="374">
        <f t="shared" si="197"/>
        <v>1.3120073511900665</v>
      </c>
      <c r="CA276" s="375">
        <f t="shared" si="206"/>
        <v>3553.8297071742309</v>
      </c>
      <c r="CB276" s="372">
        <f t="shared" si="170"/>
        <v>4621.88</v>
      </c>
      <c r="CC276" s="18" t="str">
        <f t="shared" si="171"/>
        <v xml:space="preserve"> </v>
      </c>
    </row>
    <row r="277" spans="1:81" s="26" customFormat="1" ht="12" customHeight="1">
      <c r="A277" s="715" t="s">
        <v>895</v>
      </c>
      <c r="B277" s="716"/>
      <c r="C277" s="716"/>
      <c r="D277" s="716"/>
      <c r="E277" s="716"/>
      <c r="F277" s="716"/>
      <c r="G277" s="716"/>
      <c r="H277" s="716"/>
      <c r="I277" s="716"/>
      <c r="J277" s="716"/>
      <c r="K277" s="716"/>
      <c r="L277" s="716"/>
      <c r="M277" s="716"/>
      <c r="N277" s="716"/>
      <c r="O277" s="716"/>
      <c r="P277" s="716"/>
      <c r="Q277" s="716"/>
      <c r="R277" s="716"/>
      <c r="S277" s="716"/>
      <c r="T277" s="716"/>
      <c r="U277" s="716"/>
      <c r="V277" s="716"/>
      <c r="W277" s="716"/>
      <c r="X277" s="716"/>
      <c r="Y277" s="716"/>
      <c r="Z277" s="716"/>
      <c r="AA277" s="716"/>
      <c r="AB277" s="716"/>
      <c r="AC277" s="716"/>
      <c r="AD277" s="716"/>
      <c r="AE277" s="716"/>
      <c r="AF277" s="716"/>
      <c r="AG277" s="716"/>
      <c r="AH277" s="716"/>
      <c r="AI277" s="716"/>
      <c r="AJ277" s="716"/>
      <c r="AK277" s="716"/>
      <c r="AL277" s="717"/>
      <c r="AN277" s="372" t="e">
        <f>I277/'Приложение 1.1'!J275</f>
        <v>#DIV/0!</v>
      </c>
      <c r="AO277" s="372" t="e">
        <f t="shared" ref="AO277:AO340" si="210">K277/J277</f>
        <v>#DIV/0!</v>
      </c>
      <c r="AP277" s="372" t="e">
        <f t="shared" ref="AP277:AP340" si="211">M277/L277</f>
        <v>#DIV/0!</v>
      </c>
      <c r="AQ277" s="372" t="e">
        <f t="shared" ref="AQ277:AQ340" si="212">O277/N277</f>
        <v>#DIV/0!</v>
      </c>
      <c r="AR277" s="372" t="e">
        <f t="shared" ref="AR277:AR340" si="213">Q277/P277</f>
        <v>#DIV/0!</v>
      </c>
      <c r="AS277" s="372" t="e">
        <f t="shared" ref="AS277:AS340" si="214">S277/R277</f>
        <v>#DIV/0!</v>
      </c>
      <c r="AT277" s="372" t="e">
        <f t="shared" ref="AT277:AT340" si="215">U277/T277</f>
        <v>#DIV/0!</v>
      </c>
      <c r="AU277" s="372" t="e">
        <f t="shared" ref="AU277:AU340" si="216">X277/W277</f>
        <v>#DIV/0!</v>
      </c>
      <c r="AV277" s="372" t="e">
        <f t="shared" ref="AV277:AV340" si="217">Z277/Y277</f>
        <v>#DIV/0!</v>
      </c>
      <c r="AW277" s="372" t="e">
        <f t="shared" ref="AW277:AW340" si="218">AB277/AA277</f>
        <v>#DIV/0!</v>
      </c>
      <c r="AX277" s="372" t="e">
        <f t="shared" ref="AX277:AX340" si="219">AH277/AG277</f>
        <v>#DIV/0!</v>
      </c>
      <c r="AY277" s="372" t="e">
        <f>AI277/'Приложение 1.1'!J275</f>
        <v>#DIV/0!</v>
      </c>
      <c r="AZ277" s="372">
        <v>730.08</v>
      </c>
      <c r="BA277" s="372">
        <v>2070.12</v>
      </c>
      <c r="BB277" s="372">
        <v>848.92</v>
      </c>
      <c r="BC277" s="372">
        <v>819.73</v>
      </c>
      <c r="BD277" s="372">
        <v>611.5</v>
      </c>
      <c r="BE277" s="372">
        <v>1080.04</v>
      </c>
      <c r="BF277" s="372">
        <v>2671800.0099999998</v>
      </c>
      <c r="BG277" s="372">
        <f t="shared" ref="BG277:BG340" si="220">IF(V277="ПК",4607.6,4422.85)</f>
        <v>4422.8500000000004</v>
      </c>
      <c r="BH277" s="372">
        <v>8748.57</v>
      </c>
      <c r="BI277" s="372">
        <v>3389.61</v>
      </c>
      <c r="BJ277" s="372">
        <v>5995.76</v>
      </c>
      <c r="BK277" s="372">
        <v>548.62</v>
      </c>
      <c r="BL277" s="373" t="e">
        <f t="shared" ref="BL277:BL340" si="221">IF(AN277&gt;AZ277, "+", " ")</f>
        <v>#DIV/0!</v>
      </c>
      <c r="BM277" s="373" t="e">
        <f t="shared" ref="BM277:BM340" si="222">IF(AO277&gt;BA277, "+", " ")</f>
        <v>#DIV/0!</v>
      </c>
      <c r="BN277" s="373" t="e">
        <f t="shared" ref="BN277:BN340" si="223">IF(AP277&gt;BB277, "+", " ")</f>
        <v>#DIV/0!</v>
      </c>
      <c r="BO277" s="373" t="e">
        <f t="shared" ref="BO277:BO340" si="224">IF(AQ277&gt;BC277, "+", " ")</f>
        <v>#DIV/0!</v>
      </c>
      <c r="BP277" s="373" t="e">
        <f t="shared" ref="BP277:BP340" si="225">IF(AR277&gt;BD277, "+", " ")</f>
        <v>#DIV/0!</v>
      </c>
      <c r="BQ277" s="373" t="e">
        <f t="shared" ref="BQ277:BQ340" si="226">IF(AS277&gt;BE277, "+", " ")</f>
        <v>#DIV/0!</v>
      </c>
      <c r="BR277" s="373" t="e">
        <f t="shared" ref="BR277:BR340" si="227">IF(AT277&gt;BF277, "+", " ")</f>
        <v>#DIV/0!</v>
      </c>
      <c r="BS277" s="373" t="e">
        <f t="shared" ref="BS277:BS340" si="228">IF(AU277&gt;BG277, "+", " ")</f>
        <v>#DIV/0!</v>
      </c>
      <c r="BT277" s="373" t="e">
        <f t="shared" ref="BT277:BT340" si="229">IF(AV277&gt;BH277, "+", " ")</f>
        <v>#DIV/0!</v>
      </c>
      <c r="BU277" s="373" t="e">
        <f t="shared" ref="BU277:BU340" si="230">IF(AW277&gt;BI277, "+", " ")</f>
        <v>#DIV/0!</v>
      </c>
      <c r="BV277" s="373" t="e">
        <f t="shared" ref="BV277:BV340" si="231">IF(AX277&gt;BJ277, "+", " ")</f>
        <v>#DIV/0!</v>
      </c>
      <c r="BW277" s="373" t="e">
        <f t="shared" ref="BW277:BW340" si="232">IF(AY277&gt;BK277, "+", " ")</f>
        <v>#DIV/0!</v>
      </c>
      <c r="BY277" s="273" t="e">
        <f t="shared" si="196"/>
        <v>#DIV/0!</v>
      </c>
      <c r="BZ277" s="374" t="e">
        <f t="shared" si="197"/>
        <v>#DIV/0!</v>
      </c>
      <c r="CA277" s="375" t="e">
        <f t="shared" si="206"/>
        <v>#DIV/0!</v>
      </c>
      <c r="CB277" s="372">
        <f t="shared" ref="CB277:CB339" si="233">IF(V277="ПК",4814.95,4621.88)</f>
        <v>4621.88</v>
      </c>
      <c r="CC277" s="18" t="e">
        <f t="shared" ref="CC277:CC339" si="234">IF(CA277&gt;CB277, "+", " ")</f>
        <v>#DIV/0!</v>
      </c>
    </row>
    <row r="278" spans="1:81" s="651" customFormat="1" ht="9" customHeight="1">
      <c r="A278" s="687">
        <v>226</v>
      </c>
      <c r="B278" s="684" t="s">
        <v>896</v>
      </c>
      <c r="C278" s="648">
        <v>447.6</v>
      </c>
      <c r="D278" s="665"/>
      <c r="E278" s="648"/>
      <c r="F278" s="648"/>
      <c r="G278" s="644">
        <f>ROUND(H278+U278+X278+Z278+AB278+AD278+AF278+AH278+AI278+AJ278+AK278+AL278,2)</f>
        <v>1493525.2</v>
      </c>
      <c r="H278" s="648">
        <f>I278+K278+M278+O278+Q278+S278</f>
        <v>0</v>
      </c>
      <c r="I278" s="673">
        <v>0</v>
      </c>
      <c r="J278" s="673">
        <v>0</v>
      </c>
      <c r="K278" s="673">
        <v>0</v>
      </c>
      <c r="L278" s="673">
        <v>0</v>
      </c>
      <c r="M278" s="673">
        <v>0</v>
      </c>
      <c r="N278" s="648">
        <v>0</v>
      </c>
      <c r="O278" s="648">
        <v>0</v>
      </c>
      <c r="P278" s="648">
        <v>0</v>
      </c>
      <c r="Q278" s="648">
        <v>0</v>
      </c>
      <c r="R278" s="648">
        <v>0</v>
      </c>
      <c r="S278" s="648">
        <v>0</v>
      </c>
      <c r="T278" s="649">
        <v>0</v>
      </c>
      <c r="U278" s="648">
        <v>0</v>
      </c>
      <c r="V278" s="648" t="s">
        <v>993</v>
      </c>
      <c r="W278" s="688">
        <v>392</v>
      </c>
      <c r="X278" s="648">
        <v>1449360.49</v>
      </c>
      <c r="Y278" s="650">
        <v>0</v>
      </c>
      <c r="Z278" s="650">
        <v>0</v>
      </c>
      <c r="AA278" s="650">
        <v>0</v>
      </c>
      <c r="AB278" s="650">
        <v>0</v>
      </c>
      <c r="AC278" s="650">
        <v>0</v>
      </c>
      <c r="AD278" s="650">
        <v>0</v>
      </c>
      <c r="AE278" s="650">
        <v>0</v>
      </c>
      <c r="AF278" s="650">
        <v>0</v>
      </c>
      <c r="AG278" s="650">
        <v>0</v>
      </c>
      <c r="AH278" s="650">
        <v>0</v>
      </c>
      <c r="AI278" s="650">
        <v>0</v>
      </c>
      <c r="AJ278" s="650">
        <v>29443.14</v>
      </c>
      <c r="AK278" s="650">
        <v>14721.57</v>
      </c>
      <c r="AL278" s="650">
        <v>0</v>
      </c>
      <c r="AN278" s="652">
        <f>I278/'Приложение 1.1'!J276</f>
        <v>0</v>
      </c>
      <c r="AO278" s="652" t="e">
        <f t="shared" si="210"/>
        <v>#DIV/0!</v>
      </c>
      <c r="AP278" s="652" t="e">
        <f t="shared" si="211"/>
        <v>#DIV/0!</v>
      </c>
      <c r="AQ278" s="652" t="e">
        <f t="shared" si="212"/>
        <v>#DIV/0!</v>
      </c>
      <c r="AR278" s="652" t="e">
        <f t="shared" si="213"/>
        <v>#DIV/0!</v>
      </c>
      <c r="AS278" s="652" t="e">
        <f t="shared" si="214"/>
        <v>#DIV/0!</v>
      </c>
      <c r="AT278" s="652" t="e">
        <f t="shared" si="215"/>
        <v>#DIV/0!</v>
      </c>
      <c r="AU278" s="652">
        <f t="shared" si="216"/>
        <v>3697.3481887755102</v>
      </c>
      <c r="AV278" s="652" t="e">
        <f t="shared" si="217"/>
        <v>#DIV/0!</v>
      </c>
      <c r="AW278" s="652" t="e">
        <f t="shared" si="218"/>
        <v>#DIV/0!</v>
      </c>
      <c r="AX278" s="652" t="e">
        <f t="shared" si="219"/>
        <v>#DIV/0!</v>
      </c>
      <c r="AY278" s="652">
        <f>AI278/'Приложение 1.1'!J276</f>
        <v>0</v>
      </c>
      <c r="AZ278" s="652">
        <v>730.08</v>
      </c>
      <c r="BA278" s="652">
        <v>2070.12</v>
      </c>
      <c r="BB278" s="652">
        <v>848.92</v>
      </c>
      <c r="BC278" s="652">
        <v>819.73</v>
      </c>
      <c r="BD278" s="652">
        <v>611.5</v>
      </c>
      <c r="BE278" s="652">
        <v>1080.04</v>
      </c>
      <c r="BF278" s="652">
        <v>2671800.0099999998</v>
      </c>
      <c r="BG278" s="652">
        <f t="shared" si="220"/>
        <v>4422.8500000000004</v>
      </c>
      <c r="BH278" s="652">
        <v>8748.57</v>
      </c>
      <c r="BI278" s="652">
        <v>3389.61</v>
      </c>
      <c r="BJ278" s="652">
        <v>5995.76</v>
      </c>
      <c r="BK278" s="652">
        <v>548.62</v>
      </c>
      <c r="BL278" s="653" t="str">
        <f t="shared" si="221"/>
        <v xml:space="preserve"> </v>
      </c>
      <c r="BM278" s="653" t="e">
        <f t="shared" si="222"/>
        <v>#DIV/0!</v>
      </c>
      <c r="BN278" s="653" t="e">
        <f t="shared" si="223"/>
        <v>#DIV/0!</v>
      </c>
      <c r="BO278" s="653" t="e">
        <f t="shared" si="224"/>
        <v>#DIV/0!</v>
      </c>
      <c r="BP278" s="653" t="e">
        <f t="shared" si="225"/>
        <v>#DIV/0!</v>
      </c>
      <c r="BQ278" s="653" t="e">
        <f t="shared" si="226"/>
        <v>#DIV/0!</v>
      </c>
      <c r="BR278" s="653" t="e">
        <f t="shared" si="227"/>
        <v>#DIV/0!</v>
      </c>
      <c r="BS278" s="653" t="str">
        <f t="shared" si="228"/>
        <v xml:space="preserve"> </v>
      </c>
      <c r="BT278" s="653" t="e">
        <f t="shared" si="229"/>
        <v>#DIV/0!</v>
      </c>
      <c r="BU278" s="653" t="e">
        <f t="shared" si="230"/>
        <v>#DIV/0!</v>
      </c>
      <c r="BV278" s="653" t="e">
        <f t="shared" si="231"/>
        <v>#DIV/0!</v>
      </c>
      <c r="BW278" s="653" t="str">
        <f t="shared" si="232"/>
        <v xml:space="preserve"> </v>
      </c>
      <c r="BY278" s="654">
        <f t="shared" si="196"/>
        <v>1.9713855514456671</v>
      </c>
      <c r="BZ278" s="655">
        <f t="shared" si="197"/>
        <v>0.98569277572283354</v>
      </c>
      <c r="CA278" s="656">
        <f t="shared" si="206"/>
        <v>3810.0132653061223</v>
      </c>
      <c r="CB278" s="652">
        <f t="shared" si="233"/>
        <v>4621.88</v>
      </c>
      <c r="CC278" s="657" t="str">
        <f t="shared" si="234"/>
        <v xml:space="preserve"> </v>
      </c>
    </row>
    <row r="279" spans="1:81" s="26" customFormat="1" ht="35.25" customHeight="1">
      <c r="A279" s="800" t="s">
        <v>897</v>
      </c>
      <c r="B279" s="800"/>
      <c r="C279" s="153">
        <f>SUM(C278)</f>
        <v>447.6</v>
      </c>
      <c r="D279" s="153"/>
      <c r="E279" s="388"/>
      <c r="F279" s="388"/>
      <c r="G279" s="153">
        <f>ROUND(SUM(G278),2)</f>
        <v>1493525.2</v>
      </c>
      <c r="H279" s="153">
        <f t="shared" ref="H279:AL279" si="235">SUM(H278)</f>
        <v>0</v>
      </c>
      <c r="I279" s="153">
        <f t="shared" si="235"/>
        <v>0</v>
      </c>
      <c r="J279" s="153">
        <f t="shared" si="235"/>
        <v>0</v>
      </c>
      <c r="K279" s="153">
        <f t="shared" si="235"/>
        <v>0</v>
      </c>
      <c r="L279" s="153">
        <f t="shared" si="235"/>
        <v>0</v>
      </c>
      <c r="M279" s="153">
        <f t="shared" si="235"/>
        <v>0</v>
      </c>
      <c r="N279" s="153">
        <f t="shared" si="235"/>
        <v>0</v>
      </c>
      <c r="O279" s="153">
        <f t="shared" si="235"/>
        <v>0</v>
      </c>
      <c r="P279" s="153">
        <f t="shared" si="235"/>
        <v>0</v>
      </c>
      <c r="Q279" s="153">
        <f t="shared" si="235"/>
        <v>0</v>
      </c>
      <c r="R279" s="153">
        <f t="shared" si="235"/>
        <v>0</v>
      </c>
      <c r="S279" s="153">
        <f t="shared" si="235"/>
        <v>0</v>
      </c>
      <c r="T279" s="154">
        <f t="shared" si="235"/>
        <v>0</v>
      </c>
      <c r="U279" s="153">
        <f t="shared" si="235"/>
        <v>0</v>
      </c>
      <c r="V279" s="388" t="s">
        <v>388</v>
      </c>
      <c r="W279" s="153">
        <f t="shared" si="235"/>
        <v>392</v>
      </c>
      <c r="X279" s="153">
        <f t="shared" si="235"/>
        <v>1449360.49</v>
      </c>
      <c r="Y279" s="153">
        <f t="shared" si="235"/>
        <v>0</v>
      </c>
      <c r="Z279" s="153">
        <f t="shared" si="235"/>
        <v>0</v>
      </c>
      <c r="AA279" s="153">
        <f t="shared" si="235"/>
        <v>0</v>
      </c>
      <c r="AB279" s="153">
        <f t="shared" si="235"/>
        <v>0</v>
      </c>
      <c r="AC279" s="153">
        <f t="shared" si="235"/>
        <v>0</v>
      </c>
      <c r="AD279" s="153">
        <f t="shared" si="235"/>
        <v>0</v>
      </c>
      <c r="AE279" s="153">
        <f t="shared" si="235"/>
        <v>0</v>
      </c>
      <c r="AF279" s="153">
        <f t="shared" si="235"/>
        <v>0</v>
      </c>
      <c r="AG279" s="153">
        <f t="shared" si="235"/>
        <v>0</v>
      </c>
      <c r="AH279" s="153">
        <f t="shared" si="235"/>
        <v>0</v>
      </c>
      <c r="AI279" s="153">
        <f t="shared" si="235"/>
        <v>0</v>
      </c>
      <c r="AJ279" s="153">
        <f t="shared" si="235"/>
        <v>29443.14</v>
      </c>
      <c r="AK279" s="153">
        <f t="shared" si="235"/>
        <v>14721.57</v>
      </c>
      <c r="AL279" s="153">
        <f t="shared" si="235"/>
        <v>0</v>
      </c>
      <c r="AN279" s="372">
        <f>I279/'Приложение 1.1'!J277</f>
        <v>0</v>
      </c>
      <c r="AO279" s="372" t="e">
        <f t="shared" si="210"/>
        <v>#DIV/0!</v>
      </c>
      <c r="AP279" s="372" t="e">
        <f t="shared" si="211"/>
        <v>#DIV/0!</v>
      </c>
      <c r="AQ279" s="372" t="e">
        <f t="shared" si="212"/>
        <v>#DIV/0!</v>
      </c>
      <c r="AR279" s="372" t="e">
        <f t="shared" si="213"/>
        <v>#DIV/0!</v>
      </c>
      <c r="AS279" s="372" t="e">
        <f t="shared" si="214"/>
        <v>#DIV/0!</v>
      </c>
      <c r="AT279" s="372" t="e">
        <f t="shared" si="215"/>
        <v>#DIV/0!</v>
      </c>
      <c r="AU279" s="372">
        <f t="shared" si="216"/>
        <v>3697.3481887755102</v>
      </c>
      <c r="AV279" s="372" t="e">
        <f t="shared" si="217"/>
        <v>#DIV/0!</v>
      </c>
      <c r="AW279" s="372" t="e">
        <f t="shared" si="218"/>
        <v>#DIV/0!</v>
      </c>
      <c r="AX279" s="372" t="e">
        <f t="shared" si="219"/>
        <v>#DIV/0!</v>
      </c>
      <c r="AY279" s="372">
        <f>AI279/'Приложение 1.1'!J277</f>
        <v>0</v>
      </c>
      <c r="AZ279" s="372">
        <v>730.08</v>
      </c>
      <c r="BA279" s="372">
        <v>2070.12</v>
      </c>
      <c r="BB279" s="372">
        <v>848.92</v>
      </c>
      <c r="BC279" s="372">
        <v>819.73</v>
      </c>
      <c r="BD279" s="372">
        <v>611.5</v>
      </c>
      <c r="BE279" s="372">
        <v>1080.04</v>
      </c>
      <c r="BF279" s="372">
        <v>2671800.0099999998</v>
      </c>
      <c r="BG279" s="372">
        <f t="shared" si="220"/>
        <v>4422.8500000000004</v>
      </c>
      <c r="BH279" s="372">
        <v>8748.57</v>
      </c>
      <c r="BI279" s="372">
        <v>3389.61</v>
      </c>
      <c r="BJ279" s="372">
        <v>5995.76</v>
      </c>
      <c r="BK279" s="372">
        <v>548.62</v>
      </c>
      <c r="BL279" s="373" t="str">
        <f t="shared" si="221"/>
        <v xml:space="preserve"> </v>
      </c>
      <c r="BM279" s="373" t="e">
        <f t="shared" si="222"/>
        <v>#DIV/0!</v>
      </c>
      <c r="BN279" s="373" t="e">
        <f t="shared" si="223"/>
        <v>#DIV/0!</v>
      </c>
      <c r="BO279" s="373" t="e">
        <f t="shared" si="224"/>
        <v>#DIV/0!</v>
      </c>
      <c r="BP279" s="373" t="e">
        <f t="shared" si="225"/>
        <v>#DIV/0!</v>
      </c>
      <c r="BQ279" s="373" t="e">
        <f t="shared" si="226"/>
        <v>#DIV/0!</v>
      </c>
      <c r="BR279" s="373" t="e">
        <f t="shared" si="227"/>
        <v>#DIV/0!</v>
      </c>
      <c r="BS279" s="373" t="str">
        <f t="shared" si="228"/>
        <v xml:space="preserve"> </v>
      </c>
      <c r="BT279" s="373" t="e">
        <f t="shared" si="229"/>
        <v>#DIV/0!</v>
      </c>
      <c r="BU279" s="373" t="e">
        <f t="shared" si="230"/>
        <v>#DIV/0!</v>
      </c>
      <c r="BV279" s="373" t="e">
        <f t="shared" si="231"/>
        <v>#DIV/0!</v>
      </c>
      <c r="BW279" s="373" t="str">
        <f t="shared" si="232"/>
        <v xml:space="preserve"> </v>
      </c>
      <c r="BY279" s="273">
        <f t="shared" si="196"/>
        <v>1.9713855514456671</v>
      </c>
      <c r="BZ279" s="374">
        <f t="shared" si="197"/>
        <v>0.98569277572283354</v>
      </c>
      <c r="CA279" s="375">
        <f t="shared" si="206"/>
        <v>3810.0132653061223</v>
      </c>
      <c r="CB279" s="372">
        <f t="shared" si="233"/>
        <v>4621.88</v>
      </c>
      <c r="CC279" s="18" t="str">
        <f t="shared" si="234"/>
        <v xml:space="preserve"> </v>
      </c>
    </row>
    <row r="280" spans="1:81" s="26" customFormat="1" ht="13.5" customHeight="1">
      <c r="A280" s="715" t="s">
        <v>424</v>
      </c>
      <c r="B280" s="716"/>
      <c r="C280" s="716"/>
      <c r="D280" s="716"/>
      <c r="E280" s="716"/>
      <c r="F280" s="716"/>
      <c r="G280" s="716"/>
      <c r="H280" s="716"/>
      <c r="I280" s="716"/>
      <c r="J280" s="716"/>
      <c r="K280" s="716"/>
      <c r="L280" s="716"/>
      <c r="M280" s="716"/>
      <c r="N280" s="716"/>
      <c r="O280" s="716"/>
      <c r="P280" s="716"/>
      <c r="Q280" s="716"/>
      <c r="R280" s="716"/>
      <c r="S280" s="716"/>
      <c r="T280" s="716"/>
      <c r="U280" s="716"/>
      <c r="V280" s="716"/>
      <c r="W280" s="716"/>
      <c r="X280" s="716"/>
      <c r="Y280" s="716"/>
      <c r="Z280" s="716"/>
      <c r="AA280" s="716"/>
      <c r="AB280" s="716"/>
      <c r="AC280" s="716"/>
      <c r="AD280" s="716"/>
      <c r="AE280" s="716"/>
      <c r="AF280" s="716"/>
      <c r="AG280" s="716"/>
      <c r="AH280" s="716"/>
      <c r="AI280" s="716"/>
      <c r="AJ280" s="716"/>
      <c r="AK280" s="716"/>
      <c r="AL280" s="717"/>
      <c r="AN280" s="372" t="e">
        <f>I280/'Приложение 1.1'!J278</f>
        <v>#DIV/0!</v>
      </c>
      <c r="AO280" s="372" t="e">
        <f t="shared" si="210"/>
        <v>#DIV/0!</v>
      </c>
      <c r="AP280" s="372" t="e">
        <f t="shared" si="211"/>
        <v>#DIV/0!</v>
      </c>
      <c r="AQ280" s="372" t="e">
        <f t="shared" si="212"/>
        <v>#DIV/0!</v>
      </c>
      <c r="AR280" s="372" t="e">
        <f t="shared" si="213"/>
        <v>#DIV/0!</v>
      </c>
      <c r="AS280" s="372" t="e">
        <f t="shared" si="214"/>
        <v>#DIV/0!</v>
      </c>
      <c r="AT280" s="372" t="e">
        <f t="shared" si="215"/>
        <v>#DIV/0!</v>
      </c>
      <c r="AU280" s="372" t="e">
        <f t="shared" si="216"/>
        <v>#DIV/0!</v>
      </c>
      <c r="AV280" s="372" t="e">
        <f t="shared" si="217"/>
        <v>#DIV/0!</v>
      </c>
      <c r="AW280" s="372" t="e">
        <f t="shared" si="218"/>
        <v>#DIV/0!</v>
      </c>
      <c r="AX280" s="372" t="e">
        <f t="shared" si="219"/>
        <v>#DIV/0!</v>
      </c>
      <c r="AY280" s="372" t="e">
        <f>AI280/'Приложение 1.1'!J278</f>
        <v>#DIV/0!</v>
      </c>
      <c r="AZ280" s="372">
        <v>730.08</v>
      </c>
      <c r="BA280" s="372">
        <v>2070.12</v>
      </c>
      <c r="BB280" s="372">
        <v>848.92</v>
      </c>
      <c r="BC280" s="372">
        <v>819.73</v>
      </c>
      <c r="BD280" s="372">
        <v>611.5</v>
      </c>
      <c r="BE280" s="372">
        <v>1080.04</v>
      </c>
      <c r="BF280" s="372">
        <v>2671800.0099999998</v>
      </c>
      <c r="BG280" s="372">
        <f t="shared" si="220"/>
        <v>4422.8500000000004</v>
      </c>
      <c r="BH280" s="372">
        <v>8748.57</v>
      </c>
      <c r="BI280" s="372">
        <v>3389.61</v>
      </c>
      <c r="BJ280" s="372">
        <v>5995.76</v>
      </c>
      <c r="BK280" s="372">
        <v>548.62</v>
      </c>
      <c r="BL280" s="373" t="e">
        <f t="shared" si="221"/>
        <v>#DIV/0!</v>
      </c>
      <c r="BM280" s="373" t="e">
        <f t="shared" si="222"/>
        <v>#DIV/0!</v>
      </c>
      <c r="BN280" s="373" t="e">
        <f t="shared" si="223"/>
        <v>#DIV/0!</v>
      </c>
      <c r="BO280" s="373" t="e">
        <f t="shared" si="224"/>
        <v>#DIV/0!</v>
      </c>
      <c r="BP280" s="373" t="e">
        <f t="shared" si="225"/>
        <v>#DIV/0!</v>
      </c>
      <c r="BQ280" s="373" t="e">
        <f t="shared" si="226"/>
        <v>#DIV/0!</v>
      </c>
      <c r="BR280" s="373" t="e">
        <f t="shared" si="227"/>
        <v>#DIV/0!</v>
      </c>
      <c r="BS280" s="373" t="e">
        <f t="shared" si="228"/>
        <v>#DIV/0!</v>
      </c>
      <c r="BT280" s="373" t="e">
        <f t="shared" si="229"/>
        <v>#DIV/0!</v>
      </c>
      <c r="BU280" s="373" t="e">
        <f t="shared" si="230"/>
        <v>#DIV/0!</v>
      </c>
      <c r="BV280" s="373" t="e">
        <f t="shared" si="231"/>
        <v>#DIV/0!</v>
      </c>
      <c r="BW280" s="373" t="e">
        <f t="shared" si="232"/>
        <v>#DIV/0!</v>
      </c>
      <c r="BY280" s="273" t="e">
        <f t="shared" si="196"/>
        <v>#DIV/0!</v>
      </c>
      <c r="BZ280" s="374" t="e">
        <f t="shared" si="197"/>
        <v>#DIV/0!</v>
      </c>
      <c r="CA280" s="375" t="e">
        <f t="shared" si="206"/>
        <v>#DIV/0!</v>
      </c>
      <c r="CB280" s="372">
        <f t="shared" si="233"/>
        <v>4621.88</v>
      </c>
      <c r="CC280" s="18" t="e">
        <f t="shared" si="234"/>
        <v>#DIV/0!</v>
      </c>
    </row>
    <row r="281" spans="1:81" s="490" customFormat="1" ht="9" customHeight="1">
      <c r="A281" s="541">
        <v>227</v>
      </c>
      <c r="B281" s="524" t="s">
        <v>899</v>
      </c>
      <c r="C281" s="487">
        <v>557.29999999999995</v>
      </c>
      <c r="D281" s="499"/>
      <c r="E281" s="487"/>
      <c r="F281" s="487"/>
      <c r="G281" s="483">
        <f t="shared" ref="G281:G286" si="236">ROUND(H281+U281+X281+Z281+AB281+AD281+AF281+AH281+AI281+AJ281+AK281+AL281,2)</f>
        <v>2139990.85</v>
      </c>
      <c r="H281" s="487">
        <f t="shared" ref="H281:H286" si="237">I281+K281+M281+O281+Q281+S281</f>
        <v>0</v>
      </c>
      <c r="I281" s="513">
        <v>0</v>
      </c>
      <c r="J281" s="513">
        <v>0</v>
      </c>
      <c r="K281" s="513">
        <v>0</v>
      </c>
      <c r="L281" s="513">
        <v>0</v>
      </c>
      <c r="M281" s="513">
        <v>0</v>
      </c>
      <c r="N281" s="487">
        <v>0</v>
      </c>
      <c r="O281" s="487">
        <v>0</v>
      </c>
      <c r="P281" s="487">
        <v>0</v>
      </c>
      <c r="Q281" s="487">
        <v>0</v>
      </c>
      <c r="R281" s="487">
        <v>0</v>
      </c>
      <c r="S281" s="487">
        <v>0</v>
      </c>
      <c r="T281" s="488">
        <v>0</v>
      </c>
      <c r="U281" s="487">
        <v>0</v>
      </c>
      <c r="V281" s="487" t="s">
        <v>993</v>
      </c>
      <c r="W281" s="525">
        <v>500</v>
      </c>
      <c r="X281" s="487">
        <v>2068273.67</v>
      </c>
      <c r="Y281" s="489">
        <v>0</v>
      </c>
      <c r="Z281" s="489">
        <v>0</v>
      </c>
      <c r="AA281" s="489">
        <v>0</v>
      </c>
      <c r="AB281" s="489">
        <v>0</v>
      </c>
      <c r="AC281" s="489">
        <v>0</v>
      </c>
      <c r="AD281" s="489">
        <v>0</v>
      </c>
      <c r="AE281" s="489">
        <v>0</v>
      </c>
      <c r="AF281" s="489">
        <v>0</v>
      </c>
      <c r="AG281" s="489">
        <v>0</v>
      </c>
      <c r="AH281" s="489">
        <v>0</v>
      </c>
      <c r="AI281" s="489">
        <v>0</v>
      </c>
      <c r="AJ281" s="489">
        <v>44551.58</v>
      </c>
      <c r="AK281" s="489">
        <v>27165.599999999999</v>
      </c>
      <c r="AL281" s="489">
        <v>0</v>
      </c>
      <c r="AN281" s="372">
        <f>I281/'Приложение 1.1'!J279</f>
        <v>0</v>
      </c>
      <c r="AO281" s="372" t="e">
        <f t="shared" si="210"/>
        <v>#DIV/0!</v>
      </c>
      <c r="AP281" s="372" t="e">
        <f t="shared" si="211"/>
        <v>#DIV/0!</v>
      </c>
      <c r="AQ281" s="372" t="e">
        <f t="shared" si="212"/>
        <v>#DIV/0!</v>
      </c>
      <c r="AR281" s="372" t="e">
        <f t="shared" si="213"/>
        <v>#DIV/0!</v>
      </c>
      <c r="AS281" s="372" t="e">
        <f t="shared" si="214"/>
        <v>#DIV/0!</v>
      </c>
      <c r="AT281" s="372" t="e">
        <f t="shared" si="215"/>
        <v>#DIV/0!</v>
      </c>
      <c r="AU281" s="372">
        <f t="shared" si="216"/>
        <v>4136.5473400000001</v>
      </c>
      <c r="AV281" s="372" t="e">
        <f t="shared" si="217"/>
        <v>#DIV/0!</v>
      </c>
      <c r="AW281" s="372" t="e">
        <f t="shared" si="218"/>
        <v>#DIV/0!</v>
      </c>
      <c r="AX281" s="372" t="e">
        <f t="shared" si="219"/>
        <v>#DIV/0!</v>
      </c>
      <c r="AY281" s="372">
        <f>AI281/'Приложение 1.1'!J279</f>
        <v>0</v>
      </c>
      <c r="AZ281" s="372">
        <v>730.08</v>
      </c>
      <c r="BA281" s="372">
        <v>2070.12</v>
      </c>
      <c r="BB281" s="372">
        <v>848.92</v>
      </c>
      <c r="BC281" s="372">
        <v>819.73</v>
      </c>
      <c r="BD281" s="372">
        <v>611.5</v>
      </c>
      <c r="BE281" s="372">
        <v>1080.04</v>
      </c>
      <c r="BF281" s="372">
        <v>2671800.0099999998</v>
      </c>
      <c r="BG281" s="372">
        <f t="shared" si="220"/>
        <v>4422.8500000000004</v>
      </c>
      <c r="BH281" s="372">
        <v>8748.57</v>
      </c>
      <c r="BI281" s="372">
        <v>3389.61</v>
      </c>
      <c r="BJ281" s="372">
        <v>5995.76</v>
      </c>
      <c r="BK281" s="372">
        <v>548.62</v>
      </c>
      <c r="BL281" s="373" t="str">
        <f t="shared" si="221"/>
        <v xml:space="preserve"> </v>
      </c>
      <c r="BM281" s="373" t="e">
        <f t="shared" si="222"/>
        <v>#DIV/0!</v>
      </c>
      <c r="BN281" s="373" t="e">
        <f t="shared" si="223"/>
        <v>#DIV/0!</v>
      </c>
      <c r="BO281" s="373" t="e">
        <f t="shared" si="224"/>
        <v>#DIV/0!</v>
      </c>
      <c r="BP281" s="373" t="e">
        <f t="shared" si="225"/>
        <v>#DIV/0!</v>
      </c>
      <c r="BQ281" s="373" t="e">
        <f t="shared" si="226"/>
        <v>#DIV/0!</v>
      </c>
      <c r="BR281" s="373" t="e">
        <f t="shared" si="227"/>
        <v>#DIV/0!</v>
      </c>
      <c r="BS281" s="373" t="str">
        <f t="shared" si="228"/>
        <v xml:space="preserve"> </v>
      </c>
      <c r="BT281" s="373" t="e">
        <f t="shared" si="229"/>
        <v>#DIV/0!</v>
      </c>
      <c r="BU281" s="373" t="e">
        <f t="shared" si="230"/>
        <v>#DIV/0!</v>
      </c>
      <c r="BV281" s="373" t="e">
        <f t="shared" si="231"/>
        <v>#DIV/0!</v>
      </c>
      <c r="BW281" s="373" t="str">
        <f t="shared" si="232"/>
        <v xml:space="preserve"> </v>
      </c>
      <c r="BY281" s="492">
        <f t="shared" si="196"/>
        <v>2.0818584341143325</v>
      </c>
      <c r="BZ281" s="493">
        <f t="shared" si="197"/>
        <v>1.2694259884335486</v>
      </c>
      <c r="CA281" s="494">
        <f t="shared" si="206"/>
        <v>4279.9817000000003</v>
      </c>
      <c r="CB281" s="491">
        <f t="shared" si="233"/>
        <v>4621.88</v>
      </c>
      <c r="CC281" s="495" t="str">
        <f t="shared" si="234"/>
        <v xml:space="preserve"> </v>
      </c>
    </row>
    <row r="282" spans="1:81" s="490" customFormat="1" ht="9" customHeight="1">
      <c r="A282" s="541">
        <v>228</v>
      </c>
      <c r="B282" s="524" t="s">
        <v>900</v>
      </c>
      <c r="C282" s="487">
        <v>301.8</v>
      </c>
      <c r="D282" s="499"/>
      <c r="E282" s="487"/>
      <c r="F282" s="487"/>
      <c r="G282" s="483">
        <f t="shared" si="236"/>
        <v>1369225.88</v>
      </c>
      <c r="H282" s="487">
        <f t="shared" si="237"/>
        <v>0</v>
      </c>
      <c r="I282" s="513">
        <v>0</v>
      </c>
      <c r="J282" s="513">
        <v>0</v>
      </c>
      <c r="K282" s="513">
        <v>0</v>
      </c>
      <c r="L282" s="513">
        <v>0</v>
      </c>
      <c r="M282" s="513">
        <v>0</v>
      </c>
      <c r="N282" s="487">
        <v>0</v>
      </c>
      <c r="O282" s="487">
        <v>0</v>
      </c>
      <c r="P282" s="487">
        <v>0</v>
      </c>
      <c r="Q282" s="487">
        <v>0</v>
      </c>
      <c r="R282" s="487">
        <v>0</v>
      </c>
      <c r="S282" s="487">
        <v>0</v>
      </c>
      <c r="T282" s="488">
        <v>0</v>
      </c>
      <c r="U282" s="487">
        <v>0</v>
      </c>
      <c r="V282" s="487" t="s">
        <v>993</v>
      </c>
      <c r="W282" s="525">
        <v>319.7</v>
      </c>
      <c r="X282" s="487">
        <v>1325785.18</v>
      </c>
      <c r="Y282" s="489">
        <v>0</v>
      </c>
      <c r="Z282" s="489">
        <v>0</v>
      </c>
      <c r="AA282" s="489">
        <v>0</v>
      </c>
      <c r="AB282" s="489">
        <v>0</v>
      </c>
      <c r="AC282" s="489">
        <v>0</v>
      </c>
      <c r="AD282" s="489">
        <v>0</v>
      </c>
      <c r="AE282" s="489">
        <v>0</v>
      </c>
      <c r="AF282" s="489">
        <v>0</v>
      </c>
      <c r="AG282" s="489">
        <v>0</v>
      </c>
      <c r="AH282" s="489">
        <v>0</v>
      </c>
      <c r="AI282" s="489">
        <v>0</v>
      </c>
      <c r="AJ282" s="489">
        <v>28960.47</v>
      </c>
      <c r="AK282" s="489">
        <v>14480.23</v>
      </c>
      <c r="AL282" s="489">
        <v>0</v>
      </c>
      <c r="AN282" s="372">
        <f>I282/'Приложение 1.1'!J280</f>
        <v>0</v>
      </c>
      <c r="AO282" s="372" t="e">
        <f t="shared" si="210"/>
        <v>#DIV/0!</v>
      </c>
      <c r="AP282" s="372" t="e">
        <f t="shared" si="211"/>
        <v>#DIV/0!</v>
      </c>
      <c r="AQ282" s="372" t="e">
        <f t="shared" si="212"/>
        <v>#DIV/0!</v>
      </c>
      <c r="AR282" s="372" t="e">
        <f t="shared" si="213"/>
        <v>#DIV/0!</v>
      </c>
      <c r="AS282" s="372" t="e">
        <f t="shared" si="214"/>
        <v>#DIV/0!</v>
      </c>
      <c r="AT282" s="372" t="e">
        <f t="shared" si="215"/>
        <v>#DIV/0!</v>
      </c>
      <c r="AU282" s="372">
        <f t="shared" si="216"/>
        <v>4146.9664685642792</v>
      </c>
      <c r="AV282" s="372" t="e">
        <f t="shared" si="217"/>
        <v>#DIV/0!</v>
      </c>
      <c r="AW282" s="372" t="e">
        <f t="shared" si="218"/>
        <v>#DIV/0!</v>
      </c>
      <c r="AX282" s="372" t="e">
        <f t="shared" si="219"/>
        <v>#DIV/0!</v>
      </c>
      <c r="AY282" s="372">
        <f>AI282/'Приложение 1.1'!J280</f>
        <v>0</v>
      </c>
      <c r="AZ282" s="372">
        <v>730.08</v>
      </c>
      <c r="BA282" s="372">
        <v>2070.12</v>
      </c>
      <c r="BB282" s="372">
        <v>848.92</v>
      </c>
      <c r="BC282" s="372">
        <v>819.73</v>
      </c>
      <c r="BD282" s="372">
        <v>611.5</v>
      </c>
      <c r="BE282" s="372">
        <v>1080.04</v>
      </c>
      <c r="BF282" s="372">
        <v>2671800.0099999998</v>
      </c>
      <c r="BG282" s="372">
        <f t="shared" si="220"/>
        <v>4422.8500000000004</v>
      </c>
      <c r="BH282" s="372">
        <v>8748.57</v>
      </c>
      <c r="BI282" s="372">
        <v>3389.61</v>
      </c>
      <c r="BJ282" s="372">
        <v>5995.76</v>
      </c>
      <c r="BK282" s="372">
        <v>548.62</v>
      </c>
      <c r="BL282" s="373" t="str">
        <f t="shared" si="221"/>
        <v xml:space="preserve"> </v>
      </c>
      <c r="BM282" s="373" t="e">
        <f t="shared" si="222"/>
        <v>#DIV/0!</v>
      </c>
      <c r="BN282" s="373" t="e">
        <f t="shared" si="223"/>
        <v>#DIV/0!</v>
      </c>
      <c r="BO282" s="373" t="e">
        <f t="shared" si="224"/>
        <v>#DIV/0!</v>
      </c>
      <c r="BP282" s="373" t="e">
        <f t="shared" si="225"/>
        <v>#DIV/0!</v>
      </c>
      <c r="BQ282" s="373" t="e">
        <f t="shared" si="226"/>
        <v>#DIV/0!</v>
      </c>
      <c r="BR282" s="373" t="e">
        <f t="shared" si="227"/>
        <v>#DIV/0!</v>
      </c>
      <c r="BS282" s="373" t="str">
        <f t="shared" si="228"/>
        <v xml:space="preserve"> </v>
      </c>
      <c r="BT282" s="373" t="e">
        <f t="shared" si="229"/>
        <v>#DIV/0!</v>
      </c>
      <c r="BU282" s="373" t="e">
        <f t="shared" si="230"/>
        <v>#DIV/0!</v>
      </c>
      <c r="BV282" s="373" t="e">
        <f t="shared" si="231"/>
        <v>#DIV/0!</v>
      </c>
      <c r="BW282" s="373" t="str">
        <f t="shared" si="232"/>
        <v xml:space="preserve"> </v>
      </c>
      <c r="BY282" s="492">
        <f t="shared" si="196"/>
        <v>2.1150980581816059</v>
      </c>
      <c r="BZ282" s="493">
        <f t="shared" si="197"/>
        <v>1.0575486639209595</v>
      </c>
      <c r="CA282" s="494">
        <f t="shared" si="206"/>
        <v>4282.8460431654676</v>
      </c>
      <c r="CB282" s="491">
        <f t="shared" si="233"/>
        <v>4621.88</v>
      </c>
      <c r="CC282" s="495" t="str">
        <f t="shared" si="234"/>
        <v xml:space="preserve"> </v>
      </c>
    </row>
    <row r="283" spans="1:81" s="490" customFormat="1" ht="9" customHeight="1">
      <c r="A283" s="541">
        <v>229</v>
      </c>
      <c r="B283" s="524" t="s">
        <v>901</v>
      </c>
      <c r="C283" s="487">
        <v>473.3</v>
      </c>
      <c r="D283" s="499"/>
      <c r="E283" s="487"/>
      <c r="F283" s="487"/>
      <c r="G283" s="483">
        <f t="shared" si="236"/>
        <v>1863424.27</v>
      </c>
      <c r="H283" s="487">
        <f t="shared" si="237"/>
        <v>0</v>
      </c>
      <c r="I283" s="513">
        <v>0</v>
      </c>
      <c r="J283" s="513">
        <v>0</v>
      </c>
      <c r="K283" s="513">
        <v>0</v>
      </c>
      <c r="L283" s="513">
        <v>0</v>
      </c>
      <c r="M283" s="513">
        <v>0</v>
      </c>
      <c r="N283" s="487">
        <v>0</v>
      </c>
      <c r="O283" s="487">
        <v>0</v>
      </c>
      <c r="P283" s="487">
        <v>0</v>
      </c>
      <c r="Q283" s="487">
        <v>0</v>
      </c>
      <c r="R283" s="487">
        <v>0</v>
      </c>
      <c r="S283" s="487">
        <v>0</v>
      </c>
      <c r="T283" s="488">
        <v>0</v>
      </c>
      <c r="U283" s="487">
        <v>0</v>
      </c>
      <c r="V283" s="487" t="s">
        <v>993</v>
      </c>
      <c r="W283" s="525">
        <v>459.7</v>
      </c>
      <c r="X283" s="487">
        <v>1787837.4399999999</v>
      </c>
      <c r="Y283" s="489">
        <v>0</v>
      </c>
      <c r="Z283" s="489">
        <v>0</v>
      </c>
      <c r="AA283" s="489">
        <v>0</v>
      </c>
      <c r="AB283" s="489">
        <v>0</v>
      </c>
      <c r="AC283" s="489">
        <v>0</v>
      </c>
      <c r="AD283" s="489">
        <v>0</v>
      </c>
      <c r="AE283" s="489">
        <v>0</v>
      </c>
      <c r="AF283" s="489">
        <v>0</v>
      </c>
      <c r="AG283" s="489">
        <v>0</v>
      </c>
      <c r="AH283" s="489">
        <v>0</v>
      </c>
      <c r="AI283" s="489">
        <v>0</v>
      </c>
      <c r="AJ283" s="489">
        <v>50391.22</v>
      </c>
      <c r="AK283" s="489">
        <v>25195.61</v>
      </c>
      <c r="AL283" s="489">
        <v>0</v>
      </c>
      <c r="AN283" s="372">
        <f>I283/'Приложение 1.1'!J281</f>
        <v>0</v>
      </c>
      <c r="AO283" s="372" t="e">
        <f t="shared" si="210"/>
        <v>#DIV/0!</v>
      </c>
      <c r="AP283" s="372" t="e">
        <f t="shared" si="211"/>
        <v>#DIV/0!</v>
      </c>
      <c r="AQ283" s="372" t="e">
        <f t="shared" si="212"/>
        <v>#DIV/0!</v>
      </c>
      <c r="AR283" s="372" t="e">
        <f t="shared" si="213"/>
        <v>#DIV/0!</v>
      </c>
      <c r="AS283" s="372" t="e">
        <f t="shared" si="214"/>
        <v>#DIV/0!</v>
      </c>
      <c r="AT283" s="372" t="e">
        <f t="shared" si="215"/>
        <v>#DIV/0!</v>
      </c>
      <c r="AU283" s="372">
        <f t="shared" si="216"/>
        <v>3889.1395257776812</v>
      </c>
      <c r="AV283" s="372" t="e">
        <f t="shared" si="217"/>
        <v>#DIV/0!</v>
      </c>
      <c r="AW283" s="372" t="e">
        <f t="shared" si="218"/>
        <v>#DIV/0!</v>
      </c>
      <c r="AX283" s="372" t="e">
        <f t="shared" si="219"/>
        <v>#DIV/0!</v>
      </c>
      <c r="AY283" s="372">
        <f>AI283/'Приложение 1.1'!J281</f>
        <v>0</v>
      </c>
      <c r="AZ283" s="372">
        <v>730.08</v>
      </c>
      <c r="BA283" s="372">
        <v>2070.12</v>
      </c>
      <c r="BB283" s="372">
        <v>848.92</v>
      </c>
      <c r="BC283" s="372">
        <v>819.73</v>
      </c>
      <c r="BD283" s="372">
        <v>611.5</v>
      </c>
      <c r="BE283" s="372">
        <v>1080.04</v>
      </c>
      <c r="BF283" s="372">
        <v>2671800.0099999998</v>
      </c>
      <c r="BG283" s="372">
        <f t="shared" si="220"/>
        <v>4422.8500000000004</v>
      </c>
      <c r="BH283" s="372">
        <v>8748.57</v>
      </c>
      <c r="BI283" s="372">
        <v>3389.61</v>
      </c>
      <c r="BJ283" s="372">
        <v>5995.76</v>
      </c>
      <c r="BK283" s="372">
        <v>548.62</v>
      </c>
      <c r="BL283" s="373" t="str">
        <f t="shared" si="221"/>
        <v xml:space="preserve"> </v>
      </c>
      <c r="BM283" s="373" t="e">
        <f t="shared" si="222"/>
        <v>#DIV/0!</v>
      </c>
      <c r="BN283" s="373" t="e">
        <f t="shared" si="223"/>
        <v>#DIV/0!</v>
      </c>
      <c r="BO283" s="373" t="e">
        <f t="shared" si="224"/>
        <v>#DIV/0!</v>
      </c>
      <c r="BP283" s="373" t="e">
        <f t="shared" si="225"/>
        <v>#DIV/0!</v>
      </c>
      <c r="BQ283" s="373" t="e">
        <f t="shared" si="226"/>
        <v>#DIV/0!</v>
      </c>
      <c r="BR283" s="373" t="e">
        <f t="shared" si="227"/>
        <v>#DIV/0!</v>
      </c>
      <c r="BS283" s="373" t="str">
        <f t="shared" si="228"/>
        <v xml:space="preserve"> </v>
      </c>
      <c r="BT283" s="373" t="e">
        <f t="shared" si="229"/>
        <v>#DIV/0!</v>
      </c>
      <c r="BU283" s="373" t="e">
        <f t="shared" si="230"/>
        <v>#DIV/0!</v>
      </c>
      <c r="BV283" s="373" t="e">
        <f t="shared" si="231"/>
        <v>#DIV/0!</v>
      </c>
      <c r="BW283" s="373" t="str">
        <f t="shared" si="232"/>
        <v xml:space="preserve"> </v>
      </c>
      <c r="BY283" s="492">
        <f t="shared" si="196"/>
        <v>2.7042268801189326</v>
      </c>
      <c r="BZ283" s="493">
        <f t="shared" si="197"/>
        <v>1.3521134400594663</v>
      </c>
      <c r="CA283" s="494">
        <f t="shared" si="206"/>
        <v>4053.565956058299</v>
      </c>
      <c r="CB283" s="491">
        <f t="shared" si="233"/>
        <v>4621.88</v>
      </c>
      <c r="CC283" s="495" t="str">
        <f t="shared" si="234"/>
        <v xml:space="preserve"> </v>
      </c>
    </row>
    <row r="284" spans="1:81" s="490" customFormat="1" ht="9" customHeight="1">
      <c r="A284" s="641">
        <v>230</v>
      </c>
      <c r="B284" s="524" t="s">
        <v>902</v>
      </c>
      <c r="C284" s="487">
        <v>638.6</v>
      </c>
      <c r="D284" s="499"/>
      <c r="E284" s="487"/>
      <c r="F284" s="487"/>
      <c r="G284" s="483">
        <f t="shared" si="236"/>
        <v>1966702.78</v>
      </c>
      <c r="H284" s="487">
        <f t="shared" si="237"/>
        <v>0</v>
      </c>
      <c r="I284" s="513">
        <v>0</v>
      </c>
      <c r="J284" s="513">
        <v>0</v>
      </c>
      <c r="K284" s="513">
        <v>0</v>
      </c>
      <c r="L284" s="513">
        <v>0</v>
      </c>
      <c r="M284" s="513">
        <v>0</v>
      </c>
      <c r="N284" s="487">
        <v>0</v>
      </c>
      <c r="O284" s="487">
        <v>0</v>
      </c>
      <c r="P284" s="487">
        <v>0</v>
      </c>
      <c r="Q284" s="487">
        <v>0</v>
      </c>
      <c r="R284" s="487">
        <v>0</v>
      </c>
      <c r="S284" s="487">
        <v>0</v>
      </c>
      <c r="T284" s="488">
        <v>0</v>
      </c>
      <c r="U284" s="487">
        <v>0</v>
      </c>
      <c r="V284" s="487" t="s">
        <v>993</v>
      </c>
      <c r="W284" s="525">
        <v>611</v>
      </c>
      <c r="X284" s="487">
        <v>1898645.68</v>
      </c>
      <c r="Y284" s="489">
        <v>0</v>
      </c>
      <c r="Z284" s="489">
        <v>0</v>
      </c>
      <c r="AA284" s="489">
        <v>0</v>
      </c>
      <c r="AB284" s="489">
        <v>0</v>
      </c>
      <c r="AC284" s="489">
        <v>0</v>
      </c>
      <c r="AD284" s="489">
        <v>0</v>
      </c>
      <c r="AE284" s="489">
        <v>0</v>
      </c>
      <c r="AF284" s="489">
        <v>0</v>
      </c>
      <c r="AG284" s="489">
        <v>0</v>
      </c>
      <c r="AH284" s="489">
        <v>0</v>
      </c>
      <c r="AI284" s="489">
        <v>0</v>
      </c>
      <c r="AJ284" s="489">
        <v>45371.4</v>
      </c>
      <c r="AK284" s="489">
        <v>22685.7</v>
      </c>
      <c r="AL284" s="489">
        <v>0</v>
      </c>
      <c r="AN284" s="372">
        <f>I284/'Приложение 1.1'!J282</f>
        <v>0</v>
      </c>
      <c r="AO284" s="372" t="e">
        <f t="shared" si="210"/>
        <v>#DIV/0!</v>
      </c>
      <c r="AP284" s="372" t="e">
        <f t="shared" si="211"/>
        <v>#DIV/0!</v>
      </c>
      <c r="AQ284" s="372" t="e">
        <f t="shared" si="212"/>
        <v>#DIV/0!</v>
      </c>
      <c r="AR284" s="372" t="e">
        <f t="shared" si="213"/>
        <v>#DIV/0!</v>
      </c>
      <c r="AS284" s="372" t="e">
        <f t="shared" si="214"/>
        <v>#DIV/0!</v>
      </c>
      <c r="AT284" s="372" t="e">
        <f t="shared" si="215"/>
        <v>#DIV/0!</v>
      </c>
      <c r="AU284" s="372">
        <f t="shared" si="216"/>
        <v>3107.439738134206</v>
      </c>
      <c r="AV284" s="372" t="e">
        <f t="shared" si="217"/>
        <v>#DIV/0!</v>
      </c>
      <c r="AW284" s="372" t="e">
        <f t="shared" si="218"/>
        <v>#DIV/0!</v>
      </c>
      <c r="AX284" s="372" t="e">
        <f t="shared" si="219"/>
        <v>#DIV/0!</v>
      </c>
      <c r="AY284" s="372">
        <f>AI284/'Приложение 1.1'!J282</f>
        <v>0</v>
      </c>
      <c r="AZ284" s="372">
        <v>730.08</v>
      </c>
      <c r="BA284" s="372">
        <v>2070.12</v>
      </c>
      <c r="BB284" s="372">
        <v>848.92</v>
      </c>
      <c r="BC284" s="372">
        <v>819.73</v>
      </c>
      <c r="BD284" s="372">
        <v>611.5</v>
      </c>
      <c r="BE284" s="372">
        <v>1080.04</v>
      </c>
      <c r="BF284" s="372">
        <v>2671800.0099999998</v>
      </c>
      <c r="BG284" s="372">
        <f t="shared" si="220"/>
        <v>4422.8500000000004</v>
      </c>
      <c r="BH284" s="372">
        <v>8748.57</v>
      </c>
      <c r="BI284" s="372">
        <v>3389.61</v>
      </c>
      <c r="BJ284" s="372">
        <v>5995.76</v>
      </c>
      <c r="BK284" s="372">
        <v>548.62</v>
      </c>
      <c r="BL284" s="373" t="str">
        <f t="shared" si="221"/>
        <v xml:space="preserve"> </v>
      </c>
      <c r="BM284" s="373" t="e">
        <f t="shared" si="222"/>
        <v>#DIV/0!</v>
      </c>
      <c r="BN284" s="373" t="e">
        <f t="shared" si="223"/>
        <v>#DIV/0!</v>
      </c>
      <c r="BO284" s="373" t="e">
        <f t="shared" si="224"/>
        <v>#DIV/0!</v>
      </c>
      <c r="BP284" s="373" t="e">
        <f t="shared" si="225"/>
        <v>#DIV/0!</v>
      </c>
      <c r="BQ284" s="373" t="e">
        <f t="shared" si="226"/>
        <v>#DIV/0!</v>
      </c>
      <c r="BR284" s="373" t="e">
        <f t="shared" si="227"/>
        <v>#DIV/0!</v>
      </c>
      <c r="BS284" s="373" t="str">
        <f t="shared" si="228"/>
        <v xml:space="preserve"> </v>
      </c>
      <c r="BT284" s="373" t="e">
        <f t="shared" si="229"/>
        <v>#DIV/0!</v>
      </c>
      <c r="BU284" s="373" t="e">
        <f t="shared" si="230"/>
        <v>#DIV/0!</v>
      </c>
      <c r="BV284" s="373" t="e">
        <f t="shared" si="231"/>
        <v>#DIV/0!</v>
      </c>
      <c r="BW284" s="373" t="str">
        <f t="shared" si="232"/>
        <v xml:space="preserve"> </v>
      </c>
      <c r="BY284" s="492">
        <f t="shared" si="196"/>
        <v>2.3069779766111886</v>
      </c>
      <c r="BZ284" s="493">
        <f t="shared" si="197"/>
        <v>1.1534889883055943</v>
      </c>
      <c r="CA284" s="494">
        <f t="shared" si="206"/>
        <v>3218.8261538461538</v>
      </c>
      <c r="CB284" s="491">
        <f t="shared" si="233"/>
        <v>4621.88</v>
      </c>
      <c r="CC284" s="495" t="str">
        <f t="shared" si="234"/>
        <v xml:space="preserve"> </v>
      </c>
    </row>
    <row r="285" spans="1:81" s="490" customFormat="1" ht="9" customHeight="1">
      <c r="A285" s="641">
        <v>231</v>
      </c>
      <c r="B285" s="524" t="s">
        <v>903</v>
      </c>
      <c r="C285" s="487">
        <v>263.39999999999998</v>
      </c>
      <c r="D285" s="499"/>
      <c r="E285" s="487"/>
      <c r="F285" s="487"/>
      <c r="G285" s="483">
        <f t="shared" si="236"/>
        <v>1086100.44</v>
      </c>
      <c r="H285" s="487">
        <f t="shared" si="237"/>
        <v>0</v>
      </c>
      <c r="I285" s="513">
        <v>0</v>
      </c>
      <c r="J285" s="513">
        <v>0</v>
      </c>
      <c r="K285" s="513">
        <v>0</v>
      </c>
      <c r="L285" s="513">
        <v>0</v>
      </c>
      <c r="M285" s="513">
        <v>0</v>
      </c>
      <c r="N285" s="487">
        <v>0</v>
      </c>
      <c r="O285" s="487">
        <v>0</v>
      </c>
      <c r="P285" s="487">
        <v>0</v>
      </c>
      <c r="Q285" s="487">
        <v>0</v>
      </c>
      <c r="R285" s="487">
        <v>0</v>
      </c>
      <c r="S285" s="487">
        <v>0</v>
      </c>
      <c r="T285" s="488">
        <v>0</v>
      </c>
      <c r="U285" s="487">
        <v>0</v>
      </c>
      <c r="V285" s="487" t="s">
        <v>993</v>
      </c>
      <c r="W285" s="525">
        <v>263</v>
      </c>
      <c r="X285" s="487">
        <v>1043962.95</v>
      </c>
      <c r="Y285" s="489">
        <v>0</v>
      </c>
      <c r="Z285" s="489">
        <v>0</v>
      </c>
      <c r="AA285" s="489">
        <v>0</v>
      </c>
      <c r="AB285" s="489">
        <v>0</v>
      </c>
      <c r="AC285" s="489">
        <v>0</v>
      </c>
      <c r="AD285" s="489">
        <v>0</v>
      </c>
      <c r="AE285" s="489">
        <v>0</v>
      </c>
      <c r="AF285" s="489">
        <v>0</v>
      </c>
      <c r="AG285" s="489">
        <v>0</v>
      </c>
      <c r="AH285" s="489">
        <v>0</v>
      </c>
      <c r="AI285" s="489">
        <v>0</v>
      </c>
      <c r="AJ285" s="489">
        <v>28091.66</v>
      </c>
      <c r="AK285" s="489">
        <v>14045.83</v>
      </c>
      <c r="AL285" s="489">
        <v>0</v>
      </c>
      <c r="AN285" s="372">
        <f>I285/'Приложение 1.1'!J283</f>
        <v>0</v>
      </c>
      <c r="AO285" s="372" t="e">
        <f t="shared" si="210"/>
        <v>#DIV/0!</v>
      </c>
      <c r="AP285" s="372" t="e">
        <f t="shared" si="211"/>
        <v>#DIV/0!</v>
      </c>
      <c r="AQ285" s="372" t="e">
        <f t="shared" si="212"/>
        <v>#DIV/0!</v>
      </c>
      <c r="AR285" s="372" t="e">
        <f t="shared" si="213"/>
        <v>#DIV/0!</v>
      </c>
      <c r="AS285" s="372" t="e">
        <f t="shared" si="214"/>
        <v>#DIV/0!</v>
      </c>
      <c r="AT285" s="372" t="e">
        <f t="shared" si="215"/>
        <v>#DIV/0!</v>
      </c>
      <c r="AU285" s="372">
        <f t="shared" si="216"/>
        <v>3969.4408745247147</v>
      </c>
      <c r="AV285" s="372" t="e">
        <f t="shared" si="217"/>
        <v>#DIV/0!</v>
      </c>
      <c r="AW285" s="372" t="e">
        <f t="shared" si="218"/>
        <v>#DIV/0!</v>
      </c>
      <c r="AX285" s="372" t="e">
        <f t="shared" si="219"/>
        <v>#DIV/0!</v>
      </c>
      <c r="AY285" s="372">
        <f>AI285/'Приложение 1.1'!J283</f>
        <v>0</v>
      </c>
      <c r="AZ285" s="372">
        <v>730.08</v>
      </c>
      <c r="BA285" s="372">
        <v>2070.12</v>
      </c>
      <c r="BB285" s="372">
        <v>848.92</v>
      </c>
      <c r="BC285" s="372">
        <v>819.73</v>
      </c>
      <c r="BD285" s="372">
        <v>611.5</v>
      </c>
      <c r="BE285" s="372">
        <v>1080.04</v>
      </c>
      <c r="BF285" s="372">
        <v>2671800.0099999998</v>
      </c>
      <c r="BG285" s="372">
        <f t="shared" si="220"/>
        <v>4422.8500000000004</v>
      </c>
      <c r="BH285" s="372">
        <v>8748.57</v>
      </c>
      <c r="BI285" s="372">
        <v>3389.61</v>
      </c>
      <c r="BJ285" s="372">
        <v>5995.76</v>
      </c>
      <c r="BK285" s="372">
        <v>548.62</v>
      </c>
      <c r="BL285" s="373" t="str">
        <f t="shared" si="221"/>
        <v xml:space="preserve"> </v>
      </c>
      <c r="BM285" s="373" t="e">
        <f t="shared" si="222"/>
        <v>#DIV/0!</v>
      </c>
      <c r="BN285" s="373" t="e">
        <f t="shared" si="223"/>
        <v>#DIV/0!</v>
      </c>
      <c r="BO285" s="373" t="e">
        <f t="shared" si="224"/>
        <v>#DIV/0!</v>
      </c>
      <c r="BP285" s="373" t="e">
        <f t="shared" si="225"/>
        <v>#DIV/0!</v>
      </c>
      <c r="BQ285" s="373" t="e">
        <f t="shared" si="226"/>
        <v>#DIV/0!</v>
      </c>
      <c r="BR285" s="373" t="e">
        <f t="shared" si="227"/>
        <v>#DIV/0!</v>
      </c>
      <c r="BS285" s="373" t="str">
        <f t="shared" si="228"/>
        <v xml:space="preserve"> </v>
      </c>
      <c r="BT285" s="373" t="e">
        <f t="shared" si="229"/>
        <v>#DIV/0!</v>
      </c>
      <c r="BU285" s="373" t="e">
        <f t="shared" si="230"/>
        <v>#DIV/0!</v>
      </c>
      <c r="BV285" s="373" t="e">
        <f t="shared" si="231"/>
        <v>#DIV/0!</v>
      </c>
      <c r="BW285" s="373" t="str">
        <f t="shared" si="232"/>
        <v xml:space="preserve"> </v>
      </c>
      <c r="BY285" s="492">
        <f t="shared" si="196"/>
        <v>2.5864698112082527</v>
      </c>
      <c r="BZ285" s="493">
        <f t="shared" si="197"/>
        <v>1.2932349056041264</v>
      </c>
      <c r="CA285" s="494">
        <f t="shared" si="206"/>
        <v>4129.659467680608</v>
      </c>
      <c r="CB285" s="491">
        <f t="shared" si="233"/>
        <v>4621.88</v>
      </c>
      <c r="CC285" s="495" t="str">
        <f t="shared" si="234"/>
        <v xml:space="preserve"> </v>
      </c>
    </row>
    <row r="286" spans="1:81" s="490" customFormat="1" ht="9" customHeight="1">
      <c r="A286" s="641">
        <v>232</v>
      </c>
      <c r="B286" s="524" t="s">
        <v>904</v>
      </c>
      <c r="C286" s="487">
        <v>382.9</v>
      </c>
      <c r="D286" s="499"/>
      <c r="E286" s="487"/>
      <c r="F286" s="487"/>
      <c r="G286" s="483">
        <f t="shared" si="236"/>
        <v>1284167.98</v>
      </c>
      <c r="H286" s="487">
        <f t="shared" si="237"/>
        <v>0</v>
      </c>
      <c r="I286" s="513">
        <v>0</v>
      </c>
      <c r="J286" s="513">
        <v>0</v>
      </c>
      <c r="K286" s="513">
        <v>0</v>
      </c>
      <c r="L286" s="513">
        <v>0</v>
      </c>
      <c r="M286" s="513">
        <v>0</v>
      </c>
      <c r="N286" s="487">
        <v>0</v>
      </c>
      <c r="O286" s="487">
        <v>0</v>
      </c>
      <c r="P286" s="487">
        <v>0</v>
      </c>
      <c r="Q286" s="487">
        <v>0</v>
      </c>
      <c r="R286" s="487">
        <v>0</v>
      </c>
      <c r="S286" s="487">
        <v>0</v>
      </c>
      <c r="T286" s="488">
        <v>0</v>
      </c>
      <c r="U286" s="487">
        <v>0</v>
      </c>
      <c r="V286" s="487" t="s">
        <v>993</v>
      </c>
      <c r="W286" s="525">
        <v>370</v>
      </c>
      <c r="X286" s="487">
        <v>1231393.32</v>
      </c>
      <c r="Y286" s="489">
        <v>0</v>
      </c>
      <c r="Z286" s="489">
        <v>0</v>
      </c>
      <c r="AA286" s="489">
        <v>0</v>
      </c>
      <c r="AB286" s="489">
        <v>0</v>
      </c>
      <c r="AC286" s="489">
        <v>0</v>
      </c>
      <c r="AD286" s="489">
        <v>0</v>
      </c>
      <c r="AE286" s="489">
        <v>0</v>
      </c>
      <c r="AF286" s="489">
        <v>0</v>
      </c>
      <c r="AG286" s="489">
        <v>0</v>
      </c>
      <c r="AH286" s="489">
        <v>0</v>
      </c>
      <c r="AI286" s="489">
        <v>0</v>
      </c>
      <c r="AJ286" s="489">
        <v>35183.11</v>
      </c>
      <c r="AK286" s="489">
        <v>17591.55</v>
      </c>
      <c r="AL286" s="489">
        <v>0</v>
      </c>
      <c r="AN286" s="372">
        <f>I286/'Приложение 1.1'!J284</f>
        <v>0</v>
      </c>
      <c r="AO286" s="372" t="e">
        <f t="shared" si="210"/>
        <v>#DIV/0!</v>
      </c>
      <c r="AP286" s="372" t="e">
        <f t="shared" si="211"/>
        <v>#DIV/0!</v>
      </c>
      <c r="AQ286" s="372" t="e">
        <f t="shared" si="212"/>
        <v>#DIV/0!</v>
      </c>
      <c r="AR286" s="372" t="e">
        <f t="shared" si="213"/>
        <v>#DIV/0!</v>
      </c>
      <c r="AS286" s="372" t="e">
        <f t="shared" si="214"/>
        <v>#DIV/0!</v>
      </c>
      <c r="AT286" s="372" t="e">
        <f t="shared" si="215"/>
        <v>#DIV/0!</v>
      </c>
      <c r="AU286" s="372">
        <f t="shared" si="216"/>
        <v>3328.0900540540542</v>
      </c>
      <c r="AV286" s="372" t="e">
        <f t="shared" si="217"/>
        <v>#DIV/0!</v>
      </c>
      <c r="AW286" s="372" t="e">
        <f t="shared" si="218"/>
        <v>#DIV/0!</v>
      </c>
      <c r="AX286" s="372" t="e">
        <f t="shared" si="219"/>
        <v>#DIV/0!</v>
      </c>
      <c r="AY286" s="372">
        <f>AI286/'Приложение 1.1'!J284</f>
        <v>0</v>
      </c>
      <c r="AZ286" s="372">
        <v>730.08</v>
      </c>
      <c r="BA286" s="372">
        <v>2070.12</v>
      </c>
      <c r="BB286" s="372">
        <v>848.92</v>
      </c>
      <c r="BC286" s="372">
        <v>819.73</v>
      </c>
      <c r="BD286" s="372">
        <v>611.5</v>
      </c>
      <c r="BE286" s="372">
        <v>1080.04</v>
      </c>
      <c r="BF286" s="372">
        <v>2671800.0099999998</v>
      </c>
      <c r="BG286" s="372">
        <f t="shared" si="220"/>
        <v>4422.8500000000004</v>
      </c>
      <c r="BH286" s="372">
        <v>8748.57</v>
      </c>
      <c r="BI286" s="372">
        <v>3389.61</v>
      </c>
      <c r="BJ286" s="372">
        <v>5995.76</v>
      </c>
      <c r="BK286" s="372">
        <v>548.62</v>
      </c>
      <c r="BL286" s="373" t="str">
        <f t="shared" si="221"/>
        <v xml:space="preserve"> </v>
      </c>
      <c r="BM286" s="373" t="e">
        <f t="shared" si="222"/>
        <v>#DIV/0!</v>
      </c>
      <c r="BN286" s="373" t="e">
        <f t="shared" si="223"/>
        <v>#DIV/0!</v>
      </c>
      <c r="BO286" s="373" t="e">
        <f t="shared" si="224"/>
        <v>#DIV/0!</v>
      </c>
      <c r="BP286" s="373" t="e">
        <f t="shared" si="225"/>
        <v>#DIV/0!</v>
      </c>
      <c r="BQ286" s="373" t="e">
        <f t="shared" si="226"/>
        <v>#DIV/0!</v>
      </c>
      <c r="BR286" s="373" t="e">
        <f t="shared" si="227"/>
        <v>#DIV/0!</v>
      </c>
      <c r="BS286" s="373" t="str">
        <f t="shared" si="228"/>
        <v xml:space="preserve"> </v>
      </c>
      <c r="BT286" s="373" t="e">
        <f t="shared" si="229"/>
        <v>#DIV/0!</v>
      </c>
      <c r="BU286" s="373" t="e">
        <f t="shared" si="230"/>
        <v>#DIV/0!</v>
      </c>
      <c r="BV286" s="373" t="e">
        <f t="shared" si="231"/>
        <v>#DIV/0!</v>
      </c>
      <c r="BW286" s="373" t="str">
        <f t="shared" si="232"/>
        <v xml:space="preserve"> </v>
      </c>
      <c r="BY286" s="492">
        <f t="shared" si="196"/>
        <v>2.7397591707589535</v>
      </c>
      <c r="BZ286" s="493">
        <f t="shared" si="197"/>
        <v>1.3698791960223147</v>
      </c>
      <c r="CA286" s="494">
        <f t="shared" si="206"/>
        <v>3470.7242702702702</v>
      </c>
      <c r="CB286" s="491">
        <f t="shared" si="233"/>
        <v>4621.88</v>
      </c>
      <c r="CC286" s="495" t="str">
        <f t="shared" si="234"/>
        <v xml:space="preserve"> </v>
      </c>
    </row>
    <row r="287" spans="1:81" s="26" customFormat="1" ht="24" customHeight="1">
      <c r="A287" s="796" t="s">
        <v>425</v>
      </c>
      <c r="B287" s="796"/>
      <c r="C287" s="388">
        <f>SUM(C281:C286)</f>
        <v>2617.3000000000002</v>
      </c>
      <c r="D287" s="287"/>
      <c r="E287" s="275"/>
      <c r="F287" s="275"/>
      <c r="G287" s="388">
        <f>ROUND(SUM(G281:G286),2)</f>
        <v>9709612.1999999993</v>
      </c>
      <c r="H287" s="388">
        <f t="shared" ref="H287:AL287" si="238">SUM(H281:H286)</f>
        <v>0</v>
      </c>
      <c r="I287" s="388">
        <f t="shared" si="238"/>
        <v>0</v>
      </c>
      <c r="J287" s="388">
        <f t="shared" si="238"/>
        <v>0</v>
      </c>
      <c r="K287" s="388">
        <f t="shared" si="238"/>
        <v>0</v>
      </c>
      <c r="L287" s="388">
        <f t="shared" si="238"/>
        <v>0</v>
      </c>
      <c r="M287" s="388">
        <f t="shared" si="238"/>
        <v>0</v>
      </c>
      <c r="N287" s="388">
        <f t="shared" si="238"/>
        <v>0</v>
      </c>
      <c r="O287" s="388">
        <f t="shared" si="238"/>
        <v>0</v>
      </c>
      <c r="P287" s="388">
        <f t="shared" si="238"/>
        <v>0</v>
      </c>
      <c r="Q287" s="388">
        <f t="shared" si="238"/>
        <v>0</v>
      </c>
      <c r="R287" s="388">
        <f t="shared" si="238"/>
        <v>0</v>
      </c>
      <c r="S287" s="388">
        <f t="shared" si="238"/>
        <v>0</v>
      </c>
      <c r="T287" s="103">
        <f t="shared" si="238"/>
        <v>0</v>
      </c>
      <c r="U287" s="388">
        <f t="shared" si="238"/>
        <v>0</v>
      </c>
      <c r="V287" s="275" t="s">
        <v>388</v>
      </c>
      <c r="W287" s="388">
        <f t="shared" si="238"/>
        <v>2523.4</v>
      </c>
      <c r="X287" s="388">
        <f t="shared" si="238"/>
        <v>9355898.2399999984</v>
      </c>
      <c r="Y287" s="388">
        <f t="shared" si="238"/>
        <v>0</v>
      </c>
      <c r="Z287" s="388">
        <f t="shared" si="238"/>
        <v>0</v>
      </c>
      <c r="AA287" s="388">
        <f t="shared" si="238"/>
        <v>0</v>
      </c>
      <c r="AB287" s="388">
        <f t="shared" si="238"/>
        <v>0</v>
      </c>
      <c r="AC287" s="388">
        <f t="shared" si="238"/>
        <v>0</v>
      </c>
      <c r="AD287" s="388">
        <f t="shared" si="238"/>
        <v>0</v>
      </c>
      <c r="AE287" s="388">
        <f t="shared" si="238"/>
        <v>0</v>
      </c>
      <c r="AF287" s="388">
        <f t="shared" si="238"/>
        <v>0</v>
      </c>
      <c r="AG287" s="388">
        <f t="shared" si="238"/>
        <v>0</v>
      </c>
      <c r="AH287" s="388">
        <f t="shared" si="238"/>
        <v>0</v>
      </c>
      <c r="AI287" s="388">
        <f t="shared" si="238"/>
        <v>0</v>
      </c>
      <c r="AJ287" s="388">
        <f t="shared" si="238"/>
        <v>232549.44</v>
      </c>
      <c r="AK287" s="388">
        <f t="shared" si="238"/>
        <v>121164.52</v>
      </c>
      <c r="AL287" s="388">
        <f t="shared" si="238"/>
        <v>0</v>
      </c>
      <c r="AN287" s="372">
        <f>I287/'Приложение 1.1'!J285</f>
        <v>0</v>
      </c>
      <c r="AO287" s="372" t="e">
        <f t="shared" si="210"/>
        <v>#DIV/0!</v>
      </c>
      <c r="AP287" s="372" t="e">
        <f t="shared" si="211"/>
        <v>#DIV/0!</v>
      </c>
      <c r="AQ287" s="372" t="e">
        <f t="shared" si="212"/>
        <v>#DIV/0!</v>
      </c>
      <c r="AR287" s="372" t="e">
        <f t="shared" si="213"/>
        <v>#DIV/0!</v>
      </c>
      <c r="AS287" s="372" t="e">
        <f t="shared" si="214"/>
        <v>#DIV/0!</v>
      </c>
      <c r="AT287" s="372" t="e">
        <f t="shared" si="215"/>
        <v>#DIV/0!</v>
      </c>
      <c r="AU287" s="372">
        <f t="shared" si="216"/>
        <v>3707.6556392169286</v>
      </c>
      <c r="AV287" s="372" t="e">
        <f t="shared" si="217"/>
        <v>#DIV/0!</v>
      </c>
      <c r="AW287" s="372" t="e">
        <f t="shared" si="218"/>
        <v>#DIV/0!</v>
      </c>
      <c r="AX287" s="372" t="e">
        <f t="shared" si="219"/>
        <v>#DIV/0!</v>
      </c>
      <c r="AY287" s="372">
        <f>AI287/'Приложение 1.1'!J285</f>
        <v>0</v>
      </c>
      <c r="AZ287" s="372">
        <v>730.08</v>
      </c>
      <c r="BA287" s="372">
        <v>2070.12</v>
      </c>
      <c r="BB287" s="372">
        <v>848.92</v>
      </c>
      <c r="BC287" s="372">
        <v>819.73</v>
      </c>
      <c r="BD287" s="372">
        <v>611.5</v>
      </c>
      <c r="BE287" s="372">
        <v>1080.04</v>
      </c>
      <c r="BF287" s="372">
        <v>2671800.0099999998</v>
      </c>
      <c r="BG287" s="372">
        <f t="shared" si="220"/>
        <v>4422.8500000000004</v>
      </c>
      <c r="BH287" s="372">
        <v>8748.57</v>
      </c>
      <c r="BI287" s="372">
        <v>3389.61</v>
      </c>
      <c r="BJ287" s="372">
        <v>5995.76</v>
      </c>
      <c r="BK287" s="372">
        <v>548.62</v>
      </c>
      <c r="BL287" s="373" t="str">
        <f t="shared" si="221"/>
        <v xml:space="preserve"> </v>
      </c>
      <c r="BM287" s="373" t="e">
        <f t="shared" si="222"/>
        <v>#DIV/0!</v>
      </c>
      <c r="BN287" s="373" t="e">
        <f t="shared" si="223"/>
        <v>#DIV/0!</v>
      </c>
      <c r="BO287" s="373" t="e">
        <f t="shared" si="224"/>
        <v>#DIV/0!</v>
      </c>
      <c r="BP287" s="373" t="e">
        <f t="shared" si="225"/>
        <v>#DIV/0!</v>
      </c>
      <c r="BQ287" s="373" t="e">
        <f t="shared" si="226"/>
        <v>#DIV/0!</v>
      </c>
      <c r="BR287" s="373" t="e">
        <f t="shared" si="227"/>
        <v>#DIV/0!</v>
      </c>
      <c r="BS287" s="373" t="str">
        <f t="shared" si="228"/>
        <v xml:space="preserve"> </v>
      </c>
      <c r="BT287" s="373" t="e">
        <f t="shared" si="229"/>
        <v>#DIV/0!</v>
      </c>
      <c r="BU287" s="373" t="e">
        <f t="shared" si="230"/>
        <v>#DIV/0!</v>
      </c>
      <c r="BV287" s="373" t="e">
        <f t="shared" si="231"/>
        <v>#DIV/0!</v>
      </c>
      <c r="BW287" s="373" t="str">
        <f t="shared" si="232"/>
        <v xml:space="preserve"> </v>
      </c>
      <c r="BY287" s="273">
        <f t="shared" si="196"/>
        <v>2.3950435425217087</v>
      </c>
      <c r="BZ287" s="374">
        <f t="shared" si="197"/>
        <v>1.2478821759740313</v>
      </c>
      <c r="CA287" s="375">
        <f t="shared" si="206"/>
        <v>3847.8291987001662</v>
      </c>
      <c r="CB287" s="372">
        <f t="shared" si="233"/>
        <v>4621.88</v>
      </c>
      <c r="CC287" s="18" t="str">
        <f t="shared" si="234"/>
        <v xml:space="preserve"> </v>
      </c>
    </row>
    <row r="288" spans="1:81" s="26" customFormat="1" ht="12.75" customHeight="1">
      <c r="A288" s="715" t="s">
        <v>1063</v>
      </c>
      <c r="B288" s="716"/>
      <c r="C288" s="716"/>
      <c r="D288" s="716"/>
      <c r="E288" s="716"/>
      <c r="F288" s="716"/>
      <c r="G288" s="716"/>
      <c r="H288" s="716"/>
      <c r="I288" s="716"/>
      <c r="J288" s="716"/>
      <c r="K288" s="716"/>
      <c r="L288" s="716"/>
      <c r="M288" s="716"/>
      <c r="N288" s="716"/>
      <c r="O288" s="716"/>
      <c r="P288" s="716"/>
      <c r="Q288" s="716"/>
      <c r="R288" s="716"/>
      <c r="S288" s="716"/>
      <c r="T288" s="716"/>
      <c r="U288" s="716"/>
      <c r="V288" s="716"/>
      <c r="W288" s="716"/>
      <c r="X288" s="716"/>
      <c r="Y288" s="716"/>
      <c r="Z288" s="716"/>
      <c r="AA288" s="716"/>
      <c r="AB288" s="716"/>
      <c r="AC288" s="716"/>
      <c r="AD288" s="716"/>
      <c r="AE288" s="716"/>
      <c r="AF288" s="716"/>
      <c r="AG288" s="716"/>
      <c r="AH288" s="716"/>
      <c r="AI288" s="716"/>
      <c r="AJ288" s="716"/>
      <c r="AK288" s="716"/>
      <c r="AL288" s="717"/>
      <c r="AN288" s="372" t="e">
        <f>I288/'Приложение 1.1'!J286</f>
        <v>#DIV/0!</v>
      </c>
      <c r="AO288" s="372" t="e">
        <f t="shared" si="210"/>
        <v>#DIV/0!</v>
      </c>
      <c r="AP288" s="372" t="e">
        <f t="shared" si="211"/>
        <v>#DIV/0!</v>
      </c>
      <c r="AQ288" s="372" t="e">
        <f t="shared" si="212"/>
        <v>#DIV/0!</v>
      </c>
      <c r="AR288" s="372" t="e">
        <f t="shared" si="213"/>
        <v>#DIV/0!</v>
      </c>
      <c r="AS288" s="372" t="e">
        <f t="shared" si="214"/>
        <v>#DIV/0!</v>
      </c>
      <c r="AT288" s="372" t="e">
        <f t="shared" si="215"/>
        <v>#DIV/0!</v>
      </c>
      <c r="AU288" s="372" t="e">
        <f t="shared" si="216"/>
        <v>#DIV/0!</v>
      </c>
      <c r="AV288" s="372" t="e">
        <f t="shared" si="217"/>
        <v>#DIV/0!</v>
      </c>
      <c r="AW288" s="372" t="e">
        <f t="shared" si="218"/>
        <v>#DIV/0!</v>
      </c>
      <c r="AX288" s="372" t="e">
        <f t="shared" si="219"/>
        <v>#DIV/0!</v>
      </c>
      <c r="AY288" s="372" t="e">
        <f>AI288/'Приложение 1.1'!J286</f>
        <v>#DIV/0!</v>
      </c>
      <c r="AZ288" s="372">
        <v>730.08</v>
      </c>
      <c r="BA288" s="372">
        <v>2070.12</v>
      </c>
      <c r="BB288" s="372">
        <v>848.92</v>
      </c>
      <c r="BC288" s="372">
        <v>819.73</v>
      </c>
      <c r="BD288" s="372">
        <v>611.5</v>
      </c>
      <c r="BE288" s="372">
        <v>1080.04</v>
      </c>
      <c r="BF288" s="372">
        <v>2671800.0099999998</v>
      </c>
      <c r="BG288" s="372">
        <f t="shared" si="220"/>
        <v>4422.8500000000004</v>
      </c>
      <c r="BH288" s="372">
        <v>8748.57</v>
      </c>
      <c r="BI288" s="372">
        <v>3389.61</v>
      </c>
      <c r="BJ288" s="372">
        <v>5995.76</v>
      </c>
      <c r="BK288" s="372">
        <v>548.62</v>
      </c>
      <c r="BL288" s="373" t="e">
        <f t="shared" si="221"/>
        <v>#DIV/0!</v>
      </c>
      <c r="BM288" s="373" t="e">
        <f t="shared" si="222"/>
        <v>#DIV/0!</v>
      </c>
      <c r="BN288" s="373" t="e">
        <f t="shared" si="223"/>
        <v>#DIV/0!</v>
      </c>
      <c r="BO288" s="373" t="e">
        <f t="shared" si="224"/>
        <v>#DIV/0!</v>
      </c>
      <c r="BP288" s="373" t="e">
        <f t="shared" si="225"/>
        <v>#DIV/0!</v>
      </c>
      <c r="BQ288" s="373" t="e">
        <f t="shared" si="226"/>
        <v>#DIV/0!</v>
      </c>
      <c r="BR288" s="373" t="e">
        <f t="shared" si="227"/>
        <v>#DIV/0!</v>
      </c>
      <c r="BS288" s="373" t="e">
        <f t="shared" si="228"/>
        <v>#DIV/0!</v>
      </c>
      <c r="BT288" s="373" t="e">
        <f t="shared" si="229"/>
        <v>#DIV/0!</v>
      </c>
      <c r="BU288" s="373" t="e">
        <f t="shared" si="230"/>
        <v>#DIV/0!</v>
      </c>
      <c r="BV288" s="373" t="e">
        <f t="shared" si="231"/>
        <v>#DIV/0!</v>
      </c>
      <c r="BW288" s="373" t="e">
        <f t="shared" si="232"/>
        <v>#DIV/0!</v>
      </c>
      <c r="BY288" s="273" t="e">
        <f t="shared" si="196"/>
        <v>#DIV/0!</v>
      </c>
      <c r="BZ288" s="374" t="e">
        <f t="shared" si="197"/>
        <v>#DIV/0!</v>
      </c>
      <c r="CA288" s="375" t="e">
        <f t="shared" si="206"/>
        <v>#DIV/0!</v>
      </c>
      <c r="CB288" s="372">
        <f t="shared" si="233"/>
        <v>4621.88</v>
      </c>
      <c r="CC288" s="18" t="e">
        <f t="shared" si="234"/>
        <v>#DIV/0!</v>
      </c>
    </row>
    <row r="289" spans="1:81" s="490" customFormat="1" ht="9" customHeight="1">
      <c r="A289" s="541">
        <v>233</v>
      </c>
      <c r="B289" s="524" t="s">
        <v>911</v>
      </c>
      <c r="C289" s="487">
        <v>909.2</v>
      </c>
      <c r="D289" s="499"/>
      <c r="E289" s="487"/>
      <c r="F289" s="487"/>
      <c r="G289" s="483">
        <f>ROUND(H289+U289+X289+Z289+AB289+AD289+AF289+AH289+AI289+AJ289+AK289+AL289,2)</f>
        <v>2682878.52</v>
      </c>
      <c r="H289" s="487">
        <f>I289+K289+M289+O289+Q289+S289</f>
        <v>0</v>
      </c>
      <c r="I289" s="513">
        <v>0</v>
      </c>
      <c r="J289" s="513">
        <v>0</v>
      </c>
      <c r="K289" s="513">
        <v>0</v>
      </c>
      <c r="L289" s="513">
        <v>0</v>
      </c>
      <c r="M289" s="513">
        <v>0</v>
      </c>
      <c r="N289" s="487">
        <v>0</v>
      </c>
      <c r="O289" s="487">
        <v>0</v>
      </c>
      <c r="P289" s="487">
        <v>0</v>
      </c>
      <c r="Q289" s="487">
        <v>0</v>
      </c>
      <c r="R289" s="487">
        <v>0</v>
      </c>
      <c r="S289" s="487">
        <v>0</v>
      </c>
      <c r="T289" s="488">
        <v>0</v>
      </c>
      <c r="U289" s="487">
        <v>0</v>
      </c>
      <c r="V289" s="487" t="s">
        <v>993</v>
      </c>
      <c r="W289" s="489">
        <v>746.5</v>
      </c>
      <c r="X289" s="487">
        <v>2560451.02</v>
      </c>
      <c r="Y289" s="489">
        <v>0</v>
      </c>
      <c r="Z289" s="489">
        <v>0</v>
      </c>
      <c r="AA289" s="489">
        <v>0</v>
      </c>
      <c r="AB289" s="489">
        <v>0</v>
      </c>
      <c r="AC289" s="489">
        <v>0</v>
      </c>
      <c r="AD289" s="489">
        <v>0</v>
      </c>
      <c r="AE289" s="489">
        <v>0</v>
      </c>
      <c r="AF289" s="489">
        <v>0</v>
      </c>
      <c r="AG289" s="489">
        <v>0</v>
      </c>
      <c r="AH289" s="489">
        <v>0</v>
      </c>
      <c r="AI289" s="489">
        <v>0</v>
      </c>
      <c r="AJ289" s="489">
        <v>81618.34</v>
      </c>
      <c r="AK289" s="489">
        <v>40809.160000000003</v>
      </c>
      <c r="AL289" s="489">
        <v>0</v>
      </c>
      <c r="AN289" s="372">
        <f>I289/'Приложение 1.1'!J287</f>
        <v>0</v>
      </c>
      <c r="AO289" s="372" t="e">
        <f t="shared" si="210"/>
        <v>#DIV/0!</v>
      </c>
      <c r="AP289" s="372" t="e">
        <f t="shared" si="211"/>
        <v>#DIV/0!</v>
      </c>
      <c r="AQ289" s="372" t="e">
        <f t="shared" si="212"/>
        <v>#DIV/0!</v>
      </c>
      <c r="AR289" s="372" t="e">
        <f t="shared" si="213"/>
        <v>#DIV/0!</v>
      </c>
      <c r="AS289" s="372" t="e">
        <f t="shared" si="214"/>
        <v>#DIV/0!</v>
      </c>
      <c r="AT289" s="372" t="e">
        <f t="shared" si="215"/>
        <v>#DIV/0!</v>
      </c>
      <c r="AU289" s="372">
        <f t="shared" si="216"/>
        <v>3429.9410850636305</v>
      </c>
      <c r="AV289" s="372" t="e">
        <f t="shared" si="217"/>
        <v>#DIV/0!</v>
      </c>
      <c r="AW289" s="372" t="e">
        <f t="shared" si="218"/>
        <v>#DIV/0!</v>
      </c>
      <c r="AX289" s="372" t="e">
        <f t="shared" si="219"/>
        <v>#DIV/0!</v>
      </c>
      <c r="AY289" s="372">
        <f>AI289/'Приложение 1.1'!J287</f>
        <v>0</v>
      </c>
      <c r="AZ289" s="372">
        <v>730.08</v>
      </c>
      <c r="BA289" s="372">
        <v>2070.12</v>
      </c>
      <c r="BB289" s="372">
        <v>848.92</v>
      </c>
      <c r="BC289" s="372">
        <v>819.73</v>
      </c>
      <c r="BD289" s="372">
        <v>611.5</v>
      </c>
      <c r="BE289" s="372">
        <v>1080.04</v>
      </c>
      <c r="BF289" s="372">
        <v>2671800.0099999998</v>
      </c>
      <c r="BG289" s="372">
        <f t="shared" si="220"/>
        <v>4422.8500000000004</v>
      </c>
      <c r="BH289" s="372">
        <v>8748.57</v>
      </c>
      <c r="BI289" s="372">
        <v>3389.61</v>
      </c>
      <c r="BJ289" s="372">
        <v>5995.76</v>
      </c>
      <c r="BK289" s="372">
        <v>548.62</v>
      </c>
      <c r="BL289" s="373" t="str">
        <f t="shared" si="221"/>
        <v xml:space="preserve"> </v>
      </c>
      <c r="BM289" s="373" t="e">
        <f t="shared" si="222"/>
        <v>#DIV/0!</v>
      </c>
      <c r="BN289" s="373" t="e">
        <f t="shared" si="223"/>
        <v>#DIV/0!</v>
      </c>
      <c r="BO289" s="373" t="e">
        <f t="shared" si="224"/>
        <v>#DIV/0!</v>
      </c>
      <c r="BP289" s="373" t="e">
        <f t="shared" si="225"/>
        <v>#DIV/0!</v>
      </c>
      <c r="BQ289" s="373" t="e">
        <f t="shared" si="226"/>
        <v>#DIV/0!</v>
      </c>
      <c r="BR289" s="373" t="e">
        <f t="shared" si="227"/>
        <v>#DIV/0!</v>
      </c>
      <c r="BS289" s="373" t="str">
        <f t="shared" si="228"/>
        <v xml:space="preserve"> </v>
      </c>
      <c r="BT289" s="373" t="e">
        <f t="shared" si="229"/>
        <v>#DIV/0!</v>
      </c>
      <c r="BU289" s="373" t="e">
        <f t="shared" si="230"/>
        <v>#DIV/0!</v>
      </c>
      <c r="BV289" s="373" t="e">
        <f t="shared" si="231"/>
        <v>#DIV/0!</v>
      </c>
      <c r="BW289" s="373" t="str">
        <f t="shared" si="232"/>
        <v xml:space="preserve"> </v>
      </c>
      <c r="BY289" s="492">
        <f t="shared" si="196"/>
        <v>3.0421929055513104</v>
      </c>
      <c r="BZ289" s="493">
        <f t="shared" si="197"/>
        <v>1.5210960800416711</v>
      </c>
      <c r="CA289" s="494">
        <f t="shared" si="206"/>
        <v>3593.9430944407236</v>
      </c>
      <c r="CB289" s="491">
        <f t="shared" si="233"/>
        <v>4621.88</v>
      </c>
      <c r="CC289" s="495" t="str">
        <f t="shared" si="234"/>
        <v xml:space="preserve"> </v>
      </c>
    </row>
    <row r="290" spans="1:81" s="490" customFormat="1" ht="9" customHeight="1">
      <c r="A290" s="541">
        <v>234</v>
      </c>
      <c r="B290" s="524" t="s">
        <v>912</v>
      </c>
      <c r="C290" s="487">
        <f>444.5+117.9</f>
        <v>562.4</v>
      </c>
      <c r="D290" s="499"/>
      <c r="E290" s="487"/>
      <c r="F290" s="487"/>
      <c r="G290" s="483">
        <f>ROUND(H290+U290+X290+Z290+AB290+AD290+AF290+AH290+AI290+AJ290+AK290+AL290,2)</f>
        <v>1616456.5</v>
      </c>
      <c r="H290" s="487">
        <f>I290+K290+M290+O290+Q290+S290</f>
        <v>0</v>
      </c>
      <c r="I290" s="513">
        <v>0</v>
      </c>
      <c r="J290" s="513">
        <v>0</v>
      </c>
      <c r="K290" s="513">
        <v>0</v>
      </c>
      <c r="L290" s="513">
        <v>0</v>
      </c>
      <c r="M290" s="513">
        <v>0</v>
      </c>
      <c r="N290" s="487">
        <v>0</v>
      </c>
      <c r="O290" s="487">
        <v>0</v>
      </c>
      <c r="P290" s="487">
        <v>0</v>
      </c>
      <c r="Q290" s="487">
        <v>0</v>
      </c>
      <c r="R290" s="487">
        <v>0</v>
      </c>
      <c r="S290" s="487">
        <v>0</v>
      </c>
      <c r="T290" s="488">
        <v>0</v>
      </c>
      <c r="U290" s="487">
        <v>0</v>
      </c>
      <c r="V290" s="487" t="s">
        <v>993</v>
      </c>
      <c r="W290" s="489">
        <v>448.62</v>
      </c>
      <c r="X290" s="487">
        <v>1549685.08</v>
      </c>
      <c r="Y290" s="489">
        <v>0</v>
      </c>
      <c r="Z290" s="489">
        <v>0</v>
      </c>
      <c r="AA290" s="489">
        <v>0</v>
      </c>
      <c r="AB290" s="489">
        <v>0</v>
      </c>
      <c r="AC290" s="489">
        <v>0</v>
      </c>
      <c r="AD290" s="489">
        <v>0</v>
      </c>
      <c r="AE290" s="489">
        <v>0</v>
      </c>
      <c r="AF290" s="489">
        <v>0</v>
      </c>
      <c r="AG290" s="489">
        <v>0</v>
      </c>
      <c r="AH290" s="489">
        <v>0</v>
      </c>
      <c r="AI290" s="489">
        <v>0</v>
      </c>
      <c r="AJ290" s="489">
        <v>44439.839999999997</v>
      </c>
      <c r="AK290" s="489">
        <v>22331.58</v>
      </c>
      <c r="AL290" s="489">
        <v>0</v>
      </c>
      <c r="AN290" s="372">
        <f>I290/'Приложение 1.1'!J288</f>
        <v>0</v>
      </c>
      <c r="AO290" s="372" t="e">
        <f t="shared" si="210"/>
        <v>#DIV/0!</v>
      </c>
      <c r="AP290" s="372" t="e">
        <f t="shared" si="211"/>
        <v>#DIV/0!</v>
      </c>
      <c r="AQ290" s="372" t="e">
        <f t="shared" si="212"/>
        <v>#DIV/0!</v>
      </c>
      <c r="AR290" s="372" t="e">
        <f t="shared" si="213"/>
        <v>#DIV/0!</v>
      </c>
      <c r="AS290" s="372" t="e">
        <f t="shared" si="214"/>
        <v>#DIV/0!</v>
      </c>
      <c r="AT290" s="372" t="e">
        <f t="shared" si="215"/>
        <v>#DIV/0!</v>
      </c>
      <c r="AU290" s="372">
        <f t="shared" si="216"/>
        <v>3454.3379251928136</v>
      </c>
      <c r="AV290" s="372" t="e">
        <f t="shared" si="217"/>
        <v>#DIV/0!</v>
      </c>
      <c r="AW290" s="372" t="e">
        <f t="shared" si="218"/>
        <v>#DIV/0!</v>
      </c>
      <c r="AX290" s="372" t="e">
        <f t="shared" si="219"/>
        <v>#DIV/0!</v>
      </c>
      <c r="AY290" s="372">
        <f>AI290/'Приложение 1.1'!J288</f>
        <v>0</v>
      </c>
      <c r="AZ290" s="372">
        <v>730.08</v>
      </c>
      <c r="BA290" s="372">
        <v>2070.12</v>
      </c>
      <c r="BB290" s="372">
        <v>848.92</v>
      </c>
      <c r="BC290" s="372">
        <v>819.73</v>
      </c>
      <c r="BD290" s="372">
        <v>611.5</v>
      </c>
      <c r="BE290" s="372">
        <v>1080.04</v>
      </c>
      <c r="BF290" s="372">
        <v>2671800.0099999998</v>
      </c>
      <c r="BG290" s="372">
        <f t="shared" si="220"/>
        <v>4422.8500000000004</v>
      </c>
      <c r="BH290" s="372">
        <v>8748.57</v>
      </c>
      <c r="BI290" s="372">
        <v>3389.61</v>
      </c>
      <c r="BJ290" s="372">
        <v>5995.76</v>
      </c>
      <c r="BK290" s="372">
        <v>548.62</v>
      </c>
      <c r="BL290" s="373" t="str">
        <f t="shared" si="221"/>
        <v xml:space="preserve"> </v>
      </c>
      <c r="BM290" s="373" t="e">
        <f t="shared" si="222"/>
        <v>#DIV/0!</v>
      </c>
      <c r="BN290" s="373" t="e">
        <f t="shared" si="223"/>
        <v>#DIV/0!</v>
      </c>
      <c r="BO290" s="373" t="e">
        <f t="shared" si="224"/>
        <v>#DIV/0!</v>
      </c>
      <c r="BP290" s="373" t="e">
        <f t="shared" si="225"/>
        <v>#DIV/0!</v>
      </c>
      <c r="BQ290" s="373" t="e">
        <f t="shared" si="226"/>
        <v>#DIV/0!</v>
      </c>
      <c r="BR290" s="373" t="e">
        <f t="shared" si="227"/>
        <v>#DIV/0!</v>
      </c>
      <c r="BS290" s="373" t="str">
        <f t="shared" si="228"/>
        <v xml:space="preserve"> </v>
      </c>
      <c r="BT290" s="373" t="e">
        <f t="shared" si="229"/>
        <v>#DIV/0!</v>
      </c>
      <c r="BU290" s="373" t="e">
        <f t="shared" si="230"/>
        <v>#DIV/0!</v>
      </c>
      <c r="BV290" s="373" t="e">
        <f t="shared" si="231"/>
        <v>#DIV/0!</v>
      </c>
      <c r="BW290" s="373" t="str">
        <f t="shared" si="232"/>
        <v xml:space="preserve"> </v>
      </c>
      <c r="BY290" s="492">
        <f t="shared" si="196"/>
        <v>2.7492134802266559</v>
      </c>
      <c r="BZ290" s="493">
        <f t="shared" si="197"/>
        <v>1.3815144422383159</v>
      </c>
      <c r="CA290" s="494">
        <f t="shared" si="206"/>
        <v>3603.1752931211272</v>
      </c>
      <c r="CB290" s="491">
        <f t="shared" si="233"/>
        <v>4621.88</v>
      </c>
      <c r="CC290" s="495" t="str">
        <f t="shared" si="234"/>
        <v xml:space="preserve"> </v>
      </c>
    </row>
    <row r="291" spans="1:81" s="490" customFormat="1" ht="9" customHeight="1">
      <c r="A291" s="541">
        <v>235</v>
      </c>
      <c r="B291" s="524" t="s">
        <v>913</v>
      </c>
      <c r="C291" s="487">
        <v>626.20000000000005</v>
      </c>
      <c r="D291" s="499"/>
      <c r="E291" s="487"/>
      <c r="F291" s="487"/>
      <c r="G291" s="483">
        <f>ROUND(H291+U291+X291+Z291+AB291+AD291+AF291+AH291+AI291+AJ291+AK291+AL291,2)</f>
        <v>1976125.89</v>
      </c>
      <c r="H291" s="487">
        <f>I291+K291+M291+O291+Q291+S291</f>
        <v>0</v>
      </c>
      <c r="I291" s="513">
        <v>0</v>
      </c>
      <c r="J291" s="513">
        <v>0</v>
      </c>
      <c r="K291" s="513">
        <v>0</v>
      </c>
      <c r="L291" s="513">
        <v>0</v>
      </c>
      <c r="M291" s="513">
        <v>0</v>
      </c>
      <c r="N291" s="487">
        <v>0</v>
      </c>
      <c r="O291" s="487">
        <v>0</v>
      </c>
      <c r="P291" s="487">
        <v>0</v>
      </c>
      <c r="Q291" s="487">
        <v>0</v>
      </c>
      <c r="R291" s="487">
        <v>0</v>
      </c>
      <c r="S291" s="487">
        <v>0</v>
      </c>
      <c r="T291" s="488">
        <v>0</v>
      </c>
      <c r="U291" s="487">
        <v>0</v>
      </c>
      <c r="V291" s="487" t="s">
        <v>993</v>
      </c>
      <c r="W291" s="489">
        <v>582.72</v>
      </c>
      <c r="X291" s="487">
        <v>1890421.76</v>
      </c>
      <c r="Y291" s="489">
        <v>0</v>
      </c>
      <c r="Z291" s="489">
        <v>0</v>
      </c>
      <c r="AA291" s="489">
        <v>0</v>
      </c>
      <c r="AB291" s="489">
        <v>0</v>
      </c>
      <c r="AC291" s="489">
        <v>0</v>
      </c>
      <c r="AD291" s="489">
        <v>0</v>
      </c>
      <c r="AE291" s="489">
        <v>0</v>
      </c>
      <c r="AF291" s="489">
        <v>0</v>
      </c>
      <c r="AG291" s="489">
        <v>0</v>
      </c>
      <c r="AH291" s="489">
        <v>0</v>
      </c>
      <c r="AI291" s="489">
        <v>0</v>
      </c>
      <c r="AJ291" s="489">
        <v>57040.54</v>
      </c>
      <c r="AK291" s="489">
        <v>28663.59</v>
      </c>
      <c r="AL291" s="489">
        <v>0</v>
      </c>
      <c r="AN291" s="372">
        <f>I291/'Приложение 1.1'!J289</f>
        <v>0</v>
      </c>
      <c r="AO291" s="372" t="e">
        <f t="shared" si="210"/>
        <v>#DIV/0!</v>
      </c>
      <c r="AP291" s="372" t="e">
        <f t="shared" si="211"/>
        <v>#DIV/0!</v>
      </c>
      <c r="AQ291" s="372" t="e">
        <f t="shared" si="212"/>
        <v>#DIV/0!</v>
      </c>
      <c r="AR291" s="372" t="e">
        <f t="shared" si="213"/>
        <v>#DIV/0!</v>
      </c>
      <c r="AS291" s="372" t="e">
        <f t="shared" si="214"/>
        <v>#DIV/0!</v>
      </c>
      <c r="AT291" s="372" t="e">
        <f t="shared" si="215"/>
        <v>#DIV/0!</v>
      </c>
      <c r="AU291" s="372">
        <f t="shared" si="216"/>
        <v>3244.1339923119162</v>
      </c>
      <c r="AV291" s="372" t="e">
        <f t="shared" si="217"/>
        <v>#DIV/0!</v>
      </c>
      <c r="AW291" s="372" t="e">
        <f t="shared" si="218"/>
        <v>#DIV/0!</v>
      </c>
      <c r="AX291" s="372" t="e">
        <f t="shared" si="219"/>
        <v>#DIV/0!</v>
      </c>
      <c r="AY291" s="372">
        <f>AI291/'Приложение 1.1'!J289</f>
        <v>0</v>
      </c>
      <c r="AZ291" s="372">
        <v>730.08</v>
      </c>
      <c r="BA291" s="372">
        <v>2070.12</v>
      </c>
      <c r="BB291" s="372">
        <v>848.92</v>
      </c>
      <c r="BC291" s="372">
        <v>819.73</v>
      </c>
      <c r="BD291" s="372">
        <v>611.5</v>
      </c>
      <c r="BE291" s="372">
        <v>1080.04</v>
      </c>
      <c r="BF291" s="372">
        <v>2671800.0099999998</v>
      </c>
      <c r="BG291" s="372">
        <f t="shared" si="220"/>
        <v>4422.8500000000004</v>
      </c>
      <c r="BH291" s="372">
        <v>8748.57</v>
      </c>
      <c r="BI291" s="372">
        <v>3389.61</v>
      </c>
      <c r="BJ291" s="372">
        <v>5995.76</v>
      </c>
      <c r="BK291" s="372">
        <v>548.62</v>
      </c>
      <c r="BL291" s="373" t="str">
        <f t="shared" si="221"/>
        <v xml:space="preserve"> </v>
      </c>
      <c r="BM291" s="373" t="e">
        <f t="shared" si="222"/>
        <v>#DIV/0!</v>
      </c>
      <c r="BN291" s="373" t="e">
        <f t="shared" si="223"/>
        <v>#DIV/0!</v>
      </c>
      <c r="BO291" s="373" t="e">
        <f t="shared" si="224"/>
        <v>#DIV/0!</v>
      </c>
      <c r="BP291" s="373" t="e">
        <f t="shared" si="225"/>
        <v>#DIV/0!</v>
      </c>
      <c r="BQ291" s="373" t="e">
        <f t="shared" si="226"/>
        <v>#DIV/0!</v>
      </c>
      <c r="BR291" s="373" t="e">
        <f t="shared" si="227"/>
        <v>#DIV/0!</v>
      </c>
      <c r="BS291" s="373" t="str">
        <f t="shared" si="228"/>
        <v xml:space="preserve"> </v>
      </c>
      <c r="BT291" s="373" t="e">
        <f t="shared" si="229"/>
        <v>#DIV/0!</v>
      </c>
      <c r="BU291" s="373" t="e">
        <f t="shared" si="230"/>
        <v>#DIV/0!</v>
      </c>
      <c r="BV291" s="373" t="e">
        <f t="shared" si="231"/>
        <v>#DIV/0!</v>
      </c>
      <c r="BW291" s="373" t="str">
        <f t="shared" si="232"/>
        <v xml:space="preserve"> </v>
      </c>
      <c r="BY291" s="492">
        <f t="shared" si="196"/>
        <v>2.8864831076121376</v>
      </c>
      <c r="BZ291" s="493">
        <f t="shared" si="197"/>
        <v>1.4504941281853252</v>
      </c>
      <c r="CA291" s="494">
        <f t="shared" si="206"/>
        <v>3391.2099979406917</v>
      </c>
      <c r="CB291" s="491">
        <f t="shared" si="233"/>
        <v>4621.88</v>
      </c>
      <c r="CC291" s="495" t="str">
        <f t="shared" si="234"/>
        <v xml:space="preserve"> </v>
      </c>
    </row>
    <row r="292" spans="1:81" s="26" customFormat="1" ht="35.25" customHeight="1">
      <c r="A292" s="796" t="s">
        <v>991</v>
      </c>
      <c r="B292" s="796"/>
      <c r="C292" s="388">
        <f>SUM(C289:C291)</f>
        <v>2097.8000000000002</v>
      </c>
      <c r="D292" s="287"/>
      <c r="E292" s="275"/>
      <c r="F292" s="275"/>
      <c r="G292" s="388">
        <f>ROUND(SUM(G289:G291),2)</f>
        <v>6275460.9100000001</v>
      </c>
      <c r="H292" s="388">
        <f t="shared" ref="H292:AL292" si="239">SUM(H289:H291)</f>
        <v>0</v>
      </c>
      <c r="I292" s="388">
        <f t="shared" si="239"/>
        <v>0</v>
      </c>
      <c r="J292" s="388">
        <f t="shared" si="239"/>
        <v>0</v>
      </c>
      <c r="K292" s="388">
        <f t="shared" si="239"/>
        <v>0</v>
      </c>
      <c r="L292" s="388">
        <f t="shared" si="239"/>
        <v>0</v>
      </c>
      <c r="M292" s="388">
        <f t="shared" si="239"/>
        <v>0</v>
      </c>
      <c r="N292" s="388">
        <f t="shared" si="239"/>
        <v>0</v>
      </c>
      <c r="O292" s="388">
        <f t="shared" si="239"/>
        <v>0</v>
      </c>
      <c r="P292" s="388">
        <f t="shared" si="239"/>
        <v>0</v>
      </c>
      <c r="Q292" s="388">
        <f t="shared" si="239"/>
        <v>0</v>
      </c>
      <c r="R292" s="388">
        <f t="shared" si="239"/>
        <v>0</v>
      </c>
      <c r="S292" s="388">
        <f t="shared" si="239"/>
        <v>0</v>
      </c>
      <c r="T292" s="103">
        <f t="shared" si="239"/>
        <v>0</v>
      </c>
      <c r="U292" s="388">
        <f t="shared" si="239"/>
        <v>0</v>
      </c>
      <c r="V292" s="275" t="s">
        <v>388</v>
      </c>
      <c r="W292" s="388">
        <f t="shared" si="239"/>
        <v>1777.84</v>
      </c>
      <c r="X292" s="388">
        <f t="shared" si="239"/>
        <v>6000557.8600000003</v>
      </c>
      <c r="Y292" s="388">
        <f t="shared" si="239"/>
        <v>0</v>
      </c>
      <c r="Z292" s="388">
        <f t="shared" si="239"/>
        <v>0</v>
      </c>
      <c r="AA292" s="388">
        <f t="shared" si="239"/>
        <v>0</v>
      </c>
      <c r="AB292" s="388">
        <f t="shared" si="239"/>
        <v>0</v>
      </c>
      <c r="AC292" s="388">
        <f t="shared" si="239"/>
        <v>0</v>
      </c>
      <c r="AD292" s="388">
        <f t="shared" si="239"/>
        <v>0</v>
      </c>
      <c r="AE292" s="388">
        <f t="shared" si="239"/>
        <v>0</v>
      </c>
      <c r="AF292" s="388">
        <f t="shared" si="239"/>
        <v>0</v>
      </c>
      <c r="AG292" s="388">
        <f t="shared" si="239"/>
        <v>0</v>
      </c>
      <c r="AH292" s="388">
        <f t="shared" si="239"/>
        <v>0</v>
      </c>
      <c r="AI292" s="388">
        <f t="shared" si="239"/>
        <v>0</v>
      </c>
      <c r="AJ292" s="388">
        <f t="shared" si="239"/>
        <v>183098.72</v>
      </c>
      <c r="AK292" s="388">
        <f t="shared" si="239"/>
        <v>91804.33</v>
      </c>
      <c r="AL292" s="388">
        <f t="shared" si="239"/>
        <v>0</v>
      </c>
      <c r="AN292" s="372">
        <f>I292/'Приложение 1.1'!J290</f>
        <v>0</v>
      </c>
      <c r="AO292" s="372" t="e">
        <f t="shared" si="210"/>
        <v>#DIV/0!</v>
      </c>
      <c r="AP292" s="372" t="e">
        <f t="shared" si="211"/>
        <v>#DIV/0!</v>
      </c>
      <c r="AQ292" s="372" t="e">
        <f t="shared" si="212"/>
        <v>#DIV/0!</v>
      </c>
      <c r="AR292" s="372" t="e">
        <f t="shared" si="213"/>
        <v>#DIV/0!</v>
      </c>
      <c r="AS292" s="372" t="e">
        <f t="shared" si="214"/>
        <v>#DIV/0!</v>
      </c>
      <c r="AT292" s="372" t="e">
        <f t="shared" si="215"/>
        <v>#DIV/0!</v>
      </c>
      <c r="AU292" s="372">
        <f t="shared" si="216"/>
        <v>3375.1956644017464</v>
      </c>
      <c r="AV292" s="372" t="e">
        <f t="shared" si="217"/>
        <v>#DIV/0!</v>
      </c>
      <c r="AW292" s="372" t="e">
        <f t="shared" si="218"/>
        <v>#DIV/0!</v>
      </c>
      <c r="AX292" s="372" t="e">
        <f t="shared" si="219"/>
        <v>#DIV/0!</v>
      </c>
      <c r="AY292" s="372">
        <f>AI292/'Приложение 1.1'!J290</f>
        <v>0</v>
      </c>
      <c r="AZ292" s="372">
        <v>730.08</v>
      </c>
      <c r="BA292" s="372">
        <v>2070.12</v>
      </c>
      <c r="BB292" s="372">
        <v>848.92</v>
      </c>
      <c r="BC292" s="372">
        <v>819.73</v>
      </c>
      <c r="BD292" s="372">
        <v>611.5</v>
      </c>
      <c r="BE292" s="372">
        <v>1080.04</v>
      </c>
      <c r="BF292" s="372">
        <v>2671800.0099999998</v>
      </c>
      <c r="BG292" s="372">
        <f t="shared" si="220"/>
        <v>4422.8500000000004</v>
      </c>
      <c r="BH292" s="372">
        <v>8748.57</v>
      </c>
      <c r="BI292" s="372">
        <v>3389.61</v>
      </c>
      <c r="BJ292" s="372">
        <v>5995.76</v>
      </c>
      <c r="BK292" s="372">
        <v>548.62</v>
      </c>
      <c r="BL292" s="373" t="str">
        <f t="shared" si="221"/>
        <v xml:space="preserve"> </v>
      </c>
      <c r="BM292" s="373" t="e">
        <f t="shared" si="222"/>
        <v>#DIV/0!</v>
      </c>
      <c r="BN292" s="373" t="e">
        <f t="shared" si="223"/>
        <v>#DIV/0!</v>
      </c>
      <c r="BO292" s="373" t="e">
        <f t="shared" si="224"/>
        <v>#DIV/0!</v>
      </c>
      <c r="BP292" s="373" t="e">
        <f t="shared" si="225"/>
        <v>#DIV/0!</v>
      </c>
      <c r="BQ292" s="373" t="e">
        <f t="shared" si="226"/>
        <v>#DIV/0!</v>
      </c>
      <c r="BR292" s="373" t="e">
        <f t="shared" si="227"/>
        <v>#DIV/0!</v>
      </c>
      <c r="BS292" s="373" t="str">
        <f t="shared" si="228"/>
        <v xml:space="preserve"> </v>
      </c>
      <c r="BT292" s="373" t="e">
        <f t="shared" si="229"/>
        <v>#DIV/0!</v>
      </c>
      <c r="BU292" s="373" t="e">
        <f t="shared" si="230"/>
        <v>#DIV/0!</v>
      </c>
      <c r="BV292" s="373" t="e">
        <f t="shared" si="231"/>
        <v>#DIV/0!</v>
      </c>
      <c r="BW292" s="373" t="str">
        <f t="shared" si="232"/>
        <v xml:space="preserve"> </v>
      </c>
      <c r="BY292" s="273">
        <f t="shared" si="196"/>
        <v>2.9176935786219405</v>
      </c>
      <c r="BZ292" s="374">
        <f t="shared" si="197"/>
        <v>1.4629097578109207</v>
      </c>
      <c r="CA292" s="375">
        <f t="shared" si="206"/>
        <v>3529.8232180623681</v>
      </c>
      <c r="CB292" s="372">
        <f t="shared" si="233"/>
        <v>4621.88</v>
      </c>
      <c r="CC292" s="18" t="str">
        <f t="shared" si="234"/>
        <v xml:space="preserve"> </v>
      </c>
    </row>
    <row r="293" spans="1:81" s="26" customFormat="1" ht="12.75" customHeight="1">
      <c r="A293" s="715" t="s">
        <v>422</v>
      </c>
      <c r="B293" s="716"/>
      <c r="C293" s="716"/>
      <c r="D293" s="716"/>
      <c r="E293" s="716"/>
      <c r="F293" s="716"/>
      <c r="G293" s="716"/>
      <c r="H293" s="716"/>
      <c r="I293" s="716"/>
      <c r="J293" s="716"/>
      <c r="K293" s="716"/>
      <c r="L293" s="716"/>
      <c r="M293" s="716"/>
      <c r="N293" s="716"/>
      <c r="O293" s="716"/>
      <c r="P293" s="716"/>
      <c r="Q293" s="716"/>
      <c r="R293" s="716"/>
      <c r="S293" s="716"/>
      <c r="T293" s="716"/>
      <c r="U293" s="716"/>
      <c r="V293" s="716"/>
      <c r="W293" s="716"/>
      <c r="X293" s="716"/>
      <c r="Y293" s="716"/>
      <c r="Z293" s="716"/>
      <c r="AA293" s="716"/>
      <c r="AB293" s="716"/>
      <c r="AC293" s="716"/>
      <c r="AD293" s="716"/>
      <c r="AE293" s="716"/>
      <c r="AF293" s="716"/>
      <c r="AG293" s="716"/>
      <c r="AH293" s="716"/>
      <c r="AI293" s="716"/>
      <c r="AJ293" s="716"/>
      <c r="AK293" s="716"/>
      <c r="AL293" s="717"/>
      <c r="AN293" s="372" t="e">
        <f>I293/'Приложение 1.1'!J291</f>
        <v>#DIV/0!</v>
      </c>
      <c r="AO293" s="372" t="e">
        <f t="shared" si="210"/>
        <v>#DIV/0!</v>
      </c>
      <c r="AP293" s="372" t="e">
        <f t="shared" si="211"/>
        <v>#DIV/0!</v>
      </c>
      <c r="AQ293" s="372" t="e">
        <f t="shared" si="212"/>
        <v>#DIV/0!</v>
      </c>
      <c r="AR293" s="372" t="e">
        <f t="shared" si="213"/>
        <v>#DIV/0!</v>
      </c>
      <c r="AS293" s="372" t="e">
        <f t="shared" si="214"/>
        <v>#DIV/0!</v>
      </c>
      <c r="AT293" s="372" t="e">
        <f t="shared" si="215"/>
        <v>#DIV/0!</v>
      </c>
      <c r="AU293" s="372" t="e">
        <f t="shared" si="216"/>
        <v>#DIV/0!</v>
      </c>
      <c r="AV293" s="372" t="e">
        <f t="shared" si="217"/>
        <v>#DIV/0!</v>
      </c>
      <c r="AW293" s="372" t="e">
        <f t="shared" si="218"/>
        <v>#DIV/0!</v>
      </c>
      <c r="AX293" s="372" t="e">
        <f t="shared" si="219"/>
        <v>#DIV/0!</v>
      </c>
      <c r="AY293" s="372" t="e">
        <f>AI293/'Приложение 1.1'!J291</f>
        <v>#DIV/0!</v>
      </c>
      <c r="AZ293" s="372">
        <v>730.08</v>
      </c>
      <c r="BA293" s="372">
        <v>2070.12</v>
      </c>
      <c r="BB293" s="372">
        <v>848.92</v>
      </c>
      <c r="BC293" s="372">
        <v>819.73</v>
      </c>
      <c r="BD293" s="372">
        <v>611.5</v>
      </c>
      <c r="BE293" s="372">
        <v>1080.04</v>
      </c>
      <c r="BF293" s="372">
        <v>2671800.0099999998</v>
      </c>
      <c r="BG293" s="372">
        <f t="shared" si="220"/>
        <v>4422.8500000000004</v>
      </c>
      <c r="BH293" s="372">
        <v>8748.57</v>
      </c>
      <c r="BI293" s="372">
        <v>3389.61</v>
      </c>
      <c r="BJ293" s="372">
        <v>5995.76</v>
      </c>
      <c r="BK293" s="372">
        <v>548.62</v>
      </c>
      <c r="BL293" s="373" t="e">
        <f t="shared" si="221"/>
        <v>#DIV/0!</v>
      </c>
      <c r="BM293" s="373" t="e">
        <f t="shared" si="222"/>
        <v>#DIV/0!</v>
      </c>
      <c r="BN293" s="373" t="e">
        <f t="shared" si="223"/>
        <v>#DIV/0!</v>
      </c>
      <c r="BO293" s="373" t="e">
        <f t="shared" si="224"/>
        <v>#DIV/0!</v>
      </c>
      <c r="BP293" s="373" t="e">
        <f t="shared" si="225"/>
        <v>#DIV/0!</v>
      </c>
      <c r="BQ293" s="373" t="e">
        <f t="shared" si="226"/>
        <v>#DIV/0!</v>
      </c>
      <c r="BR293" s="373" t="e">
        <f t="shared" si="227"/>
        <v>#DIV/0!</v>
      </c>
      <c r="BS293" s="373" t="e">
        <f t="shared" si="228"/>
        <v>#DIV/0!</v>
      </c>
      <c r="BT293" s="373" t="e">
        <f t="shared" si="229"/>
        <v>#DIV/0!</v>
      </c>
      <c r="BU293" s="373" t="e">
        <f t="shared" si="230"/>
        <v>#DIV/0!</v>
      </c>
      <c r="BV293" s="373" t="e">
        <f t="shared" si="231"/>
        <v>#DIV/0!</v>
      </c>
      <c r="BW293" s="373" t="e">
        <f t="shared" si="232"/>
        <v>#DIV/0!</v>
      </c>
      <c r="BY293" s="273" t="e">
        <f t="shared" si="196"/>
        <v>#DIV/0!</v>
      </c>
      <c r="BZ293" s="374" t="e">
        <f t="shared" si="197"/>
        <v>#DIV/0!</v>
      </c>
      <c r="CA293" s="375" t="e">
        <f t="shared" si="206"/>
        <v>#DIV/0!</v>
      </c>
      <c r="CB293" s="372">
        <f t="shared" si="233"/>
        <v>4621.88</v>
      </c>
      <c r="CC293" s="18" t="e">
        <f t="shared" si="234"/>
        <v>#DIV/0!</v>
      </c>
    </row>
    <row r="294" spans="1:81" s="490" customFormat="1" ht="9" customHeight="1">
      <c r="A294" s="541">
        <v>236</v>
      </c>
      <c r="B294" s="524" t="s">
        <v>916</v>
      </c>
      <c r="C294" s="487">
        <v>365</v>
      </c>
      <c r="D294" s="499"/>
      <c r="E294" s="487"/>
      <c r="F294" s="487"/>
      <c r="G294" s="483">
        <f>ROUND(H294+U294+X294+Z294+AB294+AD294+AF294+AH294+AI294+AJ294+AK294+AL294,2)</f>
        <v>1286385.98</v>
      </c>
      <c r="H294" s="487">
        <f>I294+K294+M294+O294+Q294+S294</f>
        <v>0</v>
      </c>
      <c r="I294" s="513">
        <v>0</v>
      </c>
      <c r="J294" s="513">
        <v>0</v>
      </c>
      <c r="K294" s="513">
        <v>0</v>
      </c>
      <c r="L294" s="513">
        <v>0</v>
      </c>
      <c r="M294" s="513">
        <v>0</v>
      </c>
      <c r="N294" s="487">
        <v>0</v>
      </c>
      <c r="O294" s="487">
        <v>0</v>
      </c>
      <c r="P294" s="487">
        <v>0</v>
      </c>
      <c r="Q294" s="487">
        <v>0</v>
      </c>
      <c r="R294" s="487">
        <v>0</v>
      </c>
      <c r="S294" s="487">
        <v>0</v>
      </c>
      <c r="T294" s="488">
        <v>0</v>
      </c>
      <c r="U294" s="487">
        <v>0</v>
      </c>
      <c r="V294" s="487" t="s">
        <v>993</v>
      </c>
      <c r="W294" s="489">
        <v>401</v>
      </c>
      <c r="X294" s="487">
        <v>1228175.44</v>
      </c>
      <c r="Y294" s="489">
        <v>0</v>
      </c>
      <c r="Z294" s="489">
        <v>0</v>
      </c>
      <c r="AA294" s="489">
        <v>0</v>
      </c>
      <c r="AB294" s="489">
        <v>0</v>
      </c>
      <c r="AC294" s="489">
        <v>0</v>
      </c>
      <c r="AD294" s="489">
        <v>0</v>
      </c>
      <c r="AE294" s="489">
        <v>0</v>
      </c>
      <c r="AF294" s="489">
        <v>0</v>
      </c>
      <c r="AG294" s="489">
        <v>0</v>
      </c>
      <c r="AH294" s="489">
        <v>0</v>
      </c>
      <c r="AI294" s="489">
        <v>0</v>
      </c>
      <c r="AJ294" s="489">
        <v>38807.03</v>
      </c>
      <c r="AK294" s="489">
        <v>19403.509999999998</v>
      </c>
      <c r="AL294" s="489">
        <v>0</v>
      </c>
      <c r="AN294" s="372">
        <f>I294/'Приложение 1.1'!J292</f>
        <v>0</v>
      </c>
      <c r="AO294" s="372" t="e">
        <f t="shared" si="210"/>
        <v>#DIV/0!</v>
      </c>
      <c r="AP294" s="372" t="e">
        <f t="shared" si="211"/>
        <v>#DIV/0!</v>
      </c>
      <c r="AQ294" s="372" t="e">
        <f t="shared" si="212"/>
        <v>#DIV/0!</v>
      </c>
      <c r="AR294" s="372" t="e">
        <f t="shared" si="213"/>
        <v>#DIV/0!</v>
      </c>
      <c r="AS294" s="372" t="e">
        <f t="shared" si="214"/>
        <v>#DIV/0!</v>
      </c>
      <c r="AT294" s="372" t="e">
        <f t="shared" si="215"/>
        <v>#DIV/0!</v>
      </c>
      <c r="AU294" s="372">
        <f t="shared" si="216"/>
        <v>3062.7816458852867</v>
      </c>
      <c r="AV294" s="372" t="e">
        <f t="shared" si="217"/>
        <v>#DIV/0!</v>
      </c>
      <c r="AW294" s="372" t="e">
        <f t="shared" si="218"/>
        <v>#DIV/0!</v>
      </c>
      <c r="AX294" s="372" t="e">
        <f t="shared" si="219"/>
        <v>#DIV/0!</v>
      </c>
      <c r="AY294" s="372">
        <f>AI294/'Приложение 1.1'!J292</f>
        <v>0</v>
      </c>
      <c r="AZ294" s="372">
        <v>730.08</v>
      </c>
      <c r="BA294" s="372">
        <v>2070.12</v>
      </c>
      <c r="BB294" s="372">
        <v>848.92</v>
      </c>
      <c r="BC294" s="372">
        <v>819.73</v>
      </c>
      <c r="BD294" s="372">
        <v>611.5</v>
      </c>
      <c r="BE294" s="372">
        <v>1080.04</v>
      </c>
      <c r="BF294" s="372">
        <v>2671800.0099999998</v>
      </c>
      <c r="BG294" s="372">
        <f t="shared" si="220"/>
        <v>4422.8500000000004</v>
      </c>
      <c r="BH294" s="372">
        <v>8748.57</v>
      </c>
      <c r="BI294" s="372">
        <v>3389.61</v>
      </c>
      <c r="BJ294" s="372">
        <v>5995.76</v>
      </c>
      <c r="BK294" s="372">
        <v>548.62</v>
      </c>
      <c r="BL294" s="373" t="str">
        <f t="shared" si="221"/>
        <v xml:space="preserve"> </v>
      </c>
      <c r="BM294" s="373" t="e">
        <f t="shared" si="222"/>
        <v>#DIV/0!</v>
      </c>
      <c r="BN294" s="373" t="e">
        <f t="shared" si="223"/>
        <v>#DIV/0!</v>
      </c>
      <c r="BO294" s="373" t="e">
        <f t="shared" si="224"/>
        <v>#DIV/0!</v>
      </c>
      <c r="BP294" s="373" t="e">
        <f t="shared" si="225"/>
        <v>#DIV/0!</v>
      </c>
      <c r="BQ294" s="373" t="e">
        <f t="shared" si="226"/>
        <v>#DIV/0!</v>
      </c>
      <c r="BR294" s="373" t="e">
        <f t="shared" si="227"/>
        <v>#DIV/0!</v>
      </c>
      <c r="BS294" s="373" t="str">
        <f t="shared" si="228"/>
        <v xml:space="preserve"> </v>
      </c>
      <c r="BT294" s="373" t="e">
        <f t="shared" si="229"/>
        <v>#DIV/0!</v>
      </c>
      <c r="BU294" s="373" t="e">
        <f t="shared" si="230"/>
        <v>#DIV/0!</v>
      </c>
      <c r="BV294" s="373" t="e">
        <f t="shared" si="231"/>
        <v>#DIV/0!</v>
      </c>
      <c r="BW294" s="373" t="str">
        <f t="shared" si="232"/>
        <v xml:space="preserve"> </v>
      </c>
      <c r="BY294" s="492">
        <f t="shared" si="196"/>
        <v>3.0167485189787282</v>
      </c>
      <c r="BZ294" s="493">
        <f t="shared" si="197"/>
        <v>1.5083738708035359</v>
      </c>
      <c r="CA294" s="494">
        <f t="shared" si="206"/>
        <v>3207.9450872817956</v>
      </c>
      <c r="CB294" s="491">
        <f t="shared" si="233"/>
        <v>4621.88</v>
      </c>
      <c r="CC294" s="495" t="str">
        <f t="shared" si="234"/>
        <v xml:space="preserve"> </v>
      </c>
    </row>
    <row r="295" spans="1:81" s="26" customFormat="1" ht="30.75" customHeight="1">
      <c r="A295" s="796" t="s">
        <v>421</v>
      </c>
      <c r="B295" s="796"/>
      <c r="C295" s="388">
        <f>SUM(C294)</f>
        <v>365</v>
      </c>
      <c r="D295" s="287"/>
      <c r="E295" s="275"/>
      <c r="F295" s="275"/>
      <c r="G295" s="388">
        <f>ROUND(SUM(G294),2)</f>
        <v>1286385.98</v>
      </c>
      <c r="H295" s="388">
        <f t="shared" ref="H295:AL295" si="240">SUM(H294)</f>
        <v>0</v>
      </c>
      <c r="I295" s="388">
        <f t="shared" si="240"/>
        <v>0</v>
      </c>
      <c r="J295" s="388">
        <f t="shared" si="240"/>
        <v>0</v>
      </c>
      <c r="K295" s="388">
        <f t="shared" si="240"/>
        <v>0</v>
      </c>
      <c r="L295" s="388">
        <f t="shared" si="240"/>
        <v>0</v>
      </c>
      <c r="M295" s="388">
        <f t="shared" si="240"/>
        <v>0</v>
      </c>
      <c r="N295" s="388">
        <f t="shared" si="240"/>
        <v>0</v>
      </c>
      <c r="O295" s="388">
        <f t="shared" si="240"/>
        <v>0</v>
      </c>
      <c r="P295" s="388">
        <f t="shared" si="240"/>
        <v>0</v>
      </c>
      <c r="Q295" s="388">
        <f t="shared" si="240"/>
        <v>0</v>
      </c>
      <c r="R295" s="388">
        <f t="shared" si="240"/>
        <v>0</v>
      </c>
      <c r="S295" s="388">
        <f t="shared" si="240"/>
        <v>0</v>
      </c>
      <c r="T295" s="103">
        <f t="shared" si="240"/>
        <v>0</v>
      </c>
      <c r="U295" s="388">
        <f t="shared" si="240"/>
        <v>0</v>
      </c>
      <c r="V295" s="275" t="s">
        <v>388</v>
      </c>
      <c r="W295" s="388">
        <f t="shared" si="240"/>
        <v>401</v>
      </c>
      <c r="X295" s="388">
        <f t="shared" si="240"/>
        <v>1228175.44</v>
      </c>
      <c r="Y295" s="388">
        <f t="shared" si="240"/>
        <v>0</v>
      </c>
      <c r="Z295" s="388">
        <f t="shared" si="240"/>
        <v>0</v>
      </c>
      <c r="AA295" s="388">
        <f t="shared" si="240"/>
        <v>0</v>
      </c>
      <c r="AB295" s="388">
        <f t="shared" si="240"/>
        <v>0</v>
      </c>
      <c r="AC295" s="388">
        <f t="shared" si="240"/>
        <v>0</v>
      </c>
      <c r="AD295" s="388">
        <f t="shared" si="240"/>
        <v>0</v>
      </c>
      <c r="AE295" s="388">
        <f t="shared" si="240"/>
        <v>0</v>
      </c>
      <c r="AF295" s="388">
        <f t="shared" si="240"/>
        <v>0</v>
      </c>
      <c r="AG295" s="388">
        <f t="shared" si="240"/>
        <v>0</v>
      </c>
      <c r="AH295" s="388">
        <f t="shared" si="240"/>
        <v>0</v>
      </c>
      <c r="AI295" s="388">
        <f t="shared" si="240"/>
        <v>0</v>
      </c>
      <c r="AJ295" s="388">
        <f t="shared" si="240"/>
        <v>38807.03</v>
      </c>
      <c r="AK295" s="388">
        <f t="shared" si="240"/>
        <v>19403.509999999998</v>
      </c>
      <c r="AL295" s="388">
        <f t="shared" si="240"/>
        <v>0</v>
      </c>
      <c r="AN295" s="372">
        <f>I295/'Приложение 1.1'!J293</f>
        <v>0</v>
      </c>
      <c r="AO295" s="372" t="e">
        <f t="shared" si="210"/>
        <v>#DIV/0!</v>
      </c>
      <c r="AP295" s="372" t="e">
        <f t="shared" si="211"/>
        <v>#DIV/0!</v>
      </c>
      <c r="AQ295" s="372" t="e">
        <f t="shared" si="212"/>
        <v>#DIV/0!</v>
      </c>
      <c r="AR295" s="372" t="e">
        <f t="shared" si="213"/>
        <v>#DIV/0!</v>
      </c>
      <c r="AS295" s="372" t="e">
        <f t="shared" si="214"/>
        <v>#DIV/0!</v>
      </c>
      <c r="AT295" s="372" t="e">
        <f t="shared" si="215"/>
        <v>#DIV/0!</v>
      </c>
      <c r="AU295" s="372">
        <f t="shared" si="216"/>
        <v>3062.7816458852867</v>
      </c>
      <c r="AV295" s="372" t="e">
        <f t="shared" si="217"/>
        <v>#DIV/0!</v>
      </c>
      <c r="AW295" s="372" t="e">
        <f t="shared" si="218"/>
        <v>#DIV/0!</v>
      </c>
      <c r="AX295" s="372" t="e">
        <f t="shared" si="219"/>
        <v>#DIV/0!</v>
      </c>
      <c r="AY295" s="372">
        <f>AI295/'Приложение 1.1'!J293</f>
        <v>0</v>
      </c>
      <c r="AZ295" s="372">
        <v>730.08</v>
      </c>
      <c r="BA295" s="372">
        <v>2070.12</v>
      </c>
      <c r="BB295" s="372">
        <v>848.92</v>
      </c>
      <c r="BC295" s="372">
        <v>819.73</v>
      </c>
      <c r="BD295" s="372">
        <v>611.5</v>
      </c>
      <c r="BE295" s="372">
        <v>1080.04</v>
      </c>
      <c r="BF295" s="372">
        <v>2671800.0099999998</v>
      </c>
      <c r="BG295" s="372">
        <f t="shared" si="220"/>
        <v>4422.8500000000004</v>
      </c>
      <c r="BH295" s="372">
        <v>8748.57</v>
      </c>
      <c r="BI295" s="372">
        <v>3389.61</v>
      </c>
      <c r="BJ295" s="372">
        <v>5995.76</v>
      </c>
      <c r="BK295" s="372">
        <v>548.62</v>
      </c>
      <c r="BL295" s="373" t="str">
        <f t="shared" si="221"/>
        <v xml:space="preserve"> </v>
      </c>
      <c r="BM295" s="373" t="e">
        <f t="shared" si="222"/>
        <v>#DIV/0!</v>
      </c>
      <c r="BN295" s="373" t="e">
        <f t="shared" si="223"/>
        <v>#DIV/0!</v>
      </c>
      <c r="BO295" s="373" t="e">
        <f t="shared" si="224"/>
        <v>#DIV/0!</v>
      </c>
      <c r="BP295" s="373" t="e">
        <f t="shared" si="225"/>
        <v>#DIV/0!</v>
      </c>
      <c r="BQ295" s="373" t="e">
        <f t="shared" si="226"/>
        <v>#DIV/0!</v>
      </c>
      <c r="BR295" s="373" t="e">
        <f t="shared" si="227"/>
        <v>#DIV/0!</v>
      </c>
      <c r="BS295" s="373" t="str">
        <f t="shared" si="228"/>
        <v xml:space="preserve"> </v>
      </c>
      <c r="BT295" s="373" t="e">
        <f t="shared" si="229"/>
        <v>#DIV/0!</v>
      </c>
      <c r="BU295" s="373" t="e">
        <f t="shared" si="230"/>
        <v>#DIV/0!</v>
      </c>
      <c r="BV295" s="373" t="e">
        <f t="shared" si="231"/>
        <v>#DIV/0!</v>
      </c>
      <c r="BW295" s="373" t="str">
        <f t="shared" si="232"/>
        <v xml:space="preserve"> </v>
      </c>
      <c r="BY295" s="273">
        <f t="shared" si="196"/>
        <v>3.0167485189787282</v>
      </c>
      <c r="BZ295" s="374">
        <f t="shared" si="197"/>
        <v>1.5083738708035359</v>
      </c>
      <c r="CA295" s="375">
        <f t="shared" si="206"/>
        <v>3207.9450872817956</v>
      </c>
      <c r="CB295" s="372">
        <f t="shared" si="233"/>
        <v>4621.88</v>
      </c>
      <c r="CC295" s="18" t="str">
        <f t="shared" si="234"/>
        <v xml:space="preserve"> </v>
      </c>
    </row>
    <row r="296" spans="1:81" s="26" customFormat="1" ht="13.5" customHeight="1">
      <c r="A296" s="715" t="s">
        <v>350</v>
      </c>
      <c r="B296" s="716"/>
      <c r="C296" s="716"/>
      <c r="D296" s="716"/>
      <c r="E296" s="716"/>
      <c r="F296" s="716"/>
      <c r="G296" s="716"/>
      <c r="H296" s="716"/>
      <c r="I296" s="716"/>
      <c r="J296" s="716"/>
      <c r="K296" s="716"/>
      <c r="L296" s="716"/>
      <c r="M296" s="716"/>
      <c r="N296" s="716"/>
      <c r="O296" s="716"/>
      <c r="P296" s="716"/>
      <c r="Q296" s="716"/>
      <c r="R296" s="716"/>
      <c r="S296" s="716"/>
      <c r="T296" s="716"/>
      <c r="U296" s="716"/>
      <c r="V296" s="716"/>
      <c r="W296" s="716"/>
      <c r="X296" s="716"/>
      <c r="Y296" s="716"/>
      <c r="Z296" s="716"/>
      <c r="AA296" s="716"/>
      <c r="AB296" s="716"/>
      <c r="AC296" s="716"/>
      <c r="AD296" s="716"/>
      <c r="AE296" s="716"/>
      <c r="AF296" s="716"/>
      <c r="AG296" s="716"/>
      <c r="AH296" s="716"/>
      <c r="AI296" s="716"/>
      <c r="AJ296" s="716"/>
      <c r="AK296" s="716"/>
      <c r="AL296" s="717"/>
      <c r="AN296" s="372" t="e">
        <f>I296/'Приложение 1.1'!J294</f>
        <v>#DIV/0!</v>
      </c>
      <c r="AO296" s="372" t="e">
        <f t="shared" si="210"/>
        <v>#DIV/0!</v>
      </c>
      <c r="AP296" s="372" t="e">
        <f t="shared" si="211"/>
        <v>#DIV/0!</v>
      </c>
      <c r="AQ296" s="372" t="e">
        <f t="shared" si="212"/>
        <v>#DIV/0!</v>
      </c>
      <c r="AR296" s="372" t="e">
        <f t="shared" si="213"/>
        <v>#DIV/0!</v>
      </c>
      <c r="AS296" s="372" t="e">
        <f t="shared" si="214"/>
        <v>#DIV/0!</v>
      </c>
      <c r="AT296" s="372" t="e">
        <f t="shared" si="215"/>
        <v>#DIV/0!</v>
      </c>
      <c r="AU296" s="372" t="e">
        <f t="shared" si="216"/>
        <v>#DIV/0!</v>
      </c>
      <c r="AV296" s="372" t="e">
        <f t="shared" si="217"/>
        <v>#DIV/0!</v>
      </c>
      <c r="AW296" s="372" t="e">
        <f t="shared" si="218"/>
        <v>#DIV/0!</v>
      </c>
      <c r="AX296" s="372" t="e">
        <f t="shared" si="219"/>
        <v>#DIV/0!</v>
      </c>
      <c r="AY296" s="372" t="e">
        <f>AI296/'Приложение 1.1'!J294</f>
        <v>#DIV/0!</v>
      </c>
      <c r="AZ296" s="372">
        <v>730.08</v>
      </c>
      <c r="BA296" s="372">
        <v>2070.12</v>
      </c>
      <c r="BB296" s="372">
        <v>848.92</v>
      </c>
      <c r="BC296" s="372">
        <v>819.73</v>
      </c>
      <c r="BD296" s="372">
        <v>611.5</v>
      </c>
      <c r="BE296" s="372">
        <v>1080.04</v>
      </c>
      <c r="BF296" s="372">
        <v>2671800.0099999998</v>
      </c>
      <c r="BG296" s="372">
        <f t="shared" si="220"/>
        <v>4422.8500000000004</v>
      </c>
      <c r="BH296" s="372">
        <v>8748.57</v>
      </c>
      <c r="BI296" s="372">
        <v>3389.61</v>
      </c>
      <c r="BJ296" s="372">
        <v>5995.76</v>
      </c>
      <c r="BK296" s="372">
        <v>548.62</v>
      </c>
      <c r="BL296" s="373" t="e">
        <f t="shared" si="221"/>
        <v>#DIV/0!</v>
      </c>
      <c r="BM296" s="373" t="e">
        <f t="shared" si="222"/>
        <v>#DIV/0!</v>
      </c>
      <c r="BN296" s="373" t="e">
        <f t="shared" si="223"/>
        <v>#DIV/0!</v>
      </c>
      <c r="BO296" s="373" t="e">
        <f t="shared" si="224"/>
        <v>#DIV/0!</v>
      </c>
      <c r="BP296" s="373" t="e">
        <f t="shared" si="225"/>
        <v>#DIV/0!</v>
      </c>
      <c r="BQ296" s="373" t="e">
        <f t="shared" si="226"/>
        <v>#DIV/0!</v>
      </c>
      <c r="BR296" s="373" t="e">
        <f t="shared" si="227"/>
        <v>#DIV/0!</v>
      </c>
      <c r="BS296" s="373" t="e">
        <f t="shared" si="228"/>
        <v>#DIV/0!</v>
      </c>
      <c r="BT296" s="373" t="e">
        <f t="shared" si="229"/>
        <v>#DIV/0!</v>
      </c>
      <c r="BU296" s="373" t="e">
        <f t="shared" si="230"/>
        <v>#DIV/0!</v>
      </c>
      <c r="BV296" s="373" t="e">
        <f t="shared" si="231"/>
        <v>#DIV/0!</v>
      </c>
      <c r="BW296" s="373" t="e">
        <f t="shared" si="232"/>
        <v>#DIV/0!</v>
      </c>
      <c r="BY296" s="273" t="e">
        <f t="shared" si="196"/>
        <v>#DIV/0!</v>
      </c>
      <c r="BZ296" s="374" t="e">
        <f t="shared" si="197"/>
        <v>#DIV/0!</v>
      </c>
      <c r="CA296" s="375" t="e">
        <f t="shared" si="206"/>
        <v>#DIV/0!</v>
      </c>
      <c r="CB296" s="372">
        <f t="shared" si="233"/>
        <v>4621.88</v>
      </c>
      <c r="CC296" s="18" t="e">
        <f t="shared" si="234"/>
        <v>#DIV/0!</v>
      </c>
    </row>
    <row r="297" spans="1:81" s="26" customFormat="1" ht="9" customHeight="1">
      <c r="A297" s="541">
        <v>237</v>
      </c>
      <c r="B297" s="129" t="s">
        <v>918</v>
      </c>
      <c r="C297" s="388">
        <v>590.04</v>
      </c>
      <c r="D297" s="365"/>
      <c r="E297" s="388"/>
      <c r="F297" s="388"/>
      <c r="G297" s="178">
        <f>ROUND(H297+U297+X297+Z297+AB297+AD297+AF297+AH297+AI297+AJ297+AK297+AL297,2)</f>
        <v>1803470.32</v>
      </c>
      <c r="H297" s="388">
        <f>I297+K297+M297+O297+Q297+S297</f>
        <v>0</v>
      </c>
      <c r="I297" s="190">
        <v>0</v>
      </c>
      <c r="J297" s="190">
        <v>0</v>
      </c>
      <c r="K297" s="190">
        <v>0</v>
      </c>
      <c r="L297" s="190">
        <v>0</v>
      </c>
      <c r="M297" s="190">
        <v>0</v>
      </c>
      <c r="N297" s="388">
        <v>0</v>
      </c>
      <c r="O297" s="388">
        <v>0</v>
      </c>
      <c r="P297" s="388">
        <v>0</v>
      </c>
      <c r="Q297" s="388">
        <v>0</v>
      </c>
      <c r="R297" s="388">
        <v>0</v>
      </c>
      <c r="S297" s="388">
        <v>0</v>
      </c>
      <c r="T297" s="103">
        <v>0</v>
      </c>
      <c r="U297" s="388">
        <v>0</v>
      </c>
      <c r="V297" s="388" t="s">
        <v>993</v>
      </c>
      <c r="W297" s="396">
        <v>589</v>
      </c>
      <c r="X297" s="388">
        <v>1724534.85</v>
      </c>
      <c r="Y297" s="396">
        <v>0</v>
      </c>
      <c r="Z297" s="396">
        <v>0</v>
      </c>
      <c r="AA297" s="396">
        <v>0</v>
      </c>
      <c r="AB297" s="396">
        <v>0</v>
      </c>
      <c r="AC297" s="396">
        <v>0</v>
      </c>
      <c r="AD297" s="396">
        <v>0</v>
      </c>
      <c r="AE297" s="396">
        <v>0</v>
      </c>
      <c r="AF297" s="396">
        <v>0</v>
      </c>
      <c r="AG297" s="396">
        <v>0</v>
      </c>
      <c r="AH297" s="396">
        <v>0</v>
      </c>
      <c r="AI297" s="396">
        <v>0</v>
      </c>
      <c r="AJ297" s="396">
        <v>51527.32</v>
      </c>
      <c r="AK297" s="396">
        <v>27408.15</v>
      </c>
      <c r="AL297" s="396">
        <v>0</v>
      </c>
      <c r="AN297" s="372">
        <f>I297/'Приложение 1.1'!J295</f>
        <v>0</v>
      </c>
      <c r="AO297" s="372" t="e">
        <f t="shared" si="210"/>
        <v>#DIV/0!</v>
      </c>
      <c r="AP297" s="372" t="e">
        <f t="shared" si="211"/>
        <v>#DIV/0!</v>
      </c>
      <c r="AQ297" s="372" t="e">
        <f t="shared" si="212"/>
        <v>#DIV/0!</v>
      </c>
      <c r="AR297" s="372" t="e">
        <f t="shared" si="213"/>
        <v>#DIV/0!</v>
      </c>
      <c r="AS297" s="372" t="e">
        <f t="shared" si="214"/>
        <v>#DIV/0!</v>
      </c>
      <c r="AT297" s="372" t="e">
        <f t="shared" si="215"/>
        <v>#DIV/0!</v>
      </c>
      <c r="AU297" s="372">
        <f t="shared" si="216"/>
        <v>2927.9029711375215</v>
      </c>
      <c r="AV297" s="372" t="e">
        <f t="shared" si="217"/>
        <v>#DIV/0!</v>
      </c>
      <c r="AW297" s="372" t="e">
        <f t="shared" si="218"/>
        <v>#DIV/0!</v>
      </c>
      <c r="AX297" s="372" t="e">
        <f t="shared" si="219"/>
        <v>#DIV/0!</v>
      </c>
      <c r="AY297" s="372">
        <f>AI297/'Приложение 1.1'!J295</f>
        <v>0</v>
      </c>
      <c r="AZ297" s="372">
        <v>730.08</v>
      </c>
      <c r="BA297" s="372">
        <v>2070.12</v>
      </c>
      <c r="BB297" s="372">
        <v>848.92</v>
      </c>
      <c r="BC297" s="372">
        <v>819.73</v>
      </c>
      <c r="BD297" s="372">
        <v>611.5</v>
      </c>
      <c r="BE297" s="372">
        <v>1080.04</v>
      </c>
      <c r="BF297" s="372">
        <v>2671800.0099999998</v>
      </c>
      <c r="BG297" s="372">
        <f t="shared" si="220"/>
        <v>4422.8500000000004</v>
      </c>
      <c r="BH297" s="372">
        <v>8748.57</v>
      </c>
      <c r="BI297" s="372">
        <v>3389.61</v>
      </c>
      <c r="BJ297" s="372">
        <v>5995.76</v>
      </c>
      <c r="BK297" s="372">
        <v>548.62</v>
      </c>
      <c r="BL297" s="373" t="str">
        <f t="shared" si="221"/>
        <v xml:space="preserve"> </v>
      </c>
      <c r="BM297" s="373" t="e">
        <f t="shared" si="222"/>
        <v>#DIV/0!</v>
      </c>
      <c r="BN297" s="373" t="e">
        <f t="shared" si="223"/>
        <v>#DIV/0!</v>
      </c>
      <c r="BO297" s="373" t="e">
        <f t="shared" si="224"/>
        <v>#DIV/0!</v>
      </c>
      <c r="BP297" s="373" t="e">
        <f t="shared" si="225"/>
        <v>#DIV/0!</v>
      </c>
      <c r="BQ297" s="373" t="e">
        <f t="shared" si="226"/>
        <v>#DIV/0!</v>
      </c>
      <c r="BR297" s="373" t="e">
        <f t="shared" si="227"/>
        <v>#DIV/0!</v>
      </c>
      <c r="BS297" s="373" t="str">
        <f t="shared" si="228"/>
        <v xml:space="preserve"> </v>
      </c>
      <c r="BT297" s="373" t="e">
        <f t="shared" si="229"/>
        <v>#DIV/0!</v>
      </c>
      <c r="BU297" s="373" t="e">
        <f t="shared" si="230"/>
        <v>#DIV/0!</v>
      </c>
      <c r="BV297" s="373" t="e">
        <f t="shared" si="231"/>
        <v>#DIV/0!</v>
      </c>
      <c r="BW297" s="373" t="str">
        <f t="shared" si="232"/>
        <v xml:space="preserve"> </v>
      </c>
      <c r="BY297" s="273">
        <f t="shared" si="196"/>
        <v>2.8571204875719829</v>
      </c>
      <c r="BZ297" s="374">
        <f t="shared" si="197"/>
        <v>1.5197449991857921</v>
      </c>
      <c r="CA297" s="375">
        <f t="shared" si="206"/>
        <v>3061.9190492359935</v>
      </c>
      <c r="CB297" s="372">
        <f t="shared" si="233"/>
        <v>4621.88</v>
      </c>
      <c r="CC297" s="18" t="str">
        <f t="shared" si="234"/>
        <v xml:space="preserve"> </v>
      </c>
    </row>
    <row r="298" spans="1:81" s="26" customFormat="1" ht="25.5" customHeight="1">
      <c r="A298" s="796" t="s">
        <v>349</v>
      </c>
      <c r="B298" s="796"/>
      <c r="C298" s="388">
        <f>SUM(C297)</f>
        <v>590.04</v>
      </c>
      <c r="D298" s="287"/>
      <c r="E298" s="275"/>
      <c r="F298" s="275"/>
      <c r="G298" s="388">
        <f>ROUND(SUM(G297),2)</f>
        <v>1803470.32</v>
      </c>
      <c r="H298" s="388">
        <f t="shared" ref="H298:AL298" si="241">SUM(H297)</f>
        <v>0</v>
      </c>
      <c r="I298" s="388">
        <f t="shared" si="241"/>
        <v>0</v>
      </c>
      <c r="J298" s="388">
        <f t="shared" si="241"/>
        <v>0</v>
      </c>
      <c r="K298" s="388">
        <f t="shared" si="241"/>
        <v>0</v>
      </c>
      <c r="L298" s="388">
        <f t="shared" si="241"/>
        <v>0</v>
      </c>
      <c r="M298" s="388">
        <f t="shared" si="241"/>
        <v>0</v>
      </c>
      <c r="N298" s="388">
        <f t="shared" si="241"/>
        <v>0</v>
      </c>
      <c r="O298" s="388">
        <f t="shared" si="241"/>
        <v>0</v>
      </c>
      <c r="P298" s="388">
        <f t="shared" si="241"/>
        <v>0</v>
      </c>
      <c r="Q298" s="388">
        <f t="shared" si="241"/>
        <v>0</v>
      </c>
      <c r="R298" s="388">
        <f t="shared" si="241"/>
        <v>0</v>
      </c>
      <c r="S298" s="388">
        <f t="shared" si="241"/>
        <v>0</v>
      </c>
      <c r="T298" s="103">
        <f t="shared" si="241"/>
        <v>0</v>
      </c>
      <c r="U298" s="388">
        <f t="shared" si="241"/>
        <v>0</v>
      </c>
      <c r="V298" s="275" t="s">
        <v>388</v>
      </c>
      <c r="W298" s="388">
        <f t="shared" si="241"/>
        <v>589</v>
      </c>
      <c r="X298" s="388">
        <f t="shared" si="241"/>
        <v>1724534.85</v>
      </c>
      <c r="Y298" s="388">
        <f t="shared" si="241"/>
        <v>0</v>
      </c>
      <c r="Z298" s="388">
        <f t="shared" si="241"/>
        <v>0</v>
      </c>
      <c r="AA298" s="388">
        <f t="shared" si="241"/>
        <v>0</v>
      </c>
      <c r="AB298" s="388">
        <f t="shared" si="241"/>
        <v>0</v>
      </c>
      <c r="AC298" s="388">
        <f t="shared" si="241"/>
        <v>0</v>
      </c>
      <c r="AD298" s="388">
        <f t="shared" si="241"/>
        <v>0</v>
      </c>
      <c r="AE298" s="388">
        <f t="shared" si="241"/>
        <v>0</v>
      </c>
      <c r="AF298" s="388">
        <f t="shared" si="241"/>
        <v>0</v>
      </c>
      <c r="AG298" s="388">
        <f t="shared" si="241"/>
        <v>0</v>
      </c>
      <c r="AH298" s="388">
        <f t="shared" si="241"/>
        <v>0</v>
      </c>
      <c r="AI298" s="388">
        <f t="shared" si="241"/>
        <v>0</v>
      </c>
      <c r="AJ298" s="388">
        <f t="shared" si="241"/>
        <v>51527.32</v>
      </c>
      <c r="AK298" s="388">
        <f t="shared" si="241"/>
        <v>27408.15</v>
      </c>
      <c r="AL298" s="388">
        <f t="shared" si="241"/>
        <v>0</v>
      </c>
      <c r="AN298" s="372">
        <f>I298/'Приложение 1.1'!J296</f>
        <v>0</v>
      </c>
      <c r="AO298" s="372" t="e">
        <f t="shared" si="210"/>
        <v>#DIV/0!</v>
      </c>
      <c r="AP298" s="372" t="e">
        <f t="shared" si="211"/>
        <v>#DIV/0!</v>
      </c>
      <c r="AQ298" s="372" t="e">
        <f t="shared" si="212"/>
        <v>#DIV/0!</v>
      </c>
      <c r="AR298" s="372" t="e">
        <f t="shared" si="213"/>
        <v>#DIV/0!</v>
      </c>
      <c r="AS298" s="372" t="e">
        <f t="shared" si="214"/>
        <v>#DIV/0!</v>
      </c>
      <c r="AT298" s="372" t="e">
        <f t="shared" si="215"/>
        <v>#DIV/0!</v>
      </c>
      <c r="AU298" s="372">
        <f t="shared" si="216"/>
        <v>2927.9029711375215</v>
      </c>
      <c r="AV298" s="372" t="e">
        <f t="shared" si="217"/>
        <v>#DIV/0!</v>
      </c>
      <c r="AW298" s="372" t="e">
        <f t="shared" si="218"/>
        <v>#DIV/0!</v>
      </c>
      <c r="AX298" s="372" t="e">
        <f t="shared" si="219"/>
        <v>#DIV/0!</v>
      </c>
      <c r="AY298" s="372">
        <f>AI298/'Приложение 1.1'!J296</f>
        <v>0</v>
      </c>
      <c r="AZ298" s="372">
        <v>730.08</v>
      </c>
      <c r="BA298" s="372">
        <v>2070.12</v>
      </c>
      <c r="BB298" s="372">
        <v>848.92</v>
      </c>
      <c r="BC298" s="372">
        <v>819.73</v>
      </c>
      <c r="BD298" s="372">
        <v>611.5</v>
      </c>
      <c r="BE298" s="372">
        <v>1080.04</v>
      </c>
      <c r="BF298" s="372">
        <v>2671800.0099999998</v>
      </c>
      <c r="BG298" s="372">
        <f t="shared" si="220"/>
        <v>4422.8500000000004</v>
      </c>
      <c r="BH298" s="372">
        <v>8748.57</v>
      </c>
      <c r="BI298" s="372">
        <v>3389.61</v>
      </c>
      <c r="BJ298" s="372">
        <v>5995.76</v>
      </c>
      <c r="BK298" s="372">
        <v>548.62</v>
      </c>
      <c r="BL298" s="373" t="str">
        <f t="shared" si="221"/>
        <v xml:space="preserve"> </v>
      </c>
      <c r="BM298" s="373" t="e">
        <f t="shared" si="222"/>
        <v>#DIV/0!</v>
      </c>
      <c r="BN298" s="373" t="e">
        <f t="shared" si="223"/>
        <v>#DIV/0!</v>
      </c>
      <c r="BO298" s="373" t="e">
        <f t="shared" si="224"/>
        <v>#DIV/0!</v>
      </c>
      <c r="BP298" s="373" t="e">
        <f t="shared" si="225"/>
        <v>#DIV/0!</v>
      </c>
      <c r="BQ298" s="373" t="e">
        <f t="shared" si="226"/>
        <v>#DIV/0!</v>
      </c>
      <c r="BR298" s="373" t="e">
        <f t="shared" si="227"/>
        <v>#DIV/0!</v>
      </c>
      <c r="BS298" s="373" t="str">
        <f t="shared" si="228"/>
        <v xml:space="preserve"> </v>
      </c>
      <c r="BT298" s="373" t="e">
        <f t="shared" si="229"/>
        <v>#DIV/0!</v>
      </c>
      <c r="BU298" s="373" t="e">
        <f t="shared" si="230"/>
        <v>#DIV/0!</v>
      </c>
      <c r="BV298" s="373" t="e">
        <f t="shared" si="231"/>
        <v>#DIV/0!</v>
      </c>
      <c r="BW298" s="373" t="str">
        <f t="shared" si="232"/>
        <v xml:space="preserve"> </v>
      </c>
      <c r="BY298" s="273">
        <f t="shared" si="196"/>
        <v>2.8571204875719829</v>
      </c>
      <c r="BZ298" s="374">
        <f t="shared" si="197"/>
        <v>1.5197449991857921</v>
      </c>
      <c r="CA298" s="375">
        <f t="shared" si="206"/>
        <v>3061.9190492359935</v>
      </c>
      <c r="CB298" s="372">
        <f t="shared" si="233"/>
        <v>4621.88</v>
      </c>
      <c r="CC298" s="18" t="str">
        <f t="shared" si="234"/>
        <v xml:space="preserve"> </v>
      </c>
    </row>
    <row r="299" spans="1:81" s="26" customFormat="1" ht="12.75" customHeight="1">
      <c r="A299" s="715" t="s">
        <v>430</v>
      </c>
      <c r="B299" s="716"/>
      <c r="C299" s="716"/>
      <c r="D299" s="716"/>
      <c r="E299" s="716"/>
      <c r="F299" s="716"/>
      <c r="G299" s="716"/>
      <c r="H299" s="716"/>
      <c r="I299" s="716"/>
      <c r="J299" s="716"/>
      <c r="K299" s="716"/>
      <c r="L299" s="716"/>
      <c r="M299" s="716"/>
      <c r="N299" s="716"/>
      <c r="O299" s="716"/>
      <c r="P299" s="716"/>
      <c r="Q299" s="716"/>
      <c r="R299" s="716"/>
      <c r="S299" s="716"/>
      <c r="T299" s="716"/>
      <c r="U299" s="716"/>
      <c r="V299" s="716"/>
      <c r="W299" s="716"/>
      <c r="X299" s="716"/>
      <c r="Y299" s="716"/>
      <c r="Z299" s="716"/>
      <c r="AA299" s="716"/>
      <c r="AB299" s="716"/>
      <c r="AC299" s="716"/>
      <c r="AD299" s="716"/>
      <c r="AE299" s="716"/>
      <c r="AF299" s="716"/>
      <c r="AG299" s="716"/>
      <c r="AH299" s="716"/>
      <c r="AI299" s="716"/>
      <c r="AJ299" s="716"/>
      <c r="AK299" s="716"/>
      <c r="AL299" s="717"/>
      <c r="AN299" s="372" t="e">
        <f>I299/'Приложение 1.1'!J297</f>
        <v>#DIV/0!</v>
      </c>
      <c r="AO299" s="372" t="e">
        <f t="shared" si="210"/>
        <v>#DIV/0!</v>
      </c>
      <c r="AP299" s="372" t="e">
        <f t="shared" si="211"/>
        <v>#DIV/0!</v>
      </c>
      <c r="AQ299" s="372" t="e">
        <f t="shared" si="212"/>
        <v>#DIV/0!</v>
      </c>
      <c r="AR299" s="372" t="e">
        <f t="shared" si="213"/>
        <v>#DIV/0!</v>
      </c>
      <c r="AS299" s="372" t="e">
        <f t="shared" si="214"/>
        <v>#DIV/0!</v>
      </c>
      <c r="AT299" s="372" t="e">
        <f t="shared" si="215"/>
        <v>#DIV/0!</v>
      </c>
      <c r="AU299" s="372" t="e">
        <f t="shared" si="216"/>
        <v>#DIV/0!</v>
      </c>
      <c r="AV299" s="372" t="e">
        <f t="shared" si="217"/>
        <v>#DIV/0!</v>
      </c>
      <c r="AW299" s="372" t="e">
        <f t="shared" si="218"/>
        <v>#DIV/0!</v>
      </c>
      <c r="AX299" s="372" t="e">
        <f t="shared" si="219"/>
        <v>#DIV/0!</v>
      </c>
      <c r="AY299" s="372" t="e">
        <f>AI299/'Приложение 1.1'!J297</f>
        <v>#DIV/0!</v>
      </c>
      <c r="AZ299" s="372">
        <v>730.08</v>
      </c>
      <c r="BA299" s="372">
        <v>2070.12</v>
      </c>
      <c r="BB299" s="372">
        <v>848.92</v>
      </c>
      <c r="BC299" s="372">
        <v>819.73</v>
      </c>
      <c r="BD299" s="372">
        <v>611.5</v>
      </c>
      <c r="BE299" s="372">
        <v>1080.04</v>
      </c>
      <c r="BF299" s="372">
        <v>2671800.0099999998</v>
      </c>
      <c r="BG299" s="372">
        <f t="shared" si="220"/>
        <v>4422.8500000000004</v>
      </c>
      <c r="BH299" s="372">
        <v>8748.57</v>
      </c>
      <c r="BI299" s="372">
        <v>3389.61</v>
      </c>
      <c r="BJ299" s="372">
        <v>5995.76</v>
      </c>
      <c r="BK299" s="372">
        <v>548.62</v>
      </c>
      <c r="BL299" s="373" t="e">
        <f t="shared" si="221"/>
        <v>#DIV/0!</v>
      </c>
      <c r="BM299" s="373" t="e">
        <f t="shared" si="222"/>
        <v>#DIV/0!</v>
      </c>
      <c r="BN299" s="373" t="e">
        <f t="shared" si="223"/>
        <v>#DIV/0!</v>
      </c>
      <c r="BO299" s="373" t="e">
        <f t="shared" si="224"/>
        <v>#DIV/0!</v>
      </c>
      <c r="BP299" s="373" t="e">
        <f t="shared" si="225"/>
        <v>#DIV/0!</v>
      </c>
      <c r="BQ299" s="373" t="e">
        <f t="shared" si="226"/>
        <v>#DIV/0!</v>
      </c>
      <c r="BR299" s="373" t="e">
        <f t="shared" si="227"/>
        <v>#DIV/0!</v>
      </c>
      <c r="BS299" s="373" t="e">
        <f t="shared" si="228"/>
        <v>#DIV/0!</v>
      </c>
      <c r="BT299" s="373" t="e">
        <f t="shared" si="229"/>
        <v>#DIV/0!</v>
      </c>
      <c r="BU299" s="373" t="e">
        <f t="shared" si="230"/>
        <v>#DIV/0!</v>
      </c>
      <c r="BV299" s="373" t="e">
        <f t="shared" si="231"/>
        <v>#DIV/0!</v>
      </c>
      <c r="BW299" s="373" t="e">
        <f t="shared" si="232"/>
        <v>#DIV/0!</v>
      </c>
      <c r="BY299" s="273" t="e">
        <f t="shared" si="196"/>
        <v>#DIV/0!</v>
      </c>
      <c r="BZ299" s="374" t="e">
        <f t="shared" si="197"/>
        <v>#DIV/0!</v>
      </c>
      <c r="CA299" s="375" t="e">
        <f t="shared" si="206"/>
        <v>#DIV/0!</v>
      </c>
      <c r="CB299" s="372">
        <f t="shared" si="233"/>
        <v>4621.88</v>
      </c>
      <c r="CC299" s="18" t="e">
        <f t="shared" si="234"/>
        <v>#DIV/0!</v>
      </c>
    </row>
    <row r="300" spans="1:81" s="26" customFormat="1" ht="9" customHeight="1">
      <c r="A300" s="157">
        <v>238</v>
      </c>
      <c r="B300" s="387" t="s">
        <v>924</v>
      </c>
      <c r="C300" s="162">
        <v>923.2</v>
      </c>
      <c r="D300" s="365"/>
      <c r="E300" s="162"/>
      <c r="F300" s="162"/>
      <c r="G300" s="162">
        <f>ROUND(H300+U300+X300+Z300+AB300+AD300+AF300+AH300+AI300+AJ300+AK300+AL300,2)</f>
        <v>159107.54</v>
      </c>
      <c r="H300" s="388">
        <f>ROUND(I300+K300+M300+O300+Q300+S300,2)</f>
        <v>146582</v>
      </c>
      <c r="I300" s="190">
        <v>0</v>
      </c>
      <c r="J300" s="190">
        <v>0</v>
      </c>
      <c r="K300" s="190">
        <v>0</v>
      </c>
      <c r="L300" s="190">
        <v>199</v>
      </c>
      <c r="M300" s="178">
        <v>146582</v>
      </c>
      <c r="N300" s="388">
        <v>0</v>
      </c>
      <c r="O300" s="388">
        <v>0</v>
      </c>
      <c r="P300" s="388">
        <v>0</v>
      </c>
      <c r="Q300" s="388">
        <v>0</v>
      </c>
      <c r="R300" s="388">
        <v>0</v>
      </c>
      <c r="S300" s="388">
        <v>0</v>
      </c>
      <c r="T300" s="103">
        <v>0</v>
      </c>
      <c r="U300" s="388">
        <v>0</v>
      </c>
      <c r="V300" s="162"/>
      <c r="W300" s="396">
        <v>0</v>
      </c>
      <c r="X300" s="388">
        <v>0</v>
      </c>
      <c r="Y300" s="396">
        <v>0</v>
      </c>
      <c r="Z300" s="396">
        <v>0</v>
      </c>
      <c r="AA300" s="396">
        <v>0</v>
      </c>
      <c r="AB300" s="396">
        <v>0</v>
      </c>
      <c r="AC300" s="396">
        <v>0</v>
      </c>
      <c r="AD300" s="396">
        <v>0</v>
      </c>
      <c r="AE300" s="396">
        <v>0</v>
      </c>
      <c r="AF300" s="396">
        <v>0</v>
      </c>
      <c r="AG300" s="396">
        <v>0</v>
      </c>
      <c r="AH300" s="396">
        <v>0</v>
      </c>
      <c r="AI300" s="396">
        <v>0</v>
      </c>
      <c r="AJ300" s="396">
        <v>8350.36</v>
      </c>
      <c r="AK300" s="396">
        <v>4175.18</v>
      </c>
      <c r="AL300" s="396">
        <v>0</v>
      </c>
      <c r="AN300" s="372">
        <f>I300/'Приложение 1.1'!J298</f>
        <v>0</v>
      </c>
      <c r="AO300" s="372" t="e">
        <f t="shared" si="210"/>
        <v>#DIV/0!</v>
      </c>
      <c r="AP300" s="372">
        <f t="shared" si="211"/>
        <v>736.5929648241206</v>
      </c>
      <c r="AQ300" s="372" t="e">
        <f t="shared" si="212"/>
        <v>#DIV/0!</v>
      </c>
      <c r="AR300" s="372" t="e">
        <f t="shared" si="213"/>
        <v>#DIV/0!</v>
      </c>
      <c r="AS300" s="372" t="e">
        <f t="shared" si="214"/>
        <v>#DIV/0!</v>
      </c>
      <c r="AT300" s="372" t="e">
        <f t="shared" si="215"/>
        <v>#DIV/0!</v>
      </c>
      <c r="AU300" s="372" t="e">
        <f t="shared" si="216"/>
        <v>#DIV/0!</v>
      </c>
      <c r="AV300" s="372" t="e">
        <f t="shared" si="217"/>
        <v>#DIV/0!</v>
      </c>
      <c r="AW300" s="372" t="e">
        <f t="shared" si="218"/>
        <v>#DIV/0!</v>
      </c>
      <c r="AX300" s="372" t="e">
        <f t="shared" si="219"/>
        <v>#DIV/0!</v>
      </c>
      <c r="AY300" s="372">
        <f>AI300/'Приложение 1.1'!J298</f>
        <v>0</v>
      </c>
      <c r="AZ300" s="372">
        <v>730.08</v>
      </c>
      <c r="BA300" s="372">
        <v>2070.12</v>
      </c>
      <c r="BB300" s="372">
        <v>848.92</v>
      </c>
      <c r="BC300" s="372">
        <v>819.73</v>
      </c>
      <c r="BD300" s="372">
        <v>611.5</v>
      </c>
      <c r="BE300" s="372">
        <v>1080.04</v>
      </c>
      <c r="BF300" s="372">
        <v>2671800.0099999998</v>
      </c>
      <c r="BG300" s="372">
        <f t="shared" si="220"/>
        <v>4422.8500000000004</v>
      </c>
      <c r="BH300" s="372">
        <v>8748.57</v>
      </c>
      <c r="BI300" s="372">
        <v>3389.61</v>
      </c>
      <c r="BJ300" s="372">
        <v>5995.76</v>
      </c>
      <c r="BK300" s="372">
        <v>548.62</v>
      </c>
      <c r="BL300" s="373" t="str">
        <f t="shared" si="221"/>
        <v xml:space="preserve"> </v>
      </c>
      <c r="BM300" s="373" t="e">
        <f t="shared" si="222"/>
        <v>#DIV/0!</v>
      </c>
      <c r="BN300" s="373" t="str">
        <f t="shared" si="223"/>
        <v xml:space="preserve"> </v>
      </c>
      <c r="BO300" s="373" t="e">
        <f t="shared" si="224"/>
        <v>#DIV/0!</v>
      </c>
      <c r="BP300" s="373" t="e">
        <f t="shared" si="225"/>
        <v>#DIV/0!</v>
      </c>
      <c r="BQ300" s="373" t="e">
        <f t="shared" si="226"/>
        <v>#DIV/0!</v>
      </c>
      <c r="BR300" s="373" t="e">
        <f t="shared" si="227"/>
        <v>#DIV/0!</v>
      </c>
      <c r="BS300" s="373" t="e">
        <f t="shared" si="228"/>
        <v>#DIV/0!</v>
      </c>
      <c r="BT300" s="373" t="e">
        <f t="shared" si="229"/>
        <v>#DIV/0!</v>
      </c>
      <c r="BU300" s="373" t="e">
        <f t="shared" si="230"/>
        <v>#DIV/0!</v>
      </c>
      <c r="BV300" s="373" t="e">
        <f t="shared" si="231"/>
        <v>#DIV/0!</v>
      </c>
      <c r="BW300" s="373" t="str">
        <f t="shared" si="232"/>
        <v xml:space="preserve"> </v>
      </c>
      <c r="BY300" s="273">
        <f t="shared" si="196"/>
        <v>5.2482490773221686</v>
      </c>
      <c r="BZ300" s="374">
        <f t="shared" si="197"/>
        <v>2.6241245386610843</v>
      </c>
      <c r="CA300" s="375" t="e">
        <f t="shared" si="206"/>
        <v>#DIV/0!</v>
      </c>
      <c r="CB300" s="372">
        <f t="shared" si="233"/>
        <v>4621.88</v>
      </c>
      <c r="CC300" s="18" t="e">
        <f t="shared" si="234"/>
        <v>#DIV/0!</v>
      </c>
    </row>
    <row r="301" spans="1:81" s="26" customFormat="1" ht="9" customHeight="1">
      <c r="A301" s="157">
        <v>239</v>
      </c>
      <c r="B301" s="387" t="s">
        <v>925</v>
      </c>
      <c r="C301" s="162">
        <v>918.48</v>
      </c>
      <c r="D301" s="365"/>
      <c r="E301" s="162"/>
      <c r="F301" s="162"/>
      <c r="G301" s="162">
        <f>ROUND(H301+U301+X301+Z301+AB301+AD301+AF301+AH301+AI301+AJ301+AK301+AL301,2)</f>
        <v>159171.91</v>
      </c>
      <c r="H301" s="388">
        <f>ROUND(I301+K301+M301+O301+Q301+S301,2)</f>
        <v>146582</v>
      </c>
      <c r="I301" s="190">
        <v>0</v>
      </c>
      <c r="J301" s="190">
        <v>0</v>
      </c>
      <c r="K301" s="190">
        <v>0</v>
      </c>
      <c r="L301" s="190">
        <v>199</v>
      </c>
      <c r="M301" s="178">
        <v>146582</v>
      </c>
      <c r="N301" s="388">
        <v>0</v>
      </c>
      <c r="O301" s="388">
        <v>0</v>
      </c>
      <c r="P301" s="388">
        <v>0</v>
      </c>
      <c r="Q301" s="388">
        <v>0</v>
      </c>
      <c r="R301" s="388">
        <v>0</v>
      </c>
      <c r="S301" s="388">
        <v>0</v>
      </c>
      <c r="T301" s="103">
        <v>0</v>
      </c>
      <c r="U301" s="388">
        <v>0</v>
      </c>
      <c r="V301" s="162"/>
      <c r="W301" s="396">
        <v>0</v>
      </c>
      <c r="X301" s="388">
        <v>0</v>
      </c>
      <c r="Y301" s="396">
        <v>0</v>
      </c>
      <c r="Z301" s="396">
        <v>0</v>
      </c>
      <c r="AA301" s="396">
        <v>0</v>
      </c>
      <c r="AB301" s="396">
        <v>0</v>
      </c>
      <c r="AC301" s="396">
        <v>0</v>
      </c>
      <c r="AD301" s="396">
        <v>0</v>
      </c>
      <c r="AE301" s="396">
        <v>0</v>
      </c>
      <c r="AF301" s="396">
        <v>0</v>
      </c>
      <c r="AG301" s="396">
        <v>0</v>
      </c>
      <c r="AH301" s="396">
        <v>0</v>
      </c>
      <c r="AI301" s="396">
        <v>0</v>
      </c>
      <c r="AJ301" s="396">
        <v>8393.27</v>
      </c>
      <c r="AK301" s="396">
        <v>4196.6400000000003</v>
      </c>
      <c r="AL301" s="396">
        <v>0</v>
      </c>
      <c r="AN301" s="372">
        <f>I301/'Приложение 1.1'!J299</f>
        <v>0</v>
      </c>
      <c r="AO301" s="372" t="e">
        <f t="shared" si="210"/>
        <v>#DIV/0!</v>
      </c>
      <c r="AP301" s="372">
        <f t="shared" si="211"/>
        <v>736.5929648241206</v>
      </c>
      <c r="AQ301" s="372" t="e">
        <f t="shared" si="212"/>
        <v>#DIV/0!</v>
      </c>
      <c r="AR301" s="372" t="e">
        <f t="shared" si="213"/>
        <v>#DIV/0!</v>
      </c>
      <c r="AS301" s="372" t="e">
        <f t="shared" si="214"/>
        <v>#DIV/0!</v>
      </c>
      <c r="AT301" s="372" t="e">
        <f t="shared" si="215"/>
        <v>#DIV/0!</v>
      </c>
      <c r="AU301" s="372" t="e">
        <f t="shared" si="216"/>
        <v>#DIV/0!</v>
      </c>
      <c r="AV301" s="372" t="e">
        <f t="shared" si="217"/>
        <v>#DIV/0!</v>
      </c>
      <c r="AW301" s="372" t="e">
        <f t="shared" si="218"/>
        <v>#DIV/0!</v>
      </c>
      <c r="AX301" s="372" t="e">
        <f t="shared" si="219"/>
        <v>#DIV/0!</v>
      </c>
      <c r="AY301" s="372">
        <f>AI301/'Приложение 1.1'!J299</f>
        <v>0</v>
      </c>
      <c r="AZ301" s="372">
        <v>730.08</v>
      </c>
      <c r="BA301" s="372">
        <v>2070.12</v>
      </c>
      <c r="BB301" s="372">
        <v>848.92</v>
      </c>
      <c r="BC301" s="372">
        <v>819.73</v>
      </c>
      <c r="BD301" s="372">
        <v>611.5</v>
      </c>
      <c r="BE301" s="372">
        <v>1080.04</v>
      </c>
      <c r="BF301" s="372">
        <v>2671800.0099999998</v>
      </c>
      <c r="BG301" s="372">
        <f t="shared" si="220"/>
        <v>4422.8500000000004</v>
      </c>
      <c r="BH301" s="372">
        <v>8748.57</v>
      </c>
      <c r="BI301" s="372">
        <v>3389.61</v>
      </c>
      <c r="BJ301" s="372">
        <v>5995.76</v>
      </c>
      <c r="BK301" s="372">
        <v>548.62</v>
      </c>
      <c r="BL301" s="373" t="str">
        <f t="shared" si="221"/>
        <v xml:space="preserve"> </v>
      </c>
      <c r="BM301" s="373" t="e">
        <f t="shared" si="222"/>
        <v>#DIV/0!</v>
      </c>
      <c r="BN301" s="373" t="str">
        <f t="shared" si="223"/>
        <v xml:space="preserve"> </v>
      </c>
      <c r="BO301" s="373" t="e">
        <f t="shared" si="224"/>
        <v>#DIV/0!</v>
      </c>
      <c r="BP301" s="373" t="e">
        <f t="shared" si="225"/>
        <v>#DIV/0!</v>
      </c>
      <c r="BQ301" s="373" t="e">
        <f t="shared" si="226"/>
        <v>#DIV/0!</v>
      </c>
      <c r="BR301" s="373" t="e">
        <f t="shared" si="227"/>
        <v>#DIV/0!</v>
      </c>
      <c r="BS301" s="373" t="e">
        <f t="shared" si="228"/>
        <v>#DIV/0!</v>
      </c>
      <c r="BT301" s="373" t="e">
        <f t="shared" si="229"/>
        <v>#DIV/0!</v>
      </c>
      <c r="BU301" s="373" t="e">
        <f t="shared" si="230"/>
        <v>#DIV/0!</v>
      </c>
      <c r="BV301" s="373" t="e">
        <f t="shared" si="231"/>
        <v>#DIV/0!</v>
      </c>
      <c r="BW301" s="373" t="str">
        <f t="shared" si="232"/>
        <v xml:space="preserve"> </v>
      </c>
      <c r="BY301" s="273">
        <f t="shared" si="196"/>
        <v>5.2730849306262639</v>
      </c>
      <c r="BZ301" s="374">
        <f t="shared" si="197"/>
        <v>2.6365456065709081</v>
      </c>
      <c r="CA301" s="375" t="e">
        <f t="shared" si="206"/>
        <v>#DIV/0!</v>
      </c>
      <c r="CB301" s="372">
        <f t="shared" si="233"/>
        <v>4621.88</v>
      </c>
      <c r="CC301" s="18" t="e">
        <f t="shared" si="234"/>
        <v>#DIV/0!</v>
      </c>
    </row>
    <row r="302" spans="1:81" s="26" customFormat="1" ht="9" customHeight="1">
      <c r="A302" s="157">
        <v>240</v>
      </c>
      <c r="B302" s="387" t="s">
        <v>926</v>
      </c>
      <c r="C302" s="162">
        <v>724.7</v>
      </c>
      <c r="D302" s="365"/>
      <c r="E302" s="162"/>
      <c r="F302" s="162"/>
      <c r="G302" s="162">
        <f>H302+AI302+AJ302+AK302</f>
        <v>234012.88</v>
      </c>
      <c r="H302" s="388">
        <f>I302+K302+M302+O302+Q302+S302</f>
        <v>0</v>
      </c>
      <c r="I302" s="190">
        <v>0</v>
      </c>
      <c r="J302" s="190">
        <v>0</v>
      </c>
      <c r="K302" s="190">
        <v>0</v>
      </c>
      <c r="L302" s="190">
        <v>0</v>
      </c>
      <c r="M302" s="190">
        <v>0</v>
      </c>
      <c r="N302" s="388">
        <v>0</v>
      </c>
      <c r="O302" s="388">
        <v>0</v>
      </c>
      <c r="P302" s="388">
        <v>0</v>
      </c>
      <c r="Q302" s="388">
        <v>0</v>
      </c>
      <c r="R302" s="388">
        <v>0</v>
      </c>
      <c r="S302" s="388">
        <v>0</v>
      </c>
      <c r="T302" s="103">
        <v>0</v>
      </c>
      <c r="U302" s="388">
        <v>0</v>
      </c>
      <c r="V302" s="162"/>
      <c r="W302" s="396">
        <v>0</v>
      </c>
      <c r="X302" s="388">
        <v>0</v>
      </c>
      <c r="Y302" s="396">
        <v>0</v>
      </c>
      <c r="Z302" s="396">
        <v>0</v>
      </c>
      <c r="AA302" s="396">
        <v>0</v>
      </c>
      <c r="AB302" s="396">
        <v>0</v>
      </c>
      <c r="AC302" s="396">
        <v>0</v>
      </c>
      <c r="AD302" s="396">
        <v>0</v>
      </c>
      <c r="AE302" s="396">
        <v>0</v>
      </c>
      <c r="AF302" s="396">
        <v>0</v>
      </c>
      <c r="AG302" s="396">
        <v>0</v>
      </c>
      <c r="AH302" s="396">
        <v>0</v>
      </c>
      <c r="AI302" s="388">
        <f>ROUND(0.955*C302*322.91,2)</f>
        <v>223482.3</v>
      </c>
      <c r="AJ302" s="396">
        <f>ROUND((0.03*322.91)*C302,2)</f>
        <v>7020.39</v>
      </c>
      <c r="AK302" s="396">
        <f>ROUND((0.015*(322.91)*C302),2)</f>
        <v>3510.19</v>
      </c>
      <c r="AL302" s="396">
        <v>0</v>
      </c>
      <c r="AN302" s="372">
        <f>I302/'Приложение 1.1'!J300</f>
        <v>0</v>
      </c>
      <c r="AO302" s="372" t="e">
        <f t="shared" si="210"/>
        <v>#DIV/0!</v>
      </c>
      <c r="AP302" s="372" t="e">
        <f t="shared" si="211"/>
        <v>#DIV/0!</v>
      </c>
      <c r="AQ302" s="372" t="e">
        <f t="shared" si="212"/>
        <v>#DIV/0!</v>
      </c>
      <c r="AR302" s="372" t="e">
        <f t="shared" si="213"/>
        <v>#DIV/0!</v>
      </c>
      <c r="AS302" s="372" t="e">
        <f t="shared" si="214"/>
        <v>#DIV/0!</v>
      </c>
      <c r="AT302" s="372" t="e">
        <f t="shared" si="215"/>
        <v>#DIV/0!</v>
      </c>
      <c r="AU302" s="372" t="e">
        <f t="shared" si="216"/>
        <v>#DIV/0!</v>
      </c>
      <c r="AV302" s="372" t="e">
        <f t="shared" si="217"/>
        <v>#DIV/0!</v>
      </c>
      <c r="AW302" s="372" t="e">
        <f t="shared" si="218"/>
        <v>#DIV/0!</v>
      </c>
      <c r="AX302" s="372" t="e">
        <f t="shared" si="219"/>
        <v>#DIV/0!</v>
      </c>
      <c r="AY302" s="372">
        <f>AI302/'Приложение 1.1'!J300</f>
        <v>308.37905340140742</v>
      </c>
      <c r="AZ302" s="372">
        <v>730.08</v>
      </c>
      <c r="BA302" s="372">
        <v>2070.12</v>
      </c>
      <c r="BB302" s="372">
        <v>848.92</v>
      </c>
      <c r="BC302" s="372">
        <v>819.73</v>
      </c>
      <c r="BD302" s="372">
        <v>611.5</v>
      </c>
      <c r="BE302" s="372">
        <v>1080.04</v>
      </c>
      <c r="BF302" s="372">
        <v>2671800.0099999998</v>
      </c>
      <c r="BG302" s="372">
        <f t="shared" si="220"/>
        <v>4422.8500000000004</v>
      </c>
      <c r="BH302" s="372">
        <v>8748.57</v>
      </c>
      <c r="BI302" s="372">
        <v>3389.61</v>
      </c>
      <c r="BJ302" s="372">
        <v>5995.76</v>
      </c>
      <c r="BK302" s="372">
        <v>548.62</v>
      </c>
      <c r="BL302" s="373" t="str">
        <f t="shared" si="221"/>
        <v xml:space="preserve"> </v>
      </c>
      <c r="BM302" s="373" t="e">
        <f t="shared" si="222"/>
        <v>#DIV/0!</v>
      </c>
      <c r="BN302" s="373" t="e">
        <f t="shared" si="223"/>
        <v>#DIV/0!</v>
      </c>
      <c r="BO302" s="373" t="e">
        <f t="shared" si="224"/>
        <v>#DIV/0!</v>
      </c>
      <c r="BP302" s="373" t="e">
        <f t="shared" si="225"/>
        <v>#DIV/0!</v>
      </c>
      <c r="BQ302" s="373" t="e">
        <f t="shared" si="226"/>
        <v>#DIV/0!</v>
      </c>
      <c r="BR302" s="373" t="e">
        <f t="shared" si="227"/>
        <v>#DIV/0!</v>
      </c>
      <c r="BS302" s="373" t="e">
        <f t="shared" si="228"/>
        <v>#DIV/0!</v>
      </c>
      <c r="BT302" s="373" t="e">
        <f t="shared" si="229"/>
        <v>#DIV/0!</v>
      </c>
      <c r="BU302" s="373" t="e">
        <f t="shared" si="230"/>
        <v>#DIV/0!</v>
      </c>
      <c r="BV302" s="373" t="e">
        <f t="shared" si="231"/>
        <v>#DIV/0!</v>
      </c>
      <c r="BW302" s="373" t="str">
        <f t="shared" si="232"/>
        <v xml:space="preserve"> </v>
      </c>
      <c r="BY302" s="273">
        <f t="shared" si="196"/>
        <v>3.0000015383768623</v>
      </c>
      <c r="BZ302" s="374">
        <f t="shared" si="197"/>
        <v>1.4999986325539003</v>
      </c>
      <c r="CA302" s="375" t="e">
        <f t="shared" si="206"/>
        <v>#DIV/0!</v>
      </c>
      <c r="CB302" s="372">
        <f t="shared" si="233"/>
        <v>4621.88</v>
      </c>
      <c r="CC302" s="18" t="e">
        <f t="shared" si="234"/>
        <v>#DIV/0!</v>
      </c>
    </row>
    <row r="303" spans="1:81" s="26" customFormat="1" ht="36" customHeight="1">
      <c r="A303" s="799" t="s">
        <v>431</v>
      </c>
      <c r="B303" s="799"/>
      <c r="C303" s="162">
        <f>SUM(C300:C302)</f>
        <v>2566.38</v>
      </c>
      <c r="D303" s="289"/>
      <c r="E303" s="162"/>
      <c r="F303" s="162"/>
      <c r="G303" s="162">
        <f>ROUND(SUM(G300:G302),2)</f>
        <v>552292.32999999996</v>
      </c>
      <c r="H303" s="162">
        <f>ROUND(SUM(H300:H302),2)</f>
        <v>293164</v>
      </c>
      <c r="I303" s="162">
        <f t="shared" ref="I303:U303" si="242">SUM(I300:I302)</f>
        <v>0</v>
      </c>
      <c r="J303" s="162">
        <f t="shared" si="242"/>
        <v>0</v>
      </c>
      <c r="K303" s="162">
        <f t="shared" si="242"/>
        <v>0</v>
      </c>
      <c r="L303" s="162">
        <f t="shared" si="242"/>
        <v>398</v>
      </c>
      <c r="M303" s="162">
        <f t="shared" si="242"/>
        <v>293164</v>
      </c>
      <c r="N303" s="162">
        <f t="shared" si="242"/>
        <v>0</v>
      </c>
      <c r="O303" s="162">
        <f t="shared" si="242"/>
        <v>0</v>
      </c>
      <c r="P303" s="162">
        <f t="shared" si="242"/>
        <v>0</v>
      </c>
      <c r="Q303" s="162">
        <f t="shared" si="242"/>
        <v>0</v>
      </c>
      <c r="R303" s="162">
        <f t="shared" si="242"/>
        <v>0</v>
      </c>
      <c r="S303" s="162">
        <f t="shared" si="242"/>
        <v>0</v>
      </c>
      <c r="T303" s="192">
        <f t="shared" si="242"/>
        <v>0</v>
      </c>
      <c r="U303" s="162">
        <f t="shared" si="242"/>
        <v>0</v>
      </c>
      <c r="V303" s="162" t="s">
        <v>388</v>
      </c>
      <c r="W303" s="162">
        <f t="shared" ref="W303:AL303" si="243">SUM(W300:W302)</f>
        <v>0</v>
      </c>
      <c r="X303" s="162">
        <f t="shared" si="243"/>
        <v>0</v>
      </c>
      <c r="Y303" s="162">
        <f t="shared" si="243"/>
        <v>0</v>
      </c>
      <c r="Z303" s="162">
        <f t="shared" si="243"/>
        <v>0</v>
      </c>
      <c r="AA303" s="162">
        <f t="shared" si="243"/>
        <v>0</v>
      </c>
      <c r="AB303" s="162">
        <f t="shared" si="243"/>
        <v>0</v>
      </c>
      <c r="AC303" s="162">
        <f t="shared" si="243"/>
        <v>0</v>
      </c>
      <c r="AD303" s="162">
        <f t="shared" si="243"/>
        <v>0</v>
      </c>
      <c r="AE303" s="162">
        <f t="shared" si="243"/>
        <v>0</v>
      </c>
      <c r="AF303" s="162">
        <f t="shared" si="243"/>
        <v>0</v>
      </c>
      <c r="AG303" s="162">
        <f t="shared" si="243"/>
        <v>0</v>
      </c>
      <c r="AH303" s="162">
        <f t="shared" si="243"/>
        <v>0</v>
      </c>
      <c r="AI303" s="162">
        <f t="shared" si="243"/>
        <v>223482.3</v>
      </c>
      <c r="AJ303" s="162">
        <f t="shared" si="243"/>
        <v>23764.02</v>
      </c>
      <c r="AK303" s="162">
        <f t="shared" si="243"/>
        <v>11882.01</v>
      </c>
      <c r="AL303" s="162">
        <f t="shared" si="243"/>
        <v>0</v>
      </c>
      <c r="AN303" s="372">
        <f>I303/'Приложение 1.1'!J301</f>
        <v>0</v>
      </c>
      <c r="AO303" s="372" t="e">
        <f t="shared" si="210"/>
        <v>#DIV/0!</v>
      </c>
      <c r="AP303" s="372">
        <f t="shared" si="211"/>
        <v>736.5929648241206</v>
      </c>
      <c r="AQ303" s="372" t="e">
        <f t="shared" si="212"/>
        <v>#DIV/0!</v>
      </c>
      <c r="AR303" s="372" t="e">
        <f t="shared" si="213"/>
        <v>#DIV/0!</v>
      </c>
      <c r="AS303" s="372" t="e">
        <f t="shared" si="214"/>
        <v>#DIV/0!</v>
      </c>
      <c r="AT303" s="372" t="e">
        <f t="shared" si="215"/>
        <v>#DIV/0!</v>
      </c>
      <c r="AU303" s="372" t="e">
        <f t="shared" si="216"/>
        <v>#DIV/0!</v>
      </c>
      <c r="AV303" s="372" t="e">
        <f t="shared" si="217"/>
        <v>#DIV/0!</v>
      </c>
      <c r="AW303" s="372" t="e">
        <f t="shared" si="218"/>
        <v>#DIV/0!</v>
      </c>
      <c r="AX303" s="372" t="e">
        <f t="shared" si="219"/>
        <v>#DIV/0!</v>
      </c>
      <c r="AY303" s="372">
        <f>AI303/'Приложение 1.1'!J301</f>
        <v>87.080751876183569</v>
      </c>
      <c r="AZ303" s="372">
        <v>730.08</v>
      </c>
      <c r="BA303" s="372">
        <v>2070.12</v>
      </c>
      <c r="BB303" s="372">
        <v>848.92</v>
      </c>
      <c r="BC303" s="372">
        <v>819.73</v>
      </c>
      <c r="BD303" s="372">
        <v>611.5</v>
      </c>
      <c r="BE303" s="372">
        <v>1080.04</v>
      </c>
      <c r="BF303" s="372">
        <v>2671800.0099999998</v>
      </c>
      <c r="BG303" s="372">
        <f t="shared" si="220"/>
        <v>4422.8500000000004</v>
      </c>
      <c r="BH303" s="372">
        <v>8748.57</v>
      </c>
      <c r="BI303" s="372">
        <v>3389.61</v>
      </c>
      <c r="BJ303" s="372">
        <v>5995.76</v>
      </c>
      <c r="BK303" s="372">
        <v>548.62</v>
      </c>
      <c r="BL303" s="373" t="str">
        <f t="shared" si="221"/>
        <v xml:space="preserve"> </v>
      </c>
      <c r="BM303" s="373" t="e">
        <f t="shared" si="222"/>
        <v>#DIV/0!</v>
      </c>
      <c r="BN303" s="373" t="str">
        <f t="shared" si="223"/>
        <v xml:space="preserve"> </v>
      </c>
      <c r="BO303" s="373" t="e">
        <f t="shared" si="224"/>
        <v>#DIV/0!</v>
      </c>
      <c r="BP303" s="373" t="e">
        <f t="shared" si="225"/>
        <v>#DIV/0!</v>
      </c>
      <c r="BQ303" s="373" t="e">
        <f t="shared" si="226"/>
        <v>#DIV/0!</v>
      </c>
      <c r="BR303" s="373" t="e">
        <f t="shared" si="227"/>
        <v>#DIV/0!</v>
      </c>
      <c r="BS303" s="373" t="e">
        <f t="shared" si="228"/>
        <v>#DIV/0!</v>
      </c>
      <c r="BT303" s="373" t="e">
        <f t="shared" si="229"/>
        <v>#DIV/0!</v>
      </c>
      <c r="BU303" s="373" t="e">
        <f t="shared" si="230"/>
        <v>#DIV/0!</v>
      </c>
      <c r="BV303" s="373" t="e">
        <f t="shared" si="231"/>
        <v>#DIV/0!</v>
      </c>
      <c r="BW303" s="373" t="str">
        <f t="shared" si="232"/>
        <v xml:space="preserve"> </v>
      </c>
      <c r="BY303" s="273">
        <f t="shared" ref="BY303:BY363" si="244">AJ303/G303*100</f>
        <v>4.3027973971682716</v>
      </c>
      <c r="BZ303" s="374">
        <f t="shared" ref="BZ303:BZ363" si="245">AK303/G303*100</f>
        <v>2.1513986985841358</v>
      </c>
      <c r="CA303" s="375" t="e">
        <f t="shared" si="206"/>
        <v>#DIV/0!</v>
      </c>
      <c r="CB303" s="372">
        <f t="shared" si="233"/>
        <v>4621.88</v>
      </c>
      <c r="CC303" s="18" t="e">
        <f t="shared" si="234"/>
        <v>#DIV/0!</v>
      </c>
    </row>
    <row r="304" spans="1:81" s="26" customFormat="1" ht="12.75" customHeight="1">
      <c r="A304" s="725" t="s">
        <v>928</v>
      </c>
      <c r="B304" s="726"/>
      <c r="C304" s="726"/>
      <c r="D304" s="726"/>
      <c r="E304" s="726"/>
      <c r="F304" s="726"/>
      <c r="G304" s="726"/>
      <c r="H304" s="726"/>
      <c r="I304" s="726"/>
      <c r="J304" s="726"/>
      <c r="K304" s="726"/>
      <c r="L304" s="726"/>
      <c r="M304" s="726"/>
      <c r="N304" s="726"/>
      <c r="O304" s="726"/>
      <c r="P304" s="726"/>
      <c r="Q304" s="726"/>
      <c r="R304" s="726"/>
      <c r="S304" s="726"/>
      <c r="T304" s="726"/>
      <c r="U304" s="726"/>
      <c r="V304" s="726"/>
      <c r="W304" s="726"/>
      <c r="X304" s="726"/>
      <c r="Y304" s="726"/>
      <c r="Z304" s="726"/>
      <c r="AA304" s="726"/>
      <c r="AB304" s="726"/>
      <c r="AC304" s="726"/>
      <c r="AD304" s="726"/>
      <c r="AE304" s="726"/>
      <c r="AF304" s="726"/>
      <c r="AG304" s="726"/>
      <c r="AH304" s="726"/>
      <c r="AI304" s="726"/>
      <c r="AJ304" s="726"/>
      <c r="AK304" s="726"/>
      <c r="AL304" s="727"/>
      <c r="AN304" s="372" t="e">
        <f>I304/'Приложение 1.1'!J302</f>
        <v>#DIV/0!</v>
      </c>
      <c r="AO304" s="372" t="e">
        <f t="shared" si="210"/>
        <v>#DIV/0!</v>
      </c>
      <c r="AP304" s="372" t="e">
        <f t="shared" si="211"/>
        <v>#DIV/0!</v>
      </c>
      <c r="AQ304" s="372" t="e">
        <f t="shared" si="212"/>
        <v>#DIV/0!</v>
      </c>
      <c r="AR304" s="372" t="e">
        <f t="shared" si="213"/>
        <v>#DIV/0!</v>
      </c>
      <c r="AS304" s="372" t="e">
        <f t="shared" si="214"/>
        <v>#DIV/0!</v>
      </c>
      <c r="AT304" s="372" t="e">
        <f t="shared" si="215"/>
        <v>#DIV/0!</v>
      </c>
      <c r="AU304" s="372" t="e">
        <f t="shared" si="216"/>
        <v>#DIV/0!</v>
      </c>
      <c r="AV304" s="372" t="e">
        <f t="shared" si="217"/>
        <v>#DIV/0!</v>
      </c>
      <c r="AW304" s="372" t="e">
        <f t="shared" si="218"/>
        <v>#DIV/0!</v>
      </c>
      <c r="AX304" s="372" t="e">
        <f t="shared" si="219"/>
        <v>#DIV/0!</v>
      </c>
      <c r="AY304" s="372" t="e">
        <f>AI304/'Приложение 1.1'!J302</f>
        <v>#DIV/0!</v>
      </c>
      <c r="AZ304" s="372">
        <v>730.08</v>
      </c>
      <c r="BA304" s="372">
        <v>2070.12</v>
      </c>
      <c r="BB304" s="372">
        <v>848.92</v>
      </c>
      <c r="BC304" s="372">
        <v>819.73</v>
      </c>
      <c r="BD304" s="372">
        <v>611.5</v>
      </c>
      <c r="BE304" s="372">
        <v>1080.04</v>
      </c>
      <c r="BF304" s="372">
        <v>2671800.0099999998</v>
      </c>
      <c r="BG304" s="372">
        <f t="shared" si="220"/>
        <v>4422.8500000000004</v>
      </c>
      <c r="BH304" s="372">
        <v>8748.57</v>
      </c>
      <c r="BI304" s="372">
        <v>3389.61</v>
      </c>
      <c r="BJ304" s="372">
        <v>5995.76</v>
      </c>
      <c r="BK304" s="372">
        <v>548.62</v>
      </c>
      <c r="BL304" s="373" t="e">
        <f t="shared" si="221"/>
        <v>#DIV/0!</v>
      </c>
      <c r="BM304" s="373" t="e">
        <f t="shared" si="222"/>
        <v>#DIV/0!</v>
      </c>
      <c r="BN304" s="373" t="e">
        <f t="shared" si="223"/>
        <v>#DIV/0!</v>
      </c>
      <c r="BO304" s="373" t="e">
        <f t="shared" si="224"/>
        <v>#DIV/0!</v>
      </c>
      <c r="BP304" s="373" t="e">
        <f t="shared" si="225"/>
        <v>#DIV/0!</v>
      </c>
      <c r="BQ304" s="373" t="e">
        <f t="shared" si="226"/>
        <v>#DIV/0!</v>
      </c>
      <c r="BR304" s="373" t="e">
        <f t="shared" si="227"/>
        <v>#DIV/0!</v>
      </c>
      <c r="BS304" s="373" t="e">
        <f t="shared" si="228"/>
        <v>#DIV/0!</v>
      </c>
      <c r="BT304" s="373" t="e">
        <f t="shared" si="229"/>
        <v>#DIV/0!</v>
      </c>
      <c r="BU304" s="373" t="e">
        <f t="shared" si="230"/>
        <v>#DIV/0!</v>
      </c>
      <c r="BV304" s="373" t="e">
        <f t="shared" si="231"/>
        <v>#DIV/0!</v>
      </c>
      <c r="BW304" s="373" t="e">
        <f t="shared" si="232"/>
        <v>#DIV/0!</v>
      </c>
      <c r="BY304" s="273" t="e">
        <f t="shared" si="244"/>
        <v>#DIV/0!</v>
      </c>
      <c r="BZ304" s="374" t="e">
        <f t="shared" si="245"/>
        <v>#DIV/0!</v>
      </c>
      <c r="CA304" s="375" t="e">
        <f t="shared" si="206"/>
        <v>#DIV/0!</v>
      </c>
      <c r="CB304" s="372">
        <f t="shared" si="233"/>
        <v>4621.88</v>
      </c>
      <c r="CC304" s="18" t="e">
        <f t="shared" si="234"/>
        <v>#DIV/0!</v>
      </c>
    </row>
    <row r="305" spans="1:81" s="490" customFormat="1" ht="9" customHeight="1">
      <c r="A305" s="139">
        <v>241</v>
      </c>
      <c r="B305" s="526" t="s">
        <v>931</v>
      </c>
      <c r="C305" s="527">
        <v>590.20000000000005</v>
      </c>
      <c r="D305" s="499"/>
      <c r="E305" s="487"/>
      <c r="F305" s="487"/>
      <c r="G305" s="483">
        <f>ROUND(H305+U305+X305+Z305+AB305+AD305+AF305+AH305+AI305+AJ305+AK305+AL305,2)</f>
        <v>1658801.88</v>
      </c>
      <c r="H305" s="487">
        <f>I305+K305+M305+O305+Q305+S305</f>
        <v>0</v>
      </c>
      <c r="I305" s="513">
        <v>0</v>
      </c>
      <c r="J305" s="513">
        <v>0</v>
      </c>
      <c r="K305" s="513">
        <v>0</v>
      </c>
      <c r="L305" s="513">
        <v>0</v>
      </c>
      <c r="M305" s="513">
        <v>0</v>
      </c>
      <c r="N305" s="487">
        <v>0</v>
      </c>
      <c r="O305" s="487">
        <v>0</v>
      </c>
      <c r="P305" s="487">
        <v>0</v>
      </c>
      <c r="Q305" s="487">
        <v>0</v>
      </c>
      <c r="R305" s="487">
        <v>0</v>
      </c>
      <c r="S305" s="487">
        <v>0</v>
      </c>
      <c r="T305" s="488">
        <v>0</v>
      </c>
      <c r="U305" s="487">
        <v>0</v>
      </c>
      <c r="V305" s="487" t="s">
        <v>993</v>
      </c>
      <c r="W305" s="528">
        <v>498</v>
      </c>
      <c r="X305" s="487">
        <v>1584136</v>
      </c>
      <c r="Y305" s="489">
        <v>0</v>
      </c>
      <c r="Z305" s="489">
        <v>0</v>
      </c>
      <c r="AA305" s="489">
        <v>0</v>
      </c>
      <c r="AB305" s="489">
        <v>0</v>
      </c>
      <c r="AC305" s="489">
        <v>0</v>
      </c>
      <c r="AD305" s="489">
        <v>0</v>
      </c>
      <c r="AE305" s="489">
        <v>0</v>
      </c>
      <c r="AF305" s="489">
        <v>0</v>
      </c>
      <c r="AG305" s="489">
        <v>0</v>
      </c>
      <c r="AH305" s="489">
        <v>0</v>
      </c>
      <c r="AI305" s="489">
        <v>0</v>
      </c>
      <c r="AJ305" s="489">
        <v>49777.25</v>
      </c>
      <c r="AK305" s="489">
        <v>24888.63</v>
      </c>
      <c r="AL305" s="489">
        <v>0</v>
      </c>
      <c r="AN305" s="372">
        <f>I305/'Приложение 1.1'!J303</f>
        <v>0</v>
      </c>
      <c r="AO305" s="372" t="e">
        <f t="shared" si="210"/>
        <v>#DIV/0!</v>
      </c>
      <c r="AP305" s="372" t="e">
        <f t="shared" si="211"/>
        <v>#DIV/0!</v>
      </c>
      <c r="AQ305" s="372" t="e">
        <f t="shared" si="212"/>
        <v>#DIV/0!</v>
      </c>
      <c r="AR305" s="372" t="e">
        <f t="shared" si="213"/>
        <v>#DIV/0!</v>
      </c>
      <c r="AS305" s="372" t="e">
        <f t="shared" si="214"/>
        <v>#DIV/0!</v>
      </c>
      <c r="AT305" s="372" t="e">
        <f t="shared" si="215"/>
        <v>#DIV/0!</v>
      </c>
      <c r="AU305" s="372">
        <f t="shared" si="216"/>
        <v>3180.995983935743</v>
      </c>
      <c r="AV305" s="372" t="e">
        <f t="shared" si="217"/>
        <v>#DIV/0!</v>
      </c>
      <c r="AW305" s="372" t="e">
        <f t="shared" si="218"/>
        <v>#DIV/0!</v>
      </c>
      <c r="AX305" s="372" t="e">
        <f t="shared" si="219"/>
        <v>#DIV/0!</v>
      </c>
      <c r="AY305" s="372">
        <f>AI305/'Приложение 1.1'!J303</f>
        <v>0</v>
      </c>
      <c r="AZ305" s="372">
        <v>730.08</v>
      </c>
      <c r="BA305" s="372">
        <v>2070.12</v>
      </c>
      <c r="BB305" s="372">
        <v>848.92</v>
      </c>
      <c r="BC305" s="372">
        <v>819.73</v>
      </c>
      <c r="BD305" s="372">
        <v>611.5</v>
      </c>
      <c r="BE305" s="372">
        <v>1080.04</v>
      </c>
      <c r="BF305" s="372">
        <v>2671800.0099999998</v>
      </c>
      <c r="BG305" s="372">
        <f t="shared" si="220"/>
        <v>4422.8500000000004</v>
      </c>
      <c r="BH305" s="372">
        <v>8748.57</v>
      </c>
      <c r="BI305" s="372">
        <v>3389.61</v>
      </c>
      <c r="BJ305" s="372">
        <v>5995.76</v>
      </c>
      <c r="BK305" s="372">
        <v>548.62</v>
      </c>
      <c r="BL305" s="373" t="str">
        <f t="shared" si="221"/>
        <v xml:space="preserve"> </v>
      </c>
      <c r="BM305" s="373" t="e">
        <f t="shared" si="222"/>
        <v>#DIV/0!</v>
      </c>
      <c r="BN305" s="373" t="e">
        <f t="shared" si="223"/>
        <v>#DIV/0!</v>
      </c>
      <c r="BO305" s="373" t="e">
        <f t="shared" si="224"/>
        <v>#DIV/0!</v>
      </c>
      <c r="BP305" s="373" t="e">
        <f t="shared" si="225"/>
        <v>#DIV/0!</v>
      </c>
      <c r="BQ305" s="373" t="e">
        <f t="shared" si="226"/>
        <v>#DIV/0!</v>
      </c>
      <c r="BR305" s="373" t="e">
        <f t="shared" si="227"/>
        <v>#DIV/0!</v>
      </c>
      <c r="BS305" s="373" t="str">
        <f t="shared" si="228"/>
        <v xml:space="preserve"> </v>
      </c>
      <c r="BT305" s="373" t="e">
        <f t="shared" si="229"/>
        <v>#DIV/0!</v>
      </c>
      <c r="BU305" s="373" t="e">
        <f t="shared" si="230"/>
        <v>#DIV/0!</v>
      </c>
      <c r="BV305" s="373" t="e">
        <f t="shared" si="231"/>
        <v>#DIV/0!</v>
      </c>
      <c r="BW305" s="373" t="str">
        <f t="shared" si="232"/>
        <v xml:space="preserve"> </v>
      </c>
      <c r="BY305" s="492">
        <f t="shared" si="244"/>
        <v>3.000795369245663</v>
      </c>
      <c r="BZ305" s="493">
        <f t="shared" si="245"/>
        <v>1.5003979860452052</v>
      </c>
      <c r="CA305" s="494">
        <f t="shared" si="206"/>
        <v>3330.927469879518</v>
      </c>
      <c r="CB305" s="491">
        <f t="shared" si="233"/>
        <v>4621.88</v>
      </c>
      <c r="CC305" s="495" t="str">
        <f t="shared" si="234"/>
        <v xml:space="preserve"> </v>
      </c>
    </row>
    <row r="306" spans="1:81" s="26" customFormat="1" ht="36.75" customHeight="1">
      <c r="A306" s="799" t="s">
        <v>930</v>
      </c>
      <c r="B306" s="799"/>
      <c r="C306" s="162">
        <f>SUM(C305)</f>
        <v>590.20000000000005</v>
      </c>
      <c r="D306" s="289"/>
      <c r="E306" s="162"/>
      <c r="F306" s="162"/>
      <c r="G306" s="162">
        <f>ROUND(SUM(G305),2)</f>
        <v>1658801.88</v>
      </c>
      <c r="H306" s="162">
        <f t="shared" ref="H306:AL306" si="246">SUM(H305)</f>
        <v>0</v>
      </c>
      <c r="I306" s="162">
        <f t="shared" si="246"/>
        <v>0</v>
      </c>
      <c r="J306" s="162">
        <f t="shared" si="246"/>
        <v>0</v>
      </c>
      <c r="K306" s="162">
        <f t="shared" si="246"/>
        <v>0</v>
      </c>
      <c r="L306" s="162">
        <f t="shared" si="246"/>
        <v>0</v>
      </c>
      <c r="M306" s="162">
        <f t="shared" si="246"/>
        <v>0</v>
      </c>
      <c r="N306" s="162">
        <f t="shared" si="246"/>
        <v>0</v>
      </c>
      <c r="O306" s="162">
        <f t="shared" si="246"/>
        <v>0</v>
      </c>
      <c r="P306" s="162">
        <f t="shared" si="246"/>
        <v>0</v>
      </c>
      <c r="Q306" s="162">
        <f t="shared" si="246"/>
        <v>0</v>
      </c>
      <c r="R306" s="162">
        <f t="shared" si="246"/>
        <v>0</v>
      </c>
      <c r="S306" s="162">
        <f t="shared" si="246"/>
        <v>0</v>
      </c>
      <c r="T306" s="192">
        <f t="shared" si="246"/>
        <v>0</v>
      </c>
      <c r="U306" s="162">
        <f t="shared" si="246"/>
        <v>0</v>
      </c>
      <c r="V306" s="162" t="s">
        <v>388</v>
      </c>
      <c r="W306" s="162">
        <f t="shared" si="246"/>
        <v>498</v>
      </c>
      <c r="X306" s="162">
        <f t="shared" si="246"/>
        <v>1584136</v>
      </c>
      <c r="Y306" s="162">
        <f t="shared" si="246"/>
        <v>0</v>
      </c>
      <c r="Z306" s="162">
        <f t="shared" si="246"/>
        <v>0</v>
      </c>
      <c r="AA306" s="162">
        <f t="shared" si="246"/>
        <v>0</v>
      </c>
      <c r="AB306" s="162">
        <f t="shared" si="246"/>
        <v>0</v>
      </c>
      <c r="AC306" s="162">
        <f t="shared" si="246"/>
        <v>0</v>
      </c>
      <c r="AD306" s="162">
        <f t="shared" si="246"/>
        <v>0</v>
      </c>
      <c r="AE306" s="162">
        <f t="shared" si="246"/>
        <v>0</v>
      </c>
      <c r="AF306" s="162">
        <f t="shared" si="246"/>
        <v>0</v>
      </c>
      <c r="AG306" s="162">
        <f t="shared" si="246"/>
        <v>0</v>
      </c>
      <c r="AH306" s="162">
        <f t="shared" si="246"/>
        <v>0</v>
      </c>
      <c r="AI306" s="162">
        <f t="shared" si="246"/>
        <v>0</v>
      </c>
      <c r="AJ306" s="162">
        <f t="shared" si="246"/>
        <v>49777.25</v>
      </c>
      <c r="AK306" s="162">
        <f t="shared" si="246"/>
        <v>24888.63</v>
      </c>
      <c r="AL306" s="162">
        <f t="shared" si="246"/>
        <v>0</v>
      </c>
      <c r="AN306" s="372">
        <f>I306/'Приложение 1.1'!J304</f>
        <v>0</v>
      </c>
      <c r="AO306" s="372" t="e">
        <f t="shared" si="210"/>
        <v>#DIV/0!</v>
      </c>
      <c r="AP306" s="372" t="e">
        <f t="shared" si="211"/>
        <v>#DIV/0!</v>
      </c>
      <c r="AQ306" s="372" t="e">
        <f t="shared" si="212"/>
        <v>#DIV/0!</v>
      </c>
      <c r="AR306" s="372" t="e">
        <f t="shared" si="213"/>
        <v>#DIV/0!</v>
      </c>
      <c r="AS306" s="372" t="e">
        <f t="shared" si="214"/>
        <v>#DIV/0!</v>
      </c>
      <c r="AT306" s="372" t="e">
        <f t="shared" si="215"/>
        <v>#DIV/0!</v>
      </c>
      <c r="AU306" s="372">
        <f t="shared" si="216"/>
        <v>3180.995983935743</v>
      </c>
      <c r="AV306" s="372" t="e">
        <f t="shared" si="217"/>
        <v>#DIV/0!</v>
      </c>
      <c r="AW306" s="372" t="e">
        <f t="shared" si="218"/>
        <v>#DIV/0!</v>
      </c>
      <c r="AX306" s="372" t="e">
        <f t="shared" si="219"/>
        <v>#DIV/0!</v>
      </c>
      <c r="AY306" s="372">
        <f>AI306/'Приложение 1.1'!J304</f>
        <v>0</v>
      </c>
      <c r="AZ306" s="372">
        <v>730.08</v>
      </c>
      <c r="BA306" s="372">
        <v>2070.12</v>
      </c>
      <c r="BB306" s="372">
        <v>848.92</v>
      </c>
      <c r="BC306" s="372">
        <v>819.73</v>
      </c>
      <c r="BD306" s="372">
        <v>611.5</v>
      </c>
      <c r="BE306" s="372">
        <v>1080.04</v>
      </c>
      <c r="BF306" s="372">
        <v>2671800.0099999998</v>
      </c>
      <c r="BG306" s="372">
        <f t="shared" si="220"/>
        <v>4422.8500000000004</v>
      </c>
      <c r="BH306" s="372">
        <v>8748.57</v>
      </c>
      <c r="BI306" s="372">
        <v>3389.61</v>
      </c>
      <c r="BJ306" s="372">
        <v>5995.76</v>
      </c>
      <c r="BK306" s="372">
        <v>548.62</v>
      </c>
      <c r="BL306" s="373" t="str">
        <f t="shared" si="221"/>
        <v xml:space="preserve"> </v>
      </c>
      <c r="BM306" s="373" t="e">
        <f t="shared" si="222"/>
        <v>#DIV/0!</v>
      </c>
      <c r="BN306" s="373" t="e">
        <f t="shared" si="223"/>
        <v>#DIV/0!</v>
      </c>
      <c r="BO306" s="373" t="e">
        <f t="shared" si="224"/>
        <v>#DIV/0!</v>
      </c>
      <c r="BP306" s="373" t="e">
        <f t="shared" si="225"/>
        <v>#DIV/0!</v>
      </c>
      <c r="BQ306" s="373" t="e">
        <f t="shared" si="226"/>
        <v>#DIV/0!</v>
      </c>
      <c r="BR306" s="373" t="e">
        <f t="shared" si="227"/>
        <v>#DIV/0!</v>
      </c>
      <c r="BS306" s="373" t="str">
        <f t="shared" si="228"/>
        <v xml:space="preserve"> </v>
      </c>
      <c r="BT306" s="373" t="e">
        <f t="shared" si="229"/>
        <v>#DIV/0!</v>
      </c>
      <c r="BU306" s="373" t="e">
        <f t="shared" si="230"/>
        <v>#DIV/0!</v>
      </c>
      <c r="BV306" s="373" t="e">
        <f t="shared" si="231"/>
        <v>#DIV/0!</v>
      </c>
      <c r="BW306" s="373" t="str">
        <f t="shared" si="232"/>
        <v xml:space="preserve"> </v>
      </c>
      <c r="BY306" s="273">
        <f t="shared" si="244"/>
        <v>3.000795369245663</v>
      </c>
      <c r="BZ306" s="374">
        <f t="shared" si="245"/>
        <v>1.5003979860452052</v>
      </c>
      <c r="CA306" s="375">
        <f t="shared" si="206"/>
        <v>3330.927469879518</v>
      </c>
      <c r="CB306" s="372">
        <f t="shared" si="233"/>
        <v>4621.88</v>
      </c>
      <c r="CC306" s="18" t="str">
        <f t="shared" si="234"/>
        <v xml:space="preserve"> </v>
      </c>
    </row>
    <row r="307" spans="1:81" s="26" customFormat="1" ht="13.5" customHeight="1">
      <c r="A307" s="725" t="s">
        <v>1019</v>
      </c>
      <c r="B307" s="726"/>
      <c r="C307" s="726"/>
      <c r="D307" s="726"/>
      <c r="E307" s="726"/>
      <c r="F307" s="726"/>
      <c r="G307" s="726"/>
      <c r="H307" s="726"/>
      <c r="I307" s="726"/>
      <c r="J307" s="726"/>
      <c r="K307" s="726"/>
      <c r="L307" s="726"/>
      <c r="M307" s="726"/>
      <c r="N307" s="726"/>
      <c r="O307" s="726"/>
      <c r="P307" s="726"/>
      <c r="Q307" s="726"/>
      <c r="R307" s="726"/>
      <c r="S307" s="726"/>
      <c r="T307" s="726"/>
      <c r="U307" s="726"/>
      <c r="V307" s="726"/>
      <c r="W307" s="726"/>
      <c r="X307" s="726"/>
      <c r="Y307" s="726"/>
      <c r="Z307" s="726"/>
      <c r="AA307" s="726"/>
      <c r="AB307" s="726"/>
      <c r="AC307" s="726"/>
      <c r="AD307" s="726"/>
      <c r="AE307" s="726"/>
      <c r="AF307" s="726"/>
      <c r="AG307" s="726"/>
      <c r="AH307" s="726"/>
      <c r="AI307" s="726"/>
      <c r="AJ307" s="726"/>
      <c r="AK307" s="726"/>
      <c r="AL307" s="727"/>
      <c r="AN307" s="372" t="e">
        <f>I307/'Приложение 1.1'!J305</f>
        <v>#DIV/0!</v>
      </c>
      <c r="AO307" s="372" t="e">
        <f t="shared" si="210"/>
        <v>#DIV/0!</v>
      </c>
      <c r="AP307" s="372" t="e">
        <f t="shared" si="211"/>
        <v>#DIV/0!</v>
      </c>
      <c r="AQ307" s="372" t="e">
        <f t="shared" si="212"/>
        <v>#DIV/0!</v>
      </c>
      <c r="AR307" s="372" t="e">
        <f t="shared" si="213"/>
        <v>#DIV/0!</v>
      </c>
      <c r="AS307" s="372" t="e">
        <f t="shared" si="214"/>
        <v>#DIV/0!</v>
      </c>
      <c r="AT307" s="372" t="e">
        <f t="shared" si="215"/>
        <v>#DIV/0!</v>
      </c>
      <c r="AU307" s="372" t="e">
        <f t="shared" si="216"/>
        <v>#DIV/0!</v>
      </c>
      <c r="AV307" s="372" t="e">
        <f t="shared" si="217"/>
        <v>#DIV/0!</v>
      </c>
      <c r="AW307" s="372" t="e">
        <f t="shared" si="218"/>
        <v>#DIV/0!</v>
      </c>
      <c r="AX307" s="372" t="e">
        <f t="shared" si="219"/>
        <v>#DIV/0!</v>
      </c>
      <c r="AY307" s="372" t="e">
        <f>AI307/'Приложение 1.1'!J305</f>
        <v>#DIV/0!</v>
      </c>
      <c r="AZ307" s="372">
        <v>730.08</v>
      </c>
      <c r="BA307" s="372">
        <v>2070.12</v>
      </c>
      <c r="BB307" s="372">
        <v>848.92</v>
      </c>
      <c r="BC307" s="372">
        <v>819.73</v>
      </c>
      <c r="BD307" s="372">
        <v>611.5</v>
      </c>
      <c r="BE307" s="372">
        <v>1080.04</v>
      </c>
      <c r="BF307" s="372">
        <v>2671800.0099999998</v>
      </c>
      <c r="BG307" s="372">
        <f t="shared" si="220"/>
        <v>4422.8500000000004</v>
      </c>
      <c r="BH307" s="372">
        <v>8748.57</v>
      </c>
      <c r="BI307" s="372">
        <v>3389.61</v>
      </c>
      <c r="BJ307" s="372">
        <v>5995.76</v>
      </c>
      <c r="BK307" s="372">
        <v>548.62</v>
      </c>
      <c r="BL307" s="373" t="e">
        <f t="shared" si="221"/>
        <v>#DIV/0!</v>
      </c>
      <c r="BM307" s="373" t="e">
        <f t="shared" si="222"/>
        <v>#DIV/0!</v>
      </c>
      <c r="BN307" s="373" t="e">
        <f t="shared" si="223"/>
        <v>#DIV/0!</v>
      </c>
      <c r="BO307" s="373" t="e">
        <f t="shared" si="224"/>
        <v>#DIV/0!</v>
      </c>
      <c r="BP307" s="373" t="e">
        <f t="shared" si="225"/>
        <v>#DIV/0!</v>
      </c>
      <c r="BQ307" s="373" t="e">
        <f t="shared" si="226"/>
        <v>#DIV/0!</v>
      </c>
      <c r="BR307" s="373" t="e">
        <f t="shared" si="227"/>
        <v>#DIV/0!</v>
      </c>
      <c r="BS307" s="373" t="e">
        <f t="shared" si="228"/>
        <v>#DIV/0!</v>
      </c>
      <c r="BT307" s="373" t="e">
        <f t="shared" si="229"/>
        <v>#DIV/0!</v>
      </c>
      <c r="BU307" s="373" t="e">
        <f t="shared" si="230"/>
        <v>#DIV/0!</v>
      </c>
      <c r="BV307" s="373" t="e">
        <f t="shared" si="231"/>
        <v>#DIV/0!</v>
      </c>
      <c r="BW307" s="373" t="e">
        <f t="shared" si="232"/>
        <v>#DIV/0!</v>
      </c>
      <c r="BY307" s="273" t="e">
        <f t="shared" si="244"/>
        <v>#DIV/0!</v>
      </c>
      <c r="BZ307" s="374" t="e">
        <f t="shared" si="245"/>
        <v>#DIV/0!</v>
      </c>
      <c r="CA307" s="375" t="e">
        <f t="shared" si="206"/>
        <v>#DIV/0!</v>
      </c>
      <c r="CB307" s="372">
        <f t="shared" si="233"/>
        <v>4621.88</v>
      </c>
      <c r="CC307" s="18" t="e">
        <f t="shared" si="234"/>
        <v>#DIV/0!</v>
      </c>
    </row>
    <row r="308" spans="1:81" s="490" customFormat="1" ht="9" customHeight="1">
      <c r="A308" s="157">
        <v>242</v>
      </c>
      <c r="B308" s="529" t="s">
        <v>932</v>
      </c>
      <c r="C308" s="530">
        <v>862.8</v>
      </c>
      <c r="D308" s="499"/>
      <c r="E308" s="530"/>
      <c r="F308" s="530"/>
      <c r="G308" s="483">
        <f>ROUND(H308+U308+X308+Z308+AB308+AD308+AF308+AH308+AI308+AJ308+AK308+AL308,2)</f>
        <v>2064053.98</v>
      </c>
      <c r="H308" s="487">
        <f>I308+K308+M308+O308+Q308+S308</f>
        <v>0</v>
      </c>
      <c r="I308" s="513">
        <v>0</v>
      </c>
      <c r="J308" s="513">
        <v>0</v>
      </c>
      <c r="K308" s="513">
        <v>0</v>
      </c>
      <c r="L308" s="513">
        <v>0</v>
      </c>
      <c r="M308" s="513">
        <v>0</v>
      </c>
      <c r="N308" s="487">
        <v>0</v>
      </c>
      <c r="O308" s="487">
        <v>0</v>
      </c>
      <c r="P308" s="487">
        <v>0</v>
      </c>
      <c r="Q308" s="487">
        <v>0</v>
      </c>
      <c r="R308" s="487">
        <v>0</v>
      </c>
      <c r="S308" s="487">
        <v>0</v>
      </c>
      <c r="T308" s="488">
        <v>0</v>
      </c>
      <c r="U308" s="487">
        <v>0</v>
      </c>
      <c r="V308" s="530" t="s">
        <v>993</v>
      </c>
      <c r="W308" s="528">
        <v>723.8</v>
      </c>
      <c r="X308" s="487">
        <v>1928475.54</v>
      </c>
      <c r="Y308" s="489">
        <v>0</v>
      </c>
      <c r="Z308" s="489">
        <v>0</v>
      </c>
      <c r="AA308" s="489">
        <v>0</v>
      </c>
      <c r="AB308" s="489">
        <v>0</v>
      </c>
      <c r="AC308" s="489">
        <v>0</v>
      </c>
      <c r="AD308" s="489">
        <v>0</v>
      </c>
      <c r="AE308" s="489">
        <v>0</v>
      </c>
      <c r="AF308" s="489">
        <v>0</v>
      </c>
      <c r="AG308" s="489">
        <v>0</v>
      </c>
      <c r="AH308" s="489">
        <v>0</v>
      </c>
      <c r="AI308" s="489">
        <v>0</v>
      </c>
      <c r="AJ308" s="489">
        <v>90385.63</v>
      </c>
      <c r="AK308" s="489">
        <v>45192.81</v>
      </c>
      <c r="AL308" s="489">
        <v>0</v>
      </c>
      <c r="AN308" s="372">
        <f>I308/'Приложение 1.1'!J306</f>
        <v>0</v>
      </c>
      <c r="AO308" s="372" t="e">
        <f t="shared" si="210"/>
        <v>#DIV/0!</v>
      </c>
      <c r="AP308" s="372" t="e">
        <f t="shared" si="211"/>
        <v>#DIV/0!</v>
      </c>
      <c r="AQ308" s="372" t="e">
        <f t="shared" si="212"/>
        <v>#DIV/0!</v>
      </c>
      <c r="AR308" s="372" t="e">
        <f t="shared" si="213"/>
        <v>#DIV/0!</v>
      </c>
      <c r="AS308" s="372" t="e">
        <f t="shared" si="214"/>
        <v>#DIV/0!</v>
      </c>
      <c r="AT308" s="372" t="e">
        <f t="shared" si="215"/>
        <v>#DIV/0!</v>
      </c>
      <c r="AU308" s="372">
        <f t="shared" si="216"/>
        <v>2664.3762641613707</v>
      </c>
      <c r="AV308" s="372" t="e">
        <f t="shared" si="217"/>
        <v>#DIV/0!</v>
      </c>
      <c r="AW308" s="372" t="e">
        <f t="shared" si="218"/>
        <v>#DIV/0!</v>
      </c>
      <c r="AX308" s="372" t="e">
        <f t="shared" si="219"/>
        <v>#DIV/0!</v>
      </c>
      <c r="AY308" s="372">
        <f>AI308/'Приложение 1.1'!J306</f>
        <v>0</v>
      </c>
      <c r="AZ308" s="372">
        <v>730.08</v>
      </c>
      <c r="BA308" s="372">
        <v>2070.12</v>
      </c>
      <c r="BB308" s="372">
        <v>848.92</v>
      </c>
      <c r="BC308" s="372">
        <v>819.73</v>
      </c>
      <c r="BD308" s="372">
        <v>611.5</v>
      </c>
      <c r="BE308" s="372">
        <v>1080.04</v>
      </c>
      <c r="BF308" s="372">
        <v>2671800.0099999998</v>
      </c>
      <c r="BG308" s="372">
        <f t="shared" si="220"/>
        <v>4422.8500000000004</v>
      </c>
      <c r="BH308" s="372">
        <v>8748.57</v>
      </c>
      <c r="BI308" s="372">
        <v>3389.61</v>
      </c>
      <c r="BJ308" s="372">
        <v>5995.76</v>
      </c>
      <c r="BK308" s="372">
        <v>548.62</v>
      </c>
      <c r="BL308" s="373" t="str">
        <f t="shared" si="221"/>
        <v xml:space="preserve"> </v>
      </c>
      <c r="BM308" s="373" t="e">
        <f t="shared" si="222"/>
        <v>#DIV/0!</v>
      </c>
      <c r="BN308" s="373" t="e">
        <f t="shared" si="223"/>
        <v>#DIV/0!</v>
      </c>
      <c r="BO308" s="373" t="e">
        <f t="shared" si="224"/>
        <v>#DIV/0!</v>
      </c>
      <c r="BP308" s="373" t="e">
        <f t="shared" si="225"/>
        <v>#DIV/0!</v>
      </c>
      <c r="BQ308" s="373" t="e">
        <f t="shared" si="226"/>
        <v>#DIV/0!</v>
      </c>
      <c r="BR308" s="373" t="e">
        <f t="shared" si="227"/>
        <v>#DIV/0!</v>
      </c>
      <c r="BS308" s="373" t="str">
        <f t="shared" si="228"/>
        <v xml:space="preserve"> </v>
      </c>
      <c r="BT308" s="373" t="e">
        <f t="shared" si="229"/>
        <v>#DIV/0!</v>
      </c>
      <c r="BU308" s="373" t="e">
        <f t="shared" si="230"/>
        <v>#DIV/0!</v>
      </c>
      <c r="BV308" s="373" t="e">
        <f t="shared" si="231"/>
        <v>#DIV/0!</v>
      </c>
      <c r="BW308" s="373" t="str">
        <f t="shared" si="232"/>
        <v xml:space="preserve"> </v>
      </c>
      <c r="BY308" s="492">
        <f t="shared" si="244"/>
        <v>4.3790342149869552</v>
      </c>
      <c r="BZ308" s="493">
        <f t="shared" si="245"/>
        <v>2.1895168652517509</v>
      </c>
      <c r="CA308" s="494">
        <f t="shared" si="206"/>
        <v>2851.691047250622</v>
      </c>
      <c r="CB308" s="491">
        <f t="shared" si="233"/>
        <v>4621.88</v>
      </c>
      <c r="CC308" s="495" t="str">
        <f t="shared" si="234"/>
        <v xml:space="preserve"> </v>
      </c>
    </row>
    <row r="309" spans="1:81" s="490" customFormat="1" ht="9" customHeight="1">
      <c r="A309" s="157">
        <v>243</v>
      </c>
      <c r="B309" s="529" t="s">
        <v>1021</v>
      </c>
      <c r="C309" s="530">
        <v>2734.24</v>
      </c>
      <c r="D309" s="499"/>
      <c r="E309" s="530"/>
      <c r="F309" s="530"/>
      <c r="G309" s="483">
        <f>ROUND(H309+U309+X309+Z309+AB309+AD309+AF309+AH309+AI309+AJ309+AK309+AL309,2)</f>
        <v>2207572.6</v>
      </c>
      <c r="H309" s="487">
        <f>I309+K309+M309+O309+Q309+S309</f>
        <v>0</v>
      </c>
      <c r="I309" s="513">
        <v>0</v>
      </c>
      <c r="J309" s="513">
        <v>0</v>
      </c>
      <c r="K309" s="513">
        <v>0</v>
      </c>
      <c r="L309" s="513">
        <v>0</v>
      </c>
      <c r="M309" s="513">
        <v>0</v>
      </c>
      <c r="N309" s="487">
        <v>0</v>
      </c>
      <c r="O309" s="487">
        <v>0</v>
      </c>
      <c r="P309" s="487">
        <v>0</v>
      </c>
      <c r="Q309" s="487">
        <v>0</v>
      </c>
      <c r="R309" s="487">
        <v>0</v>
      </c>
      <c r="S309" s="487">
        <v>0</v>
      </c>
      <c r="T309" s="488">
        <v>0</v>
      </c>
      <c r="U309" s="487">
        <v>0</v>
      </c>
      <c r="V309" s="530" t="s">
        <v>993</v>
      </c>
      <c r="W309" s="528">
        <v>860.9</v>
      </c>
      <c r="X309" s="487">
        <v>2091582.16</v>
      </c>
      <c r="Y309" s="489">
        <v>0</v>
      </c>
      <c r="Z309" s="489">
        <v>0</v>
      </c>
      <c r="AA309" s="489">
        <v>0</v>
      </c>
      <c r="AB309" s="489">
        <v>0</v>
      </c>
      <c r="AC309" s="489">
        <v>0</v>
      </c>
      <c r="AD309" s="489">
        <v>0</v>
      </c>
      <c r="AE309" s="489">
        <v>0</v>
      </c>
      <c r="AF309" s="489">
        <v>0</v>
      </c>
      <c r="AG309" s="489">
        <v>0</v>
      </c>
      <c r="AH309" s="489">
        <v>0</v>
      </c>
      <c r="AI309" s="489">
        <v>0</v>
      </c>
      <c r="AJ309" s="489">
        <v>77326.960000000006</v>
      </c>
      <c r="AK309" s="489">
        <v>38663.480000000003</v>
      </c>
      <c r="AL309" s="489">
        <v>0</v>
      </c>
      <c r="AN309" s="372">
        <f>I309/'Приложение 1.1'!J307</f>
        <v>0</v>
      </c>
      <c r="AO309" s="372" t="e">
        <f t="shared" si="210"/>
        <v>#DIV/0!</v>
      </c>
      <c r="AP309" s="372" t="e">
        <f t="shared" si="211"/>
        <v>#DIV/0!</v>
      </c>
      <c r="AQ309" s="372" t="e">
        <f t="shared" si="212"/>
        <v>#DIV/0!</v>
      </c>
      <c r="AR309" s="372" t="e">
        <f t="shared" si="213"/>
        <v>#DIV/0!</v>
      </c>
      <c r="AS309" s="372" t="e">
        <f t="shared" si="214"/>
        <v>#DIV/0!</v>
      </c>
      <c r="AT309" s="372" t="e">
        <f t="shared" si="215"/>
        <v>#DIV/0!</v>
      </c>
      <c r="AU309" s="372">
        <f t="shared" si="216"/>
        <v>2429.5297479382043</v>
      </c>
      <c r="AV309" s="372" t="e">
        <f t="shared" si="217"/>
        <v>#DIV/0!</v>
      </c>
      <c r="AW309" s="372" t="e">
        <f t="shared" si="218"/>
        <v>#DIV/0!</v>
      </c>
      <c r="AX309" s="372" t="e">
        <f t="shared" si="219"/>
        <v>#DIV/0!</v>
      </c>
      <c r="AY309" s="372">
        <f>AI309/'Приложение 1.1'!J307</f>
        <v>0</v>
      </c>
      <c r="AZ309" s="372">
        <v>730.08</v>
      </c>
      <c r="BA309" s="372">
        <v>2070.12</v>
      </c>
      <c r="BB309" s="372">
        <v>848.92</v>
      </c>
      <c r="BC309" s="372">
        <v>819.73</v>
      </c>
      <c r="BD309" s="372">
        <v>611.5</v>
      </c>
      <c r="BE309" s="372">
        <v>1080.04</v>
      </c>
      <c r="BF309" s="372">
        <v>2671800.0099999998</v>
      </c>
      <c r="BG309" s="372">
        <f t="shared" si="220"/>
        <v>4422.8500000000004</v>
      </c>
      <c r="BH309" s="372">
        <v>8748.57</v>
      </c>
      <c r="BI309" s="372">
        <v>3389.61</v>
      </c>
      <c r="BJ309" s="372">
        <v>5995.76</v>
      </c>
      <c r="BK309" s="372">
        <v>548.62</v>
      </c>
      <c r="BL309" s="373" t="str">
        <f t="shared" si="221"/>
        <v xml:space="preserve"> </v>
      </c>
      <c r="BM309" s="373" t="e">
        <f t="shared" si="222"/>
        <v>#DIV/0!</v>
      </c>
      <c r="BN309" s="373" t="e">
        <f t="shared" si="223"/>
        <v>#DIV/0!</v>
      </c>
      <c r="BO309" s="373" t="e">
        <f t="shared" si="224"/>
        <v>#DIV/0!</v>
      </c>
      <c r="BP309" s="373" t="e">
        <f t="shared" si="225"/>
        <v>#DIV/0!</v>
      </c>
      <c r="BQ309" s="373" t="e">
        <f t="shared" si="226"/>
        <v>#DIV/0!</v>
      </c>
      <c r="BR309" s="373" t="e">
        <f t="shared" si="227"/>
        <v>#DIV/0!</v>
      </c>
      <c r="BS309" s="373" t="str">
        <f t="shared" si="228"/>
        <v xml:space="preserve"> </v>
      </c>
      <c r="BT309" s="373" t="e">
        <f t="shared" si="229"/>
        <v>#DIV/0!</v>
      </c>
      <c r="BU309" s="373" t="e">
        <f t="shared" si="230"/>
        <v>#DIV/0!</v>
      </c>
      <c r="BV309" s="373" t="e">
        <f t="shared" si="231"/>
        <v>#DIV/0!</v>
      </c>
      <c r="BW309" s="373" t="str">
        <f t="shared" si="232"/>
        <v xml:space="preserve"> </v>
      </c>
      <c r="BY309" s="492">
        <f t="shared" si="244"/>
        <v>3.5028048454669172</v>
      </c>
      <c r="BZ309" s="493">
        <f t="shared" si="245"/>
        <v>1.7514024227334586</v>
      </c>
      <c r="CA309" s="494">
        <f t="shared" si="206"/>
        <v>2564.2613543965617</v>
      </c>
      <c r="CB309" s="491">
        <f t="shared" si="233"/>
        <v>4621.88</v>
      </c>
      <c r="CC309" s="495" t="str">
        <f t="shared" si="234"/>
        <v xml:space="preserve"> </v>
      </c>
    </row>
    <row r="310" spans="1:81" s="26" customFormat="1" ht="36.75" customHeight="1">
      <c r="A310" s="799" t="s">
        <v>1020</v>
      </c>
      <c r="B310" s="799"/>
      <c r="C310" s="162">
        <f>SUM(C308:C309)</f>
        <v>3597.04</v>
      </c>
      <c r="D310" s="289"/>
      <c r="E310" s="162"/>
      <c r="F310" s="162"/>
      <c r="G310" s="162">
        <f>ROUND(SUM(G308:G309),2)</f>
        <v>4271626.58</v>
      </c>
      <c r="H310" s="162">
        <f t="shared" ref="H310:AL310" si="247">SUM(H308:H309)</f>
        <v>0</v>
      </c>
      <c r="I310" s="162">
        <f t="shared" si="247"/>
        <v>0</v>
      </c>
      <c r="J310" s="162">
        <f t="shared" si="247"/>
        <v>0</v>
      </c>
      <c r="K310" s="162">
        <f t="shared" si="247"/>
        <v>0</v>
      </c>
      <c r="L310" s="162">
        <f t="shared" si="247"/>
        <v>0</v>
      </c>
      <c r="M310" s="162">
        <f t="shared" si="247"/>
        <v>0</v>
      </c>
      <c r="N310" s="162">
        <f t="shared" si="247"/>
        <v>0</v>
      </c>
      <c r="O310" s="162">
        <f t="shared" si="247"/>
        <v>0</v>
      </c>
      <c r="P310" s="162">
        <f t="shared" si="247"/>
        <v>0</v>
      </c>
      <c r="Q310" s="162">
        <f t="shared" si="247"/>
        <v>0</v>
      </c>
      <c r="R310" s="162">
        <f t="shared" si="247"/>
        <v>0</v>
      </c>
      <c r="S310" s="162">
        <f t="shared" si="247"/>
        <v>0</v>
      </c>
      <c r="T310" s="192">
        <f t="shared" si="247"/>
        <v>0</v>
      </c>
      <c r="U310" s="162">
        <f t="shared" si="247"/>
        <v>0</v>
      </c>
      <c r="V310" s="162" t="s">
        <v>388</v>
      </c>
      <c r="W310" s="162">
        <f t="shared" si="247"/>
        <v>1584.6999999999998</v>
      </c>
      <c r="X310" s="162">
        <f t="shared" si="247"/>
        <v>4020057.7</v>
      </c>
      <c r="Y310" s="162">
        <f t="shared" si="247"/>
        <v>0</v>
      </c>
      <c r="Z310" s="162">
        <f t="shared" si="247"/>
        <v>0</v>
      </c>
      <c r="AA310" s="162">
        <f t="shared" si="247"/>
        <v>0</v>
      </c>
      <c r="AB310" s="162">
        <f t="shared" si="247"/>
        <v>0</v>
      </c>
      <c r="AC310" s="162">
        <f t="shared" si="247"/>
        <v>0</v>
      </c>
      <c r="AD310" s="162">
        <f t="shared" si="247"/>
        <v>0</v>
      </c>
      <c r="AE310" s="162">
        <f t="shared" si="247"/>
        <v>0</v>
      </c>
      <c r="AF310" s="162">
        <f t="shared" si="247"/>
        <v>0</v>
      </c>
      <c r="AG310" s="162">
        <f t="shared" si="247"/>
        <v>0</v>
      </c>
      <c r="AH310" s="162">
        <f t="shared" si="247"/>
        <v>0</v>
      </c>
      <c r="AI310" s="162">
        <f t="shared" si="247"/>
        <v>0</v>
      </c>
      <c r="AJ310" s="162">
        <f t="shared" si="247"/>
        <v>167712.59000000003</v>
      </c>
      <c r="AK310" s="162">
        <f t="shared" si="247"/>
        <v>83856.290000000008</v>
      </c>
      <c r="AL310" s="162">
        <f t="shared" si="247"/>
        <v>0</v>
      </c>
      <c r="AN310" s="372">
        <f>I310/'Приложение 1.1'!J308</f>
        <v>0</v>
      </c>
      <c r="AO310" s="372" t="e">
        <f t="shared" si="210"/>
        <v>#DIV/0!</v>
      </c>
      <c r="AP310" s="372" t="e">
        <f t="shared" si="211"/>
        <v>#DIV/0!</v>
      </c>
      <c r="AQ310" s="372" t="e">
        <f t="shared" si="212"/>
        <v>#DIV/0!</v>
      </c>
      <c r="AR310" s="372" t="e">
        <f t="shared" si="213"/>
        <v>#DIV/0!</v>
      </c>
      <c r="AS310" s="372" t="e">
        <f t="shared" si="214"/>
        <v>#DIV/0!</v>
      </c>
      <c r="AT310" s="372" t="e">
        <f t="shared" si="215"/>
        <v>#DIV/0!</v>
      </c>
      <c r="AU310" s="372">
        <f t="shared" si="216"/>
        <v>2536.794156622705</v>
      </c>
      <c r="AV310" s="372" t="e">
        <f t="shared" si="217"/>
        <v>#DIV/0!</v>
      </c>
      <c r="AW310" s="372" t="e">
        <f t="shared" si="218"/>
        <v>#DIV/0!</v>
      </c>
      <c r="AX310" s="372" t="e">
        <f t="shared" si="219"/>
        <v>#DIV/0!</v>
      </c>
      <c r="AY310" s="372">
        <f>AI310/'Приложение 1.1'!J308</f>
        <v>0</v>
      </c>
      <c r="AZ310" s="372">
        <v>730.08</v>
      </c>
      <c r="BA310" s="372">
        <v>2070.12</v>
      </c>
      <c r="BB310" s="372">
        <v>848.92</v>
      </c>
      <c r="BC310" s="372">
        <v>819.73</v>
      </c>
      <c r="BD310" s="372">
        <v>611.5</v>
      </c>
      <c r="BE310" s="372">
        <v>1080.04</v>
      </c>
      <c r="BF310" s="372">
        <v>2671800.0099999998</v>
      </c>
      <c r="BG310" s="372">
        <f t="shared" si="220"/>
        <v>4422.8500000000004</v>
      </c>
      <c r="BH310" s="372">
        <v>8748.57</v>
      </c>
      <c r="BI310" s="372">
        <v>3389.61</v>
      </c>
      <c r="BJ310" s="372">
        <v>5995.76</v>
      </c>
      <c r="BK310" s="372">
        <v>548.62</v>
      </c>
      <c r="BL310" s="373" t="str">
        <f t="shared" si="221"/>
        <v xml:space="preserve"> </v>
      </c>
      <c r="BM310" s="373" t="e">
        <f t="shared" si="222"/>
        <v>#DIV/0!</v>
      </c>
      <c r="BN310" s="373" t="e">
        <f t="shared" si="223"/>
        <v>#DIV/0!</v>
      </c>
      <c r="BO310" s="373" t="e">
        <f t="shared" si="224"/>
        <v>#DIV/0!</v>
      </c>
      <c r="BP310" s="373" t="e">
        <f t="shared" si="225"/>
        <v>#DIV/0!</v>
      </c>
      <c r="BQ310" s="373" t="e">
        <f t="shared" si="226"/>
        <v>#DIV/0!</v>
      </c>
      <c r="BR310" s="373" t="e">
        <f t="shared" si="227"/>
        <v>#DIV/0!</v>
      </c>
      <c r="BS310" s="373" t="str">
        <f t="shared" si="228"/>
        <v xml:space="preserve"> </v>
      </c>
      <c r="BT310" s="373" t="e">
        <f t="shared" si="229"/>
        <v>#DIV/0!</v>
      </c>
      <c r="BU310" s="373" t="e">
        <f t="shared" si="230"/>
        <v>#DIV/0!</v>
      </c>
      <c r="BV310" s="373" t="e">
        <f t="shared" si="231"/>
        <v>#DIV/0!</v>
      </c>
      <c r="BW310" s="373" t="str">
        <f t="shared" si="232"/>
        <v xml:space="preserve"> </v>
      </c>
      <c r="BY310" s="273">
        <f t="shared" si="244"/>
        <v>3.9261997007238403</v>
      </c>
      <c r="BZ310" s="374">
        <f t="shared" si="245"/>
        <v>1.9630997333104903</v>
      </c>
      <c r="CA310" s="375">
        <f t="shared" si="206"/>
        <v>2695.5427399507798</v>
      </c>
      <c r="CB310" s="372">
        <f t="shared" si="233"/>
        <v>4621.88</v>
      </c>
      <c r="CC310" s="18" t="str">
        <f t="shared" si="234"/>
        <v xml:space="preserve"> </v>
      </c>
    </row>
    <row r="311" spans="1:81" s="26" customFormat="1" ht="14.25" customHeight="1">
      <c r="A311" s="883" t="s">
        <v>3</v>
      </c>
      <c r="B311" s="884"/>
      <c r="C311" s="884"/>
      <c r="D311" s="884"/>
      <c r="E311" s="884"/>
      <c r="F311" s="884"/>
      <c r="G311" s="884"/>
      <c r="H311" s="884"/>
      <c r="I311" s="884"/>
      <c r="J311" s="884"/>
      <c r="K311" s="884"/>
      <c r="L311" s="884"/>
      <c r="M311" s="884"/>
      <c r="N311" s="884"/>
      <c r="O311" s="884"/>
      <c r="P311" s="884"/>
      <c r="Q311" s="884"/>
      <c r="R311" s="884"/>
      <c r="S311" s="884"/>
      <c r="T311" s="884"/>
      <c r="U311" s="884"/>
      <c r="V311" s="884"/>
      <c r="W311" s="884"/>
      <c r="X311" s="884"/>
      <c r="Y311" s="884"/>
      <c r="Z311" s="884"/>
      <c r="AA311" s="884"/>
      <c r="AB311" s="884"/>
      <c r="AC311" s="884"/>
      <c r="AD311" s="884"/>
      <c r="AE311" s="884"/>
      <c r="AF311" s="884"/>
      <c r="AG311" s="884"/>
      <c r="AH311" s="884"/>
      <c r="AI311" s="884"/>
      <c r="AJ311" s="884"/>
      <c r="AK311" s="884"/>
      <c r="AL311" s="885"/>
      <c r="AN311" s="372" t="e">
        <f>I311/'Приложение 1.1'!J309</f>
        <v>#DIV/0!</v>
      </c>
      <c r="AO311" s="372" t="e">
        <f t="shared" si="210"/>
        <v>#DIV/0!</v>
      </c>
      <c r="AP311" s="372" t="e">
        <f t="shared" si="211"/>
        <v>#DIV/0!</v>
      </c>
      <c r="AQ311" s="372" t="e">
        <f t="shared" si="212"/>
        <v>#DIV/0!</v>
      </c>
      <c r="AR311" s="372" t="e">
        <f t="shared" si="213"/>
        <v>#DIV/0!</v>
      </c>
      <c r="AS311" s="372" t="e">
        <f t="shared" si="214"/>
        <v>#DIV/0!</v>
      </c>
      <c r="AT311" s="372" t="e">
        <f t="shared" si="215"/>
        <v>#DIV/0!</v>
      </c>
      <c r="AU311" s="372" t="e">
        <f t="shared" si="216"/>
        <v>#DIV/0!</v>
      </c>
      <c r="AV311" s="372" t="e">
        <f t="shared" si="217"/>
        <v>#DIV/0!</v>
      </c>
      <c r="AW311" s="372" t="e">
        <f t="shared" si="218"/>
        <v>#DIV/0!</v>
      </c>
      <c r="AX311" s="372" t="e">
        <f t="shared" si="219"/>
        <v>#DIV/0!</v>
      </c>
      <c r="AY311" s="372" t="e">
        <f>AI311/'Приложение 1.1'!J309</f>
        <v>#DIV/0!</v>
      </c>
      <c r="AZ311" s="372">
        <v>730.08</v>
      </c>
      <c r="BA311" s="372">
        <v>2070.12</v>
      </c>
      <c r="BB311" s="372">
        <v>848.92</v>
      </c>
      <c r="BC311" s="372">
        <v>819.73</v>
      </c>
      <c r="BD311" s="372">
        <v>611.5</v>
      </c>
      <c r="BE311" s="372">
        <v>1080.04</v>
      </c>
      <c r="BF311" s="372">
        <v>2671800.0099999998</v>
      </c>
      <c r="BG311" s="372">
        <f t="shared" si="220"/>
        <v>4422.8500000000004</v>
      </c>
      <c r="BH311" s="372">
        <v>8748.57</v>
      </c>
      <c r="BI311" s="372">
        <v>3389.61</v>
      </c>
      <c r="BJ311" s="372">
        <v>5995.76</v>
      </c>
      <c r="BK311" s="372">
        <v>548.62</v>
      </c>
      <c r="BL311" s="373" t="e">
        <f t="shared" si="221"/>
        <v>#DIV/0!</v>
      </c>
      <c r="BM311" s="373" t="e">
        <f t="shared" si="222"/>
        <v>#DIV/0!</v>
      </c>
      <c r="BN311" s="373" t="e">
        <f t="shared" si="223"/>
        <v>#DIV/0!</v>
      </c>
      <c r="BO311" s="373" t="e">
        <f t="shared" si="224"/>
        <v>#DIV/0!</v>
      </c>
      <c r="BP311" s="373" t="e">
        <f t="shared" si="225"/>
        <v>#DIV/0!</v>
      </c>
      <c r="BQ311" s="373" t="e">
        <f t="shared" si="226"/>
        <v>#DIV/0!</v>
      </c>
      <c r="BR311" s="373" t="e">
        <f t="shared" si="227"/>
        <v>#DIV/0!</v>
      </c>
      <c r="BS311" s="373" t="e">
        <f t="shared" si="228"/>
        <v>#DIV/0!</v>
      </c>
      <c r="BT311" s="373" t="e">
        <f t="shared" si="229"/>
        <v>#DIV/0!</v>
      </c>
      <c r="BU311" s="373" t="e">
        <f t="shared" si="230"/>
        <v>#DIV/0!</v>
      </c>
      <c r="BV311" s="373" t="e">
        <f t="shared" si="231"/>
        <v>#DIV/0!</v>
      </c>
      <c r="BW311" s="373" t="e">
        <f t="shared" si="232"/>
        <v>#DIV/0!</v>
      </c>
      <c r="BY311" s="273" t="e">
        <f t="shared" si="244"/>
        <v>#DIV/0!</v>
      </c>
      <c r="BZ311" s="374" t="e">
        <f t="shared" si="245"/>
        <v>#DIV/0!</v>
      </c>
      <c r="CA311" s="375" t="e">
        <f t="shared" si="206"/>
        <v>#DIV/0!</v>
      </c>
      <c r="CB311" s="372">
        <f t="shared" si="233"/>
        <v>4621.88</v>
      </c>
      <c r="CC311" s="18" t="e">
        <f t="shared" si="234"/>
        <v>#DIV/0!</v>
      </c>
    </row>
    <row r="312" spans="1:81" s="490" customFormat="1" ht="9" customHeight="1">
      <c r="A312" s="164">
        <v>244</v>
      </c>
      <c r="B312" s="531" t="s">
        <v>935</v>
      </c>
      <c r="C312" s="532">
        <v>577.1</v>
      </c>
      <c r="D312" s="499"/>
      <c r="E312" s="532"/>
      <c r="F312" s="532"/>
      <c r="G312" s="483">
        <f>ROUND(H312+U312+X312+Z312+AB312+AD312+AF312+AH312+AI312+AJ312+AK312+AL312,2)</f>
        <v>1454772.65</v>
      </c>
      <c r="H312" s="487">
        <f>I312+K312+M312+O312+Q312+S312</f>
        <v>0</v>
      </c>
      <c r="I312" s="513">
        <v>0</v>
      </c>
      <c r="J312" s="513">
        <v>0</v>
      </c>
      <c r="K312" s="513">
        <v>0</v>
      </c>
      <c r="L312" s="513">
        <v>0</v>
      </c>
      <c r="M312" s="513">
        <v>0</v>
      </c>
      <c r="N312" s="487">
        <v>0</v>
      </c>
      <c r="O312" s="487">
        <v>0</v>
      </c>
      <c r="P312" s="487">
        <v>0</v>
      </c>
      <c r="Q312" s="487">
        <v>0</v>
      </c>
      <c r="R312" s="487">
        <v>0</v>
      </c>
      <c r="S312" s="487">
        <v>0</v>
      </c>
      <c r="T312" s="488">
        <v>0</v>
      </c>
      <c r="U312" s="487">
        <v>0</v>
      </c>
      <c r="V312" s="532" t="s">
        <v>993</v>
      </c>
      <c r="W312" s="533">
        <v>527.1</v>
      </c>
      <c r="X312" s="487">
        <v>1378664.54</v>
      </c>
      <c r="Y312" s="489">
        <v>0</v>
      </c>
      <c r="Z312" s="489">
        <v>0</v>
      </c>
      <c r="AA312" s="489">
        <v>0</v>
      </c>
      <c r="AB312" s="489">
        <v>0</v>
      </c>
      <c r="AC312" s="489">
        <v>0</v>
      </c>
      <c r="AD312" s="489">
        <v>0</v>
      </c>
      <c r="AE312" s="489">
        <v>0</v>
      </c>
      <c r="AF312" s="489">
        <v>0</v>
      </c>
      <c r="AG312" s="489">
        <v>0</v>
      </c>
      <c r="AH312" s="489">
        <v>0</v>
      </c>
      <c r="AI312" s="489">
        <v>0</v>
      </c>
      <c r="AJ312" s="489">
        <v>50738.75</v>
      </c>
      <c r="AK312" s="489">
        <v>25369.360000000001</v>
      </c>
      <c r="AL312" s="489">
        <v>0</v>
      </c>
      <c r="AN312" s="372">
        <f>I312/'Приложение 1.1'!J310</f>
        <v>0</v>
      </c>
      <c r="AO312" s="372" t="e">
        <f t="shared" si="210"/>
        <v>#DIV/0!</v>
      </c>
      <c r="AP312" s="372" t="e">
        <f t="shared" si="211"/>
        <v>#DIV/0!</v>
      </c>
      <c r="AQ312" s="372" t="e">
        <f t="shared" si="212"/>
        <v>#DIV/0!</v>
      </c>
      <c r="AR312" s="372" t="e">
        <f t="shared" si="213"/>
        <v>#DIV/0!</v>
      </c>
      <c r="AS312" s="372" t="e">
        <f t="shared" si="214"/>
        <v>#DIV/0!</v>
      </c>
      <c r="AT312" s="372" t="e">
        <f t="shared" si="215"/>
        <v>#DIV/0!</v>
      </c>
      <c r="AU312" s="372">
        <f t="shared" si="216"/>
        <v>2615.565433504079</v>
      </c>
      <c r="AV312" s="372" t="e">
        <f t="shared" si="217"/>
        <v>#DIV/0!</v>
      </c>
      <c r="AW312" s="372" t="e">
        <f t="shared" si="218"/>
        <v>#DIV/0!</v>
      </c>
      <c r="AX312" s="372" t="e">
        <f t="shared" si="219"/>
        <v>#DIV/0!</v>
      </c>
      <c r="AY312" s="372">
        <f>AI312/'Приложение 1.1'!J310</f>
        <v>0</v>
      </c>
      <c r="AZ312" s="372">
        <v>730.08</v>
      </c>
      <c r="BA312" s="372">
        <v>2070.12</v>
      </c>
      <c r="BB312" s="372">
        <v>848.92</v>
      </c>
      <c r="BC312" s="372">
        <v>819.73</v>
      </c>
      <c r="BD312" s="372">
        <v>611.5</v>
      </c>
      <c r="BE312" s="372">
        <v>1080.04</v>
      </c>
      <c r="BF312" s="372">
        <v>2671800.0099999998</v>
      </c>
      <c r="BG312" s="372">
        <f t="shared" si="220"/>
        <v>4422.8500000000004</v>
      </c>
      <c r="BH312" s="372">
        <v>8748.57</v>
      </c>
      <c r="BI312" s="372">
        <v>3389.61</v>
      </c>
      <c r="BJ312" s="372">
        <v>5995.76</v>
      </c>
      <c r="BK312" s="372">
        <v>548.62</v>
      </c>
      <c r="BL312" s="373" t="str">
        <f t="shared" si="221"/>
        <v xml:space="preserve"> </v>
      </c>
      <c r="BM312" s="373" t="e">
        <f t="shared" si="222"/>
        <v>#DIV/0!</v>
      </c>
      <c r="BN312" s="373" t="e">
        <f t="shared" si="223"/>
        <v>#DIV/0!</v>
      </c>
      <c r="BO312" s="373" t="e">
        <f t="shared" si="224"/>
        <v>#DIV/0!</v>
      </c>
      <c r="BP312" s="373" t="e">
        <f t="shared" si="225"/>
        <v>#DIV/0!</v>
      </c>
      <c r="BQ312" s="373" t="e">
        <f t="shared" si="226"/>
        <v>#DIV/0!</v>
      </c>
      <c r="BR312" s="373" t="e">
        <f t="shared" si="227"/>
        <v>#DIV/0!</v>
      </c>
      <c r="BS312" s="373" t="str">
        <f t="shared" si="228"/>
        <v xml:space="preserve"> </v>
      </c>
      <c r="BT312" s="373" t="e">
        <f t="shared" si="229"/>
        <v>#DIV/0!</v>
      </c>
      <c r="BU312" s="373" t="e">
        <f t="shared" si="230"/>
        <v>#DIV/0!</v>
      </c>
      <c r="BV312" s="373" t="e">
        <f t="shared" si="231"/>
        <v>#DIV/0!</v>
      </c>
      <c r="BW312" s="373" t="str">
        <f t="shared" si="232"/>
        <v xml:space="preserve"> </v>
      </c>
      <c r="BY312" s="492">
        <f t="shared" si="244"/>
        <v>3.4877442877414557</v>
      </c>
      <c r="BZ312" s="493">
        <f t="shared" si="245"/>
        <v>1.7438711127817808</v>
      </c>
      <c r="CA312" s="494">
        <f t="shared" si="206"/>
        <v>2759.9557010055014</v>
      </c>
      <c r="CB312" s="491">
        <f t="shared" si="233"/>
        <v>4621.88</v>
      </c>
      <c r="CC312" s="495" t="str">
        <f t="shared" si="234"/>
        <v xml:space="preserve"> </v>
      </c>
    </row>
    <row r="313" spans="1:81" s="490" customFormat="1" ht="9" customHeight="1">
      <c r="A313" s="164">
        <v>245</v>
      </c>
      <c r="B313" s="531" t="s">
        <v>936</v>
      </c>
      <c r="C313" s="532">
        <v>995.08</v>
      </c>
      <c r="D313" s="499"/>
      <c r="E313" s="532"/>
      <c r="F313" s="532"/>
      <c r="G313" s="483">
        <f>ROUND(H313+U313+X313+Z313+AB313+AD313+AF313+AH313+AI313+AJ313+AK313+AL313,2)</f>
        <v>2546788.9900000002</v>
      </c>
      <c r="H313" s="487">
        <f>I313+K313+M313+O313+Q313+S313</f>
        <v>0</v>
      </c>
      <c r="I313" s="513">
        <v>0</v>
      </c>
      <c r="J313" s="513">
        <v>0</v>
      </c>
      <c r="K313" s="513">
        <v>0</v>
      </c>
      <c r="L313" s="513">
        <v>0</v>
      </c>
      <c r="M313" s="513">
        <v>0</v>
      </c>
      <c r="N313" s="487">
        <v>0</v>
      </c>
      <c r="O313" s="487">
        <v>0</v>
      </c>
      <c r="P313" s="487">
        <v>0</v>
      </c>
      <c r="Q313" s="487">
        <v>0</v>
      </c>
      <c r="R313" s="487">
        <v>0</v>
      </c>
      <c r="S313" s="487">
        <v>0</v>
      </c>
      <c r="T313" s="488">
        <v>0</v>
      </c>
      <c r="U313" s="487">
        <v>0</v>
      </c>
      <c r="V313" s="532" t="s">
        <v>993</v>
      </c>
      <c r="W313" s="533">
        <v>884</v>
      </c>
      <c r="X313" s="487">
        <v>2418783.71</v>
      </c>
      <c r="Y313" s="489">
        <v>0</v>
      </c>
      <c r="Z313" s="489">
        <v>0</v>
      </c>
      <c r="AA313" s="489">
        <v>0</v>
      </c>
      <c r="AB313" s="489">
        <v>0</v>
      </c>
      <c r="AC313" s="489">
        <v>0</v>
      </c>
      <c r="AD313" s="489">
        <v>0</v>
      </c>
      <c r="AE313" s="489">
        <v>0</v>
      </c>
      <c r="AF313" s="489">
        <v>0</v>
      </c>
      <c r="AG313" s="489">
        <v>0</v>
      </c>
      <c r="AH313" s="489">
        <v>0</v>
      </c>
      <c r="AI313" s="489">
        <v>0</v>
      </c>
      <c r="AJ313" s="489">
        <v>85336.85</v>
      </c>
      <c r="AK313" s="489">
        <v>42668.43</v>
      </c>
      <c r="AL313" s="489">
        <v>0</v>
      </c>
      <c r="AN313" s="372">
        <f>I313/'Приложение 1.1'!J311</f>
        <v>0</v>
      </c>
      <c r="AO313" s="372" t="e">
        <f t="shared" si="210"/>
        <v>#DIV/0!</v>
      </c>
      <c r="AP313" s="372" t="e">
        <f t="shared" si="211"/>
        <v>#DIV/0!</v>
      </c>
      <c r="AQ313" s="372" t="e">
        <f t="shared" si="212"/>
        <v>#DIV/0!</v>
      </c>
      <c r="AR313" s="372" t="e">
        <f t="shared" si="213"/>
        <v>#DIV/0!</v>
      </c>
      <c r="AS313" s="372" t="e">
        <f t="shared" si="214"/>
        <v>#DIV/0!</v>
      </c>
      <c r="AT313" s="372" t="e">
        <f t="shared" si="215"/>
        <v>#DIV/0!</v>
      </c>
      <c r="AU313" s="372">
        <f t="shared" si="216"/>
        <v>2736.1806674208146</v>
      </c>
      <c r="AV313" s="372" t="e">
        <f t="shared" si="217"/>
        <v>#DIV/0!</v>
      </c>
      <c r="AW313" s="372" t="e">
        <f t="shared" si="218"/>
        <v>#DIV/0!</v>
      </c>
      <c r="AX313" s="372" t="e">
        <f t="shared" si="219"/>
        <v>#DIV/0!</v>
      </c>
      <c r="AY313" s="372">
        <f>AI313/'Приложение 1.1'!J311</f>
        <v>0</v>
      </c>
      <c r="AZ313" s="372">
        <v>730.08</v>
      </c>
      <c r="BA313" s="372">
        <v>2070.12</v>
      </c>
      <c r="BB313" s="372">
        <v>848.92</v>
      </c>
      <c r="BC313" s="372">
        <v>819.73</v>
      </c>
      <c r="BD313" s="372">
        <v>611.5</v>
      </c>
      <c r="BE313" s="372">
        <v>1080.04</v>
      </c>
      <c r="BF313" s="372">
        <v>2671800.0099999998</v>
      </c>
      <c r="BG313" s="372">
        <f t="shared" si="220"/>
        <v>4422.8500000000004</v>
      </c>
      <c r="BH313" s="372">
        <v>8748.57</v>
      </c>
      <c r="BI313" s="372">
        <v>3389.61</v>
      </c>
      <c r="BJ313" s="372">
        <v>5995.76</v>
      </c>
      <c r="BK313" s="372">
        <v>548.62</v>
      </c>
      <c r="BL313" s="373" t="str">
        <f t="shared" si="221"/>
        <v xml:space="preserve"> </v>
      </c>
      <c r="BM313" s="373" t="e">
        <f t="shared" si="222"/>
        <v>#DIV/0!</v>
      </c>
      <c r="BN313" s="373" t="e">
        <f t="shared" si="223"/>
        <v>#DIV/0!</v>
      </c>
      <c r="BO313" s="373" t="e">
        <f t="shared" si="224"/>
        <v>#DIV/0!</v>
      </c>
      <c r="BP313" s="373" t="e">
        <f t="shared" si="225"/>
        <v>#DIV/0!</v>
      </c>
      <c r="BQ313" s="373" t="e">
        <f t="shared" si="226"/>
        <v>#DIV/0!</v>
      </c>
      <c r="BR313" s="373" t="e">
        <f t="shared" si="227"/>
        <v>#DIV/0!</v>
      </c>
      <c r="BS313" s="373" t="str">
        <f t="shared" si="228"/>
        <v xml:space="preserve"> </v>
      </c>
      <c r="BT313" s="373" t="e">
        <f t="shared" si="229"/>
        <v>#DIV/0!</v>
      </c>
      <c r="BU313" s="373" t="e">
        <f t="shared" si="230"/>
        <v>#DIV/0!</v>
      </c>
      <c r="BV313" s="373" t="e">
        <f t="shared" si="231"/>
        <v>#DIV/0!</v>
      </c>
      <c r="BW313" s="373" t="str">
        <f t="shared" si="232"/>
        <v xml:space="preserve"> </v>
      </c>
      <c r="BY313" s="492">
        <f t="shared" si="244"/>
        <v>3.3507624830748153</v>
      </c>
      <c r="BZ313" s="493">
        <f t="shared" si="245"/>
        <v>1.675381437863056</v>
      </c>
      <c r="CA313" s="494">
        <f t="shared" si="206"/>
        <v>2880.9830203619913</v>
      </c>
      <c r="CB313" s="491">
        <f t="shared" si="233"/>
        <v>4621.88</v>
      </c>
      <c r="CC313" s="495" t="str">
        <f t="shared" si="234"/>
        <v xml:space="preserve"> </v>
      </c>
    </row>
    <row r="314" spans="1:81" s="26" customFormat="1" ht="23.25" customHeight="1">
      <c r="A314" s="798" t="s">
        <v>6</v>
      </c>
      <c r="B314" s="798"/>
      <c r="C314" s="168">
        <f>SUM(C312:C313)</f>
        <v>1572.18</v>
      </c>
      <c r="D314" s="290"/>
      <c r="E314" s="275"/>
      <c r="F314" s="275"/>
      <c r="G314" s="168">
        <f>ROUND(SUM(G312:G313),2)</f>
        <v>4001561.64</v>
      </c>
      <c r="H314" s="168">
        <f t="shared" ref="H314:AL314" si="248">SUM(H312:H313)</f>
        <v>0</v>
      </c>
      <c r="I314" s="168">
        <f t="shared" si="248"/>
        <v>0</v>
      </c>
      <c r="J314" s="168">
        <f t="shared" si="248"/>
        <v>0</v>
      </c>
      <c r="K314" s="168">
        <f t="shared" si="248"/>
        <v>0</v>
      </c>
      <c r="L314" s="168">
        <f t="shared" si="248"/>
        <v>0</v>
      </c>
      <c r="M314" s="168">
        <f t="shared" si="248"/>
        <v>0</v>
      </c>
      <c r="N314" s="168">
        <f t="shared" si="248"/>
        <v>0</v>
      </c>
      <c r="O314" s="168">
        <f t="shared" si="248"/>
        <v>0</v>
      </c>
      <c r="P314" s="168">
        <f t="shared" si="248"/>
        <v>0</v>
      </c>
      <c r="Q314" s="168">
        <f t="shared" si="248"/>
        <v>0</v>
      </c>
      <c r="R314" s="168">
        <f t="shared" si="248"/>
        <v>0</v>
      </c>
      <c r="S314" s="168">
        <f t="shared" si="248"/>
        <v>0</v>
      </c>
      <c r="T314" s="193">
        <f t="shared" si="248"/>
        <v>0</v>
      </c>
      <c r="U314" s="168">
        <f t="shared" si="248"/>
        <v>0</v>
      </c>
      <c r="V314" s="275" t="s">
        <v>388</v>
      </c>
      <c r="W314" s="168">
        <f t="shared" si="248"/>
        <v>1411.1</v>
      </c>
      <c r="X314" s="168">
        <f t="shared" si="248"/>
        <v>3797448.25</v>
      </c>
      <c r="Y314" s="168">
        <f t="shared" si="248"/>
        <v>0</v>
      </c>
      <c r="Z314" s="168">
        <f t="shared" si="248"/>
        <v>0</v>
      </c>
      <c r="AA314" s="168">
        <f t="shared" si="248"/>
        <v>0</v>
      </c>
      <c r="AB314" s="168">
        <f t="shared" si="248"/>
        <v>0</v>
      </c>
      <c r="AC314" s="168">
        <f t="shared" si="248"/>
        <v>0</v>
      </c>
      <c r="AD314" s="168">
        <f t="shared" si="248"/>
        <v>0</v>
      </c>
      <c r="AE314" s="168">
        <f t="shared" si="248"/>
        <v>0</v>
      </c>
      <c r="AF314" s="168">
        <f t="shared" si="248"/>
        <v>0</v>
      </c>
      <c r="AG314" s="168">
        <f t="shared" si="248"/>
        <v>0</v>
      </c>
      <c r="AH314" s="168">
        <f t="shared" si="248"/>
        <v>0</v>
      </c>
      <c r="AI314" s="168">
        <f t="shared" si="248"/>
        <v>0</v>
      </c>
      <c r="AJ314" s="168">
        <f t="shared" si="248"/>
        <v>136075.6</v>
      </c>
      <c r="AK314" s="168">
        <f t="shared" si="248"/>
        <v>68037.790000000008</v>
      </c>
      <c r="AL314" s="168">
        <f t="shared" si="248"/>
        <v>0</v>
      </c>
      <c r="AN314" s="372">
        <f>I314/'Приложение 1.1'!J312</f>
        <v>0</v>
      </c>
      <c r="AO314" s="372" t="e">
        <f t="shared" si="210"/>
        <v>#DIV/0!</v>
      </c>
      <c r="AP314" s="372" t="e">
        <f t="shared" si="211"/>
        <v>#DIV/0!</v>
      </c>
      <c r="AQ314" s="372" t="e">
        <f t="shared" si="212"/>
        <v>#DIV/0!</v>
      </c>
      <c r="AR314" s="372" t="e">
        <f t="shared" si="213"/>
        <v>#DIV/0!</v>
      </c>
      <c r="AS314" s="372" t="e">
        <f t="shared" si="214"/>
        <v>#DIV/0!</v>
      </c>
      <c r="AT314" s="372" t="e">
        <f t="shared" si="215"/>
        <v>#DIV/0!</v>
      </c>
      <c r="AU314" s="372">
        <f t="shared" si="216"/>
        <v>2691.1262490255831</v>
      </c>
      <c r="AV314" s="372" t="e">
        <f t="shared" si="217"/>
        <v>#DIV/0!</v>
      </c>
      <c r="AW314" s="372" t="e">
        <f t="shared" si="218"/>
        <v>#DIV/0!</v>
      </c>
      <c r="AX314" s="372" t="e">
        <f t="shared" si="219"/>
        <v>#DIV/0!</v>
      </c>
      <c r="AY314" s="372">
        <f>AI314/'Приложение 1.1'!J312</f>
        <v>0</v>
      </c>
      <c r="AZ314" s="372">
        <v>730.08</v>
      </c>
      <c r="BA314" s="372">
        <v>2070.12</v>
      </c>
      <c r="BB314" s="372">
        <v>848.92</v>
      </c>
      <c r="BC314" s="372">
        <v>819.73</v>
      </c>
      <c r="BD314" s="372">
        <v>611.5</v>
      </c>
      <c r="BE314" s="372">
        <v>1080.04</v>
      </c>
      <c r="BF314" s="372">
        <v>2671800.0099999998</v>
      </c>
      <c r="BG314" s="372">
        <f t="shared" si="220"/>
        <v>4422.8500000000004</v>
      </c>
      <c r="BH314" s="372">
        <v>8748.57</v>
      </c>
      <c r="BI314" s="372">
        <v>3389.61</v>
      </c>
      <c r="BJ314" s="372">
        <v>5995.76</v>
      </c>
      <c r="BK314" s="372">
        <v>548.62</v>
      </c>
      <c r="BL314" s="373" t="str">
        <f t="shared" si="221"/>
        <v xml:space="preserve"> </v>
      </c>
      <c r="BM314" s="373" t="e">
        <f t="shared" si="222"/>
        <v>#DIV/0!</v>
      </c>
      <c r="BN314" s="373" t="e">
        <f t="shared" si="223"/>
        <v>#DIV/0!</v>
      </c>
      <c r="BO314" s="373" t="e">
        <f t="shared" si="224"/>
        <v>#DIV/0!</v>
      </c>
      <c r="BP314" s="373" t="e">
        <f t="shared" si="225"/>
        <v>#DIV/0!</v>
      </c>
      <c r="BQ314" s="373" t="e">
        <f t="shared" si="226"/>
        <v>#DIV/0!</v>
      </c>
      <c r="BR314" s="373" t="e">
        <f t="shared" si="227"/>
        <v>#DIV/0!</v>
      </c>
      <c r="BS314" s="373" t="str">
        <f t="shared" si="228"/>
        <v xml:space="preserve"> </v>
      </c>
      <c r="BT314" s="373" t="e">
        <f t="shared" si="229"/>
        <v>#DIV/0!</v>
      </c>
      <c r="BU314" s="373" t="e">
        <f t="shared" si="230"/>
        <v>#DIV/0!</v>
      </c>
      <c r="BV314" s="373" t="e">
        <f t="shared" si="231"/>
        <v>#DIV/0!</v>
      </c>
      <c r="BW314" s="373" t="str">
        <f t="shared" si="232"/>
        <v xml:space="preserve"> </v>
      </c>
      <c r="BY314" s="273">
        <f t="shared" si="244"/>
        <v>3.4005623864387102</v>
      </c>
      <c r="BZ314" s="374">
        <f t="shared" si="245"/>
        <v>1.7002809433169199</v>
      </c>
      <c r="CA314" s="375">
        <f t="shared" si="206"/>
        <v>2835.7746722415141</v>
      </c>
      <c r="CB314" s="372">
        <f t="shared" si="233"/>
        <v>4621.88</v>
      </c>
      <c r="CC314" s="18" t="str">
        <f t="shared" si="234"/>
        <v xml:space="preserve"> </v>
      </c>
    </row>
    <row r="315" spans="1:81" s="26" customFormat="1" ht="12" customHeight="1">
      <c r="A315" s="725" t="s">
        <v>9</v>
      </c>
      <c r="B315" s="726"/>
      <c r="C315" s="726"/>
      <c r="D315" s="726"/>
      <c r="E315" s="726"/>
      <c r="F315" s="726"/>
      <c r="G315" s="726"/>
      <c r="H315" s="726"/>
      <c r="I315" s="726"/>
      <c r="J315" s="726"/>
      <c r="K315" s="726"/>
      <c r="L315" s="726"/>
      <c r="M315" s="726"/>
      <c r="N315" s="726"/>
      <c r="O315" s="726"/>
      <c r="P315" s="726"/>
      <c r="Q315" s="726"/>
      <c r="R315" s="726"/>
      <c r="S315" s="726"/>
      <c r="T315" s="726"/>
      <c r="U315" s="726"/>
      <c r="V315" s="726"/>
      <c r="W315" s="726"/>
      <c r="X315" s="726"/>
      <c r="Y315" s="726"/>
      <c r="Z315" s="726"/>
      <c r="AA315" s="726"/>
      <c r="AB315" s="726"/>
      <c r="AC315" s="726"/>
      <c r="AD315" s="726"/>
      <c r="AE315" s="726"/>
      <c r="AF315" s="726"/>
      <c r="AG315" s="726"/>
      <c r="AH315" s="726"/>
      <c r="AI315" s="726"/>
      <c r="AJ315" s="726"/>
      <c r="AK315" s="726"/>
      <c r="AL315" s="727"/>
      <c r="AN315" s="372" t="e">
        <f>I315/'Приложение 1.1'!J313</f>
        <v>#DIV/0!</v>
      </c>
      <c r="AO315" s="372" t="e">
        <f t="shared" si="210"/>
        <v>#DIV/0!</v>
      </c>
      <c r="AP315" s="372" t="e">
        <f t="shared" si="211"/>
        <v>#DIV/0!</v>
      </c>
      <c r="AQ315" s="372" t="e">
        <f t="shared" si="212"/>
        <v>#DIV/0!</v>
      </c>
      <c r="AR315" s="372" t="e">
        <f t="shared" si="213"/>
        <v>#DIV/0!</v>
      </c>
      <c r="AS315" s="372" t="e">
        <f t="shared" si="214"/>
        <v>#DIV/0!</v>
      </c>
      <c r="AT315" s="372" t="e">
        <f t="shared" si="215"/>
        <v>#DIV/0!</v>
      </c>
      <c r="AU315" s="372" t="e">
        <f t="shared" si="216"/>
        <v>#DIV/0!</v>
      </c>
      <c r="AV315" s="372" t="e">
        <f t="shared" si="217"/>
        <v>#DIV/0!</v>
      </c>
      <c r="AW315" s="372" t="e">
        <f t="shared" si="218"/>
        <v>#DIV/0!</v>
      </c>
      <c r="AX315" s="372" t="e">
        <f t="shared" si="219"/>
        <v>#DIV/0!</v>
      </c>
      <c r="AY315" s="372" t="e">
        <f>AI315/'Приложение 1.1'!J313</f>
        <v>#DIV/0!</v>
      </c>
      <c r="AZ315" s="372">
        <v>730.08</v>
      </c>
      <c r="BA315" s="372">
        <v>2070.12</v>
      </c>
      <c r="BB315" s="372">
        <v>848.92</v>
      </c>
      <c r="BC315" s="372">
        <v>819.73</v>
      </c>
      <c r="BD315" s="372">
        <v>611.5</v>
      </c>
      <c r="BE315" s="372">
        <v>1080.04</v>
      </c>
      <c r="BF315" s="372">
        <v>2671800.0099999998</v>
      </c>
      <c r="BG315" s="372">
        <f t="shared" si="220"/>
        <v>4422.8500000000004</v>
      </c>
      <c r="BH315" s="372">
        <v>8748.57</v>
      </c>
      <c r="BI315" s="372">
        <v>3389.61</v>
      </c>
      <c r="BJ315" s="372">
        <v>5995.76</v>
      </c>
      <c r="BK315" s="372">
        <v>548.62</v>
      </c>
      <c r="BL315" s="373" t="e">
        <f t="shared" si="221"/>
        <v>#DIV/0!</v>
      </c>
      <c r="BM315" s="373" t="e">
        <f t="shared" si="222"/>
        <v>#DIV/0!</v>
      </c>
      <c r="BN315" s="373" t="e">
        <f t="shared" si="223"/>
        <v>#DIV/0!</v>
      </c>
      <c r="BO315" s="373" t="e">
        <f t="shared" si="224"/>
        <v>#DIV/0!</v>
      </c>
      <c r="BP315" s="373" t="e">
        <f t="shared" si="225"/>
        <v>#DIV/0!</v>
      </c>
      <c r="BQ315" s="373" t="e">
        <f t="shared" si="226"/>
        <v>#DIV/0!</v>
      </c>
      <c r="BR315" s="373" t="e">
        <f t="shared" si="227"/>
        <v>#DIV/0!</v>
      </c>
      <c r="BS315" s="373" t="e">
        <f t="shared" si="228"/>
        <v>#DIV/0!</v>
      </c>
      <c r="BT315" s="373" t="e">
        <f t="shared" si="229"/>
        <v>#DIV/0!</v>
      </c>
      <c r="BU315" s="373" t="e">
        <f t="shared" si="230"/>
        <v>#DIV/0!</v>
      </c>
      <c r="BV315" s="373" t="e">
        <f t="shared" si="231"/>
        <v>#DIV/0!</v>
      </c>
      <c r="BW315" s="373" t="e">
        <f t="shared" si="232"/>
        <v>#DIV/0!</v>
      </c>
      <c r="BY315" s="273" t="e">
        <f t="shared" si="244"/>
        <v>#DIV/0!</v>
      </c>
      <c r="BZ315" s="374" t="e">
        <f t="shared" si="245"/>
        <v>#DIV/0!</v>
      </c>
      <c r="CA315" s="375" t="e">
        <f t="shared" si="206"/>
        <v>#DIV/0!</v>
      </c>
      <c r="CB315" s="372">
        <f t="shared" si="233"/>
        <v>4621.88</v>
      </c>
      <c r="CC315" s="18" t="e">
        <f t="shared" si="234"/>
        <v>#DIV/0!</v>
      </c>
    </row>
    <row r="316" spans="1:81" s="490" customFormat="1" ht="9" customHeight="1">
      <c r="A316" s="139">
        <v>246</v>
      </c>
      <c r="B316" s="534" t="s">
        <v>938</v>
      </c>
      <c r="C316" s="527">
        <v>615.70000000000005</v>
      </c>
      <c r="D316" s="499"/>
      <c r="E316" s="527"/>
      <c r="F316" s="527"/>
      <c r="G316" s="483">
        <f>ROUND(H316+U316+X316+Z316+AB316+AD316+AF316+AH316+AI316+AJ316+AK316+AL316,2)</f>
        <v>2229346.38</v>
      </c>
      <c r="H316" s="487">
        <f>I316+K316+M316+O316+Q316+S316</f>
        <v>0</v>
      </c>
      <c r="I316" s="513">
        <v>0</v>
      </c>
      <c r="J316" s="513">
        <v>0</v>
      </c>
      <c r="K316" s="513">
        <v>0</v>
      </c>
      <c r="L316" s="513">
        <v>0</v>
      </c>
      <c r="M316" s="513">
        <v>0</v>
      </c>
      <c r="N316" s="487">
        <v>0</v>
      </c>
      <c r="O316" s="487">
        <v>0</v>
      </c>
      <c r="P316" s="487">
        <v>0</v>
      </c>
      <c r="Q316" s="487">
        <v>0</v>
      </c>
      <c r="R316" s="487">
        <v>0</v>
      </c>
      <c r="S316" s="487">
        <v>0</v>
      </c>
      <c r="T316" s="488">
        <v>0</v>
      </c>
      <c r="U316" s="487">
        <v>0</v>
      </c>
      <c r="V316" s="527" t="s">
        <v>993</v>
      </c>
      <c r="W316" s="535">
        <v>595.36</v>
      </c>
      <c r="X316" s="487">
        <v>2161604.9500000002</v>
      </c>
      <c r="Y316" s="489">
        <v>0</v>
      </c>
      <c r="Z316" s="489">
        <v>0</v>
      </c>
      <c r="AA316" s="489">
        <v>0</v>
      </c>
      <c r="AB316" s="489">
        <v>0</v>
      </c>
      <c r="AC316" s="489">
        <v>0</v>
      </c>
      <c r="AD316" s="489">
        <v>0</v>
      </c>
      <c r="AE316" s="489">
        <v>0</v>
      </c>
      <c r="AF316" s="489">
        <v>0</v>
      </c>
      <c r="AG316" s="489">
        <v>0</v>
      </c>
      <c r="AH316" s="489">
        <v>0</v>
      </c>
      <c r="AI316" s="489">
        <v>0</v>
      </c>
      <c r="AJ316" s="489">
        <v>45160.959999999999</v>
      </c>
      <c r="AK316" s="489">
        <v>22580.47</v>
      </c>
      <c r="AL316" s="489">
        <v>0</v>
      </c>
      <c r="AN316" s="372">
        <f>I316/'Приложение 1.1'!J314</f>
        <v>0</v>
      </c>
      <c r="AO316" s="372" t="e">
        <f t="shared" si="210"/>
        <v>#DIV/0!</v>
      </c>
      <c r="AP316" s="372" t="e">
        <f t="shared" si="211"/>
        <v>#DIV/0!</v>
      </c>
      <c r="AQ316" s="372" t="e">
        <f t="shared" si="212"/>
        <v>#DIV/0!</v>
      </c>
      <c r="AR316" s="372" t="e">
        <f t="shared" si="213"/>
        <v>#DIV/0!</v>
      </c>
      <c r="AS316" s="372" t="e">
        <f t="shared" si="214"/>
        <v>#DIV/0!</v>
      </c>
      <c r="AT316" s="372" t="e">
        <f t="shared" si="215"/>
        <v>#DIV/0!</v>
      </c>
      <c r="AU316" s="372">
        <f t="shared" si="216"/>
        <v>3630.7527378392906</v>
      </c>
      <c r="AV316" s="372" t="e">
        <f t="shared" si="217"/>
        <v>#DIV/0!</v>
      </c>
      <c r="AW316" s="372" t="e">
        <f t="shared" si="218"/>
        <v>#DIV/0!</v>
      </c>
      <c r="AX316" s="372" t="e">
        <f t="shared" si="219"/>
        <v>#DIV/0!</v>
      </c>
      <c r="AY316" s="372">
        <f>AI316/'Приложение 1.1'!J314</f>
        <v>0</v>
      </c>
      <c r="AZ316" s="372">
        <v>730.08</v>
      </c>
      <c r="BA316" s="372">
        <v>2070.12</v>
      </c>
      <c r="BB316" s="372">
        <v>848.92</v>
      </c>
      <c r="BC316" s="372">
        <v>819.73</v>
      </c>
      <c r="BD316" s="372">
        <v>611.5</v>
      </c>
      <c r="BE316" s="372">
        <v>1080.04</v>
      </c>
      <c r="BF316" s="372">
        <v>2671800.0099999998</v>
      </c>
      <c r="BG316" s="372">
        <f t="shared" si="220"/>
        <v>4422.8500000000004</v>
      </c>
      <c r="BH316" s="372">
        <v>8748.57</v>
      </c>
      <c r="BI316" s="372">
        <v>3389.61</v>
      </c>
      <c r="BJ316" s="372">
        <v>5995.76</v>
      </c>
      <c r="BK316" s="372">
        <v>548.62</v>
      </c>
      <c r="BL316" s="373" t="str">
        <f t="shared" si="221"/>
        <v xml:space="preserve"> </v>
      </c>
      <c r="BM316" s="373" t="e">
        <f t="shared" si="222"/>
        <v>#DIV/0!</v>
      </c>
      <c r="BN316" s="373" t="e">
        <f t="shared" si="223"/>
        <v>#DIV/0!</v>
      </c>
      <c r="BO316" s="373" t="e">
        <f t="shared" si="224"/>
        <v>#DIV/0!</v>
      </c>
      <c r="BP316" s="373" t="e">
        <f t="shared" si="225"/>
        <v>#DIV/0!</v>
      </c>
      <c r="BQ316" s="373" t="e">
        <f t="shared" si="226"/>
        <v>#DIV/0!</v>
      </c>
      <c r="BR316" s="373" t="e">
        <f t="shared" si="227"/>
        <v>#DIV/0!</v>
      </c>
      <c r="BS316" s="373" t="str">
        <f t="shared" si="228"/>
        <v xml:space="preserve"> </v>
      </c>
      <c r="BT316" s="373" t="e">
        <f t="shared" si="229"/>
        <v>#DIV/0!</v>
      </c>
      <c r="BU316" s="373" t="e">
        <f t="shared" si="230"/>
        <v>#DIV/0!</v>
      </c>
      <c r="BV316" s="373" t="e">
        <f t="shared" si="231"/>
        <v>#DIV/0!</v>
      </c>
      <c r="BW316" s="373" t="str">
        <f t="shared" si="232"/>
        <v xml:space="preserve"> </v>
      </c>
      <c r="BY316" s="492">
        <f t="shared" si="244"/>
        <v>2.0257489103151389</v>
      </c>
      <c r="BZ316" s="493">
        <f t="shared" si="245"/>
        <v>1.0128740065956015</v>
      </c>
      <c r="CA316" s="494">
        <f t="shared" si="206"/>
        <v>3744.5350376242941</v>
      </c>
      <c r="CB316" s="491">
        <f t="shared" si="233"/>
        <v>4621.88</v>
      </c>
      <c r="CC316" s="495" t="str">
        <f t="shared" si="234"/>
        <v xml:space="preserve"> </v>
      </c>
    </row>
    <row r="317" spans="1:81" s="490" customFormat="1" ht="9" customHeight="1">
      <c r="A317" s="139">
        <v>247</v>
      </c>
      <c r="B317" s="534" t="s">
        <v>939</v>
      </c>
      <c r="C317" s="527">
        <v>648.1</v>
      </c>
      <c r="D317" s="499"/>
      <c r="E317" s="527"/>
      <c r="F317" s="527"/>
      <c r="G317" s="483">
        <f>ROUND(H317+U317+X317+Z317+AB317+AD317+AF317+AH317+AI317+AJ317+AK317+AL317,2)</f>
        <v>2084875.84</v>
      </c>
      <c r="H317" s="487">
        <f>I317+K317+M317+O317+Q317+S317</f>
        <v>0</v>
      </c>
      <c r="I317" s="513">
        <v>0</v>
      </c>
      <c r="J317" s="513">
        <v>0</v>
      </c>
      <c r="K317" s="513">
        <v>0</v>
      </c>
      <c r="L317" s="513">
        <v>0</v>
      </c>
      <c r="M317" s="513">
        <v>0</v>
      </c>
      <c r="N317" s="487">
        <v>0</v>
      </c>
      <c r="O317" s="487">
        <v>0</v>
      </c>
      <c r="P317" s="487">
        <v>0</v>
      </c>
      <c r="Q317" s="487">
        <v>0</v>
      </c>
      <c r="R317" s="487">
        <v>0</v>
      </c>
      <c r="S317" s="487">
        <v>0</v>
      </c>
      <c r="T317" s="488">
        <v>0</v>
      </c>
      <c r="U317" s="487">
        <v>0</v>
      </c>
      <c r="V317" s="527" t="s">
        <v>993</v>
      </c>
      <c r="W317" s="535">
        <v>598</v>
      </c>
      <c r="X317" s="487">
        <v>2010230.21</v>
      </c>
      <c r="Y317" s="489">
        <v>0</v>
      </c>
      <c r="Z317" s="489">
        <v>0</v>
      </c>
      <c r="AA317" s="489">
        <v>0</v>
      </c>
      <c r="AB317" s="489">
        <v>0</v>
      </c>
      <c r="AC317" s="489">
        <v>0</v>
      </c>
      <c r="AD317" s="489">
        <v>0</v>
      </c>
      <c r="AE317" s="489">
        <v>0</v>
      </c>
      <c r="AF317" s="489">
        <v>0</v>
      </c>
      <c r="AG317" s="489">
        <v>0</v>
      </c>
      <c r="AH317" s="489">
        <v>0</v>
      </c>
      <c r="AI317" s="489">
        <v>0</v>
      </c>
      <c r="AJ317" s="489">
        <v>49763.75</v>
      </c>
      <c r="AK317" s="489">
        <v>24881.88</v>
      </c>
      <c r="AL317" s="489">
        <v>0</v>
      </c>
      <c r="AN317" s="372">
        <f>I317/'Приложение 1.1'!J315</f>
        <v>0</v>
      </c>
      <c r="AO317" s="372" t="e">
        <f t="shared" si="210"/>
        <v>#DIV/0!</v>
      </c>
      <c r="AP317" s="372" t="e">
        <f t="shared" si="211"/>
        <v>#DIV/0!</v>
      </c>
      <c r="AQ317" s="372" t="e">
        <f t="shared" si="212"/>
        <v>#DIV/0!</v>
      </c>
      <c r="AR317" s="372" t="e">
        <f t="shared" si="213"/>
        <v>#DIV/0!</v>
      </c>
      <c r="AS317" s="372" t="e">
        <f t="shared" si="214"/>
        <v>#DIV/0!</v>
      </c>
      <c r="AT317" s="372" t="e">
        <f t="shared" si="215"/>
        <v>#DIV/0!</v>
      </c>
      <c r="AU317" s="372">
        <f t="shared" si="216"/>
        <v>3361.5889799331103</v>
      </c>
      <c r="AV317" s="372" t="e">
        <f t="shared" si="217"/>
        <v>#DIV/0!</v>
      </c>
      <c r="AW317" s="372" t="e">
        <f t="shared" si="218"/>
        <v>#DIV/0!</v>
      </c>
      <c r="AX317" s="372" t="e">
        <f t="shared" si="219"/>
        <v>#DIV/0!</v>
      </c>
      <c r="AY317" s="372">
        <f>AI317/'Приложение 1.1'!J315</f>
        <v>0</v>
      </c>
      <c r="AZ317" s="372">
        <v>730.08</v>
      </c>
      <c r="BA317" s="372">
        <v>2070.12</v>
      </c>
      <c r="BB317" s="372">
        <v>848.92</v>
      </c>
      <c r="BC317" s="372">
        <v>819.73</v>
      </c>
      <c r="BD317" s="372">
        <v>611.5</v>
      </c>
      <c r="BE317" s="372">
        <v>1080.04</v>
      </c>
      <c r="BF317" s="372">
        <v>2671800.0099999998</v>
      </c>
      <c r="BG317" s="372">
        <f t="shared" si="220"/>
        <v>4422.8500000000004</v>
      </c>
      <c r="BH317" s="372">
        <v>8748.57</v>
      </c>
      <c r="BI317" s="372">
        <v>3389.61</v>
      </c>
      <c r="BJ317" s="372">
        <v>5995.76</v>
      </c>
      <c r="BK317" s="372">
        <v>548.62</v>
      </c>
      <c r="BL317" s="373" t="str">
        <f t="shared" si="221"/>
        <v xml:space="preserve"> </v>
      </c>
      <c r="BM317" s="373" t="e">
        <f t="shared" si="222"/>
        <v>#DIV/0!</v>
      </c>
      <c r="BN317" s="373" t="e">
        <f t="shared" si="223"/>
        <v>#DIV/0!</v>
      </c>
      <c r="BO317" s="373" t="e">
        <f t="shared" si="224"/>
        <v>#DIV/0!</v>
      </c>
      <c r="BP317" s="373" t="e">
        <f t="shared" si="225"/>
        <v>#DIV/0!</v>
      </c>
      <c r="BQ317" s="373" t="e">
        <f t="shared" si="226"/>
        <v>#DIV/0!</v>
      </c>
      <c r="BR317" s="373" t="e">
        <f t="shared" si="227"/>
        <v>#DIV/0!</v>
      </c>
      <c r="BS317" s="373" t="str">
        <f t="shared" si="228"/>
        <v xml:space="preserve"> </v>
      </c>
      <c r="BT317" s="373" t="e">
        <f t="shared" si="229"/>
        <v>#DIV/0!</v>
      </c>
      <c r="BU317" s="373" t="e">
        <f t="shared" si="230"/>
        <v>#DIV/0!</v>
      </c>
      <c r="BV317" s="373" t="e">
        <f t="shared" si="231"/>
        <v>#DIV/0!</v>
      </c>
      <c r="BW317" s="373" t="str">
        <f t="shared" si="232"/>
        <v xml:space="preserve"> </v>
      </c>
      <c r="BY317" s="492">
        <f t="shared" si="244"/>
        <v>2.3868927369794837</v>
      </c>
      <c r="BZ317" s="493">
        <f t="shared" si="245"/>
        <v>1.1934466083121766</v>
      </c>
      <c r="CA317" s="494">
        <f t="shared" si="206"/>
        <v>3486.4144481605354</v>
      </c>
      <c r="CB317" s="491">
        <f t="shared" si="233"/>
        <v>4621.88</v>
      </c>
      <c r="CC317" s="495" t="str">
        <f t="shared" si="234"/>
        <v xml:space="preserve"> </v>
      </c>
    </row>
    <row r="318" spans="1:81" s="26" customFormat="1" ht="24.75" customHeight="1">
      <c r="A318" s="797" t="s">
        <v>10</v>
      </c>
      <c r="B318" s="797"/>
      <c r="C318" s="140">
        <f>SUM(C316:C317)</f>
        <v>1263.8000000000002</v>
      </c>
      <c r="D318" s="288"/>
      <c r="E318" s="275"/>
      <c r="F318" s="275"/>
      <c r="G318" s="140">
        <f>ROUND(SUM(G316:G317),2)</f>
        <v>4314222.22</v>
      </c>
      <c r="H318" s="140">
        <f t="shared" ref="H318:AL318" si="249">SUM(H316:H317)</f>
        <v>0</v>
      </c>
      <c r="I318" s="140">
        <f t="shared" si="249"/>
        <v>0</v>
      </c>
      <c r="J318" s="140">
        <f t="shared" si="249"/>
        <v>0</v>
      </c>
      <c r="K318" s="140">
        <f t="shared" si="249"/>
        <v>0</v>
      </c>
      <c r="L318" s="140">
        <f t="shared" si="249"/>
        <v>0</v>
      </c>
      <c r="M318" s="140">
        <f t="shared" si="249"/>
        <v>0</v>
      </c>
      <c r="N318" s="140">
        <f t="shared" si="249"/>
        <v>0</v>
      </c>
      <c r="O318" s="140">
        <f t="shared" si="249"/>
        <v>0</v>
      </c>
      <c r="P318" s="140">
        <f t="shared" si="249"/>
        <v>0</v>
      </c>
      <c r="Q318" s="140">
        <f t="shared" si="249"/>
        <v>0</v>
      </c>
      <c r="R318" s="140">
        <f t="shared" si="249"/>
        <v>0</v>
      </c>
      <c r="S318" s="140">
        <f t="shared" si="249"/>
        <v>0</v>
      </c>
      <c r="T318" s="163">
        <v>0</v>
      </c>
      <c r="U318" s="140">
        <f t="shared" si="249"/>
        <v>0</v>
      </c>
      <c r="V318" s="275" t="s">
        <v>388</v>
      </c>
      <c r="W318" s="140">
        <f t="shared" si="249"/>
        <v>1193.3600000000001</v>
      </c>
      <c r="X318" s="140">
        <f t="shared" si="249"/>
        <v>4171835.16</v>
      </c>
      <c r="Y318" s="140">
        <f t="shared" si="249"/>
        <v>0</v>
      </c>
      <c r="Z318" s="140">
        <f t="shared" si="249"/>
        <v>0</v>
      </c>
      <c r="AA318" s="140">
        <f t="shared" si="249"/>
        <v>0</v>
      </c>
      <c r="AB318" s="140">
        <f t="shared" si="249"/>
        <v>0</v>
      </c>
      <c r="AC318" s="140">
        <f t="shared" si="249"/>
        <v>0</v>
      </c>
      <c r="AD318" s="140">
        <f t="shared" si="249"/>
        <v>0</v>
      </c>
      <c r="AE318" s="140">
        <f t="shared" si="249"/>
        <v>0</v>
      </c>
      <c r="AF318" s="140">
        <f t="shared" si="249"/>
        <v>0</v>
      </c>
      <c r="AG318" s="140">
        <f t="shared" si="249"/>
        <v>0</v>
      </c>
      <c r="AH318" s="140">
        <f t="shared" si="249"/>
        <v>0</v>
      </c>
      <c r="AI318" s="140">
        <f t="shared" si="249"/>
        <v>0</v>
      </c>
      <c r="AJ318" s="140">
        <f t="shared" si="249"/>
        <v>94924.709999999992</v>
      </c>
      <c r="AK318" s="140">
        <f t="shared" si="249"/>
        <v>47462.350000000006</v>
      </c>
      <c r="AL318" s="140">
        <f t="shared" si="249"/>
        <v>0</v>
      </c>
      <c r="AN318" s="372">
        <f>I318/'Приложение 1.1'!J316</f>
        <v>0</v>
      </c>
      <c r="AO318" s="372" t="e">
        <f t="shared" si="210"/>
        <v>#DIV/0!</v>
      </c>
      <c r="AP318" s="372" t="e">
        <f t="shared" si="211"/>
        <v>#DIV/0!</v>
      </c>
      <c r="AQ318" s="372" t="e">
        <f t="shared" si="212"/>
        <v>#DIV/0!</v>
      </c>
      <c r="AR318" s="372" t="e">
        <f t="shared" si="213"/>
        <v>#DIV/0!</v>
      </c>
      <c r="AS318" s="372" t="e">
        <f t="shared" si="214"/>
        <v>#DIV/0!</v>
      </c>
      <c r="AT318" s="372" t="e">
        <f t="shared" si="215"/>
        <v>#DIV/0!</v>
      </c>
      <c r="AU318" s="372">
        <f t="shared" si="216"/>
        <v>3495.873131326674</v>
      </c>
      <c r="AV318" s="372" t="e">
        <f t="shared" si="217"/>
        <v>#DIV/0!</v>
      </c>
      <c r="AW318" s="372" t="e">
        <f t="shared" si="218"/>
        <v>#DIV/0!</v>
      </c>
      <c r="AX318" s="372" t="e">
        <f t="shared" si="219"/>
        <v>#DIV/0!</v>
      </c>
      <c r="AY318" s="372">
        <f>AI318/'Приложение 1.1'!J316</f>
        <v>0</v>
      </c>
      <c r="AZ318" s="372">
        <v>730.08</v>
      </c>
      <c r="BA318" s="372">
        <v>2070.12</v>
      </c>
      <c r="BB318" s="372">
        <v>848.92</v>
      </c>
      <c r="BC318" s="372">
        <v>819.73</v>
      </c>
      <c r="BD318" s="372">
        <v>611.5</v>
      </c>
      <c r="BE318" s="372">
        <v>1080.04</v>
      </c>
      <c r="BF318" s="372">
        <v>2671800.0099999998</v>
      </c>
      <c r="BG318" s="372">
        <f t="shared" si="220"/>
        <v>4422.8500000000004</v>
      </c>
      <c r="BH318" s="372">
        <v>8748.57</v>
      </c>
      <c r="BI318" s="372">
        <v>3389.61</v>
      </c>
      <c r="BJ318" s="372">
        <v>5995.76</v>
      </c>
      <c r="BK318" s="372">
        <v>548.62</v>
      </c>
      <c r="BL318" s="373" t="str">
        <f t="shared" si="221"/>
        <v xml:space="preserve"> </v>
      </c>
      <c r="BM318" s="373" t="e">
        <f t="shared" si="222"/>
        <v>#DIV/0!</v>
      </c>
      <c r="BN318" s="373" t="e">
        <f t="shared" si="223"/>
        <v>#DIV/0!</v>
      </c>
      <c r="BO318" s="373" t="e">
        <f t="shared" si="224"/>
        <v>#DIV/0!</v>
      </c>
      <c r="BP318" s="373" t="e">
        <f t="shared" si="225"/>
        <v>#DIV/0!</v>
      </c>
      <c r="BQ318" s="373" t="e">
        <f t="shared" si="226"/>
        <v>#DIV/0!</v>
      </c>
      <c r="BR318" s="373" t="e">
        <f t="shared" si="227"/>
        <v>#DIV/0!</v>
      </c>
      <c r="BS318" s="373" t="str">
        <f t="shared" si="228"/>
        <v xml:space="preserve"> </v>
      </c>
      <c r="BT318" s="373" t="e">
        <f t="shared" si="229"/>
        <v>#DIV/0!</v>
      </c>
      <c r="BU318" s="373" t="e">
        <f t="shared" si="230"/>
        <v>#DIV/0!</v>
      </c>
      <c r="BV318" s="373" t="e">
        <f t="shared" si="231"/>
        <v>#DIV/0!</v>
      </c>
      <c r="BW318" s="373" t="str">
        <f t="shared" si="232"/>
        <v xml:space="preserve"> </v>
      </c>
      <c r="BY318" s="273">
        <f t="shared" si="244"/>
        <v>2.200274004429934</v>
      </c>
      <c r="BZ318" s="374">
        <f t="shared" si="245"/>
        <v>1.1001368863192218</v>
      </c>
      <c r="CA318" s="375">
        <f t="shared" si="206"/>
        <v>3615.1892304082585</v>
      </c>
      <c r="CB318" s="372">
        <f t="shared" si="233"/>
        <v>4621.88</v>
      </c>
      <c r="CC318" s="18" t="str">
        <f t="shared" si="234"/>
        <v xml:space="preserve"> </v>
      </c>
    </row>
    <row r="319" spans="1:81" s="26" customFormat="1" ht="12" customHeight="1">
      <c r="A319" s="725" t="s">
        <v>11</v>
      </c>
      <c r="B319" s="726"/>
      <c r="C319" s="726"/>
      <c r="D319" s="726"/>
      <c r="E319" s="726"/>
      <c r="F319" s="726"/>
      <c r="G319" s="726"/>
      <c r="H319" s="726"/>
      <c r="I319" s="726"/>
      <c r="J319" s="726"/>
      <c r="K319" s="726"/>
      <c r="L319" s="726"/>
      <c r="M319" s="726"/>
      <c r="N319" s="726"/>
      <c r="O319" s="726"/>
      <c r="P319" s="726"/>
      <c r="Q319" s="726"/>
      <c r="R319" s="726"/>
      <c r="S319" s="726"/>
      <c r="T319" s="726"/>
      <c r="U319" s="726"/>
      <c r="V319" s="726"/>
      <c r="W319" s="726"/>
      <c r="X319" s="726"/>
      <c r="Y319" s="726"/>
      <c r="Z319" s="726"/>
      <c r="AA319" s="726"/>
      <c r="AB319" s="726"/>
      <c r="AC319" s="726"/>
      <c r="AD319" s="726"/>
      <c r="AE319" s="726"/>
      <c r="AF319" s="726"/>
      <c r="AG319" s="726"/>
      <c r="AH319" s="726"/>
      <c r="AI319" s="726"/>
      <c r="AJ319" s="726"/>
      <c r="AK319" s="726"/>
      <c r="AL319" s="727"/>
      <c r="AN319" s="372" t="e">
        <f>I319/'Приложение 1.1'!J317</f>
        <v>#DIV/0!</v>
      </c>
      <c r="AO319" s="372" t="e">
        <f t="shared" si="210"/>
        <v>#DIV/0!</v>
      </c>
      <c r="AP319" s="372" t="e">
        <f t="shared" si="211"/>
        <v>#DIV/0!</v>
      </c>
      <c r="AQ319" s="372" t="e">
        <f t="shared" si="212"/>
        <v>#DIV/0!</v>
      </c>
      <c r="AR319" s="372" t="e">
        <f t="shared" si="213"/>
        <v>#DIV/0!</v>
      </c>
      <c r="AS319" s="372" t="e">
        <f t="shared" si="214"/>
        <v>#DIV/0!</v>
      </c>
      <c r="AT319" s="372" t="e">
        <f t="shared" si="215"/>
        <v>#DIV/0!</v>
      </c>
      <c r="AU319" s="372" t="e">
        <f t="shared" si="216"/>
        <v>#DIV/0!</v>
      </c>
      <c r="AV319" s="372" t="e">
        <f t="shared" si="217"/>
        <v>#DIV/0!</v>
      </c>
      <c r="AW319" s="372" t="e">
        <f t="shared" si="218"/>
        <v>#DIV/0!</v>
      </c>
      <c r="AX319" s="372" t="e">
        <f t="shared" si="219"/>
        <v>#DIV/0!</v>
      </c>
      <c r="AY319" s="372" t="e">
        <f>AI319/'Приложение 1.1'!J317</f>
        <v>#DIV/0!</v>
      </c>
      <c r="AZ319" s="372">
        <v>730.08</v>
      </c>
      <c r="BA319" s="372">
        <v>2070.12</v>
      </c>
      <c r="BB319" s="372">
        <v>848.92</v>
      </c>
      <c r="BC319" s="372">
        <v>819.73</v>
      </c>
      <c r="BD319" s="372">
        <v>611.5</v>
      </c>
      <c r="BE319" s="372">
        <v>1080.04</v>
      </c>
      <c r="BF319" s="372">
        <v>2671800.0099999998</v>
      </c>
      <c r="BG319" s="372">
        <f t="shared" si="220"/>
        <v>4422.8500000000004</v>
      </c>
      <c r="BH319" s="372">
        <v>8748.57</v>
      </c>
      <c r="BI319" s="372">
        <v>3389.61</v>
      </c>
      <c r="BJ319" s="372">
        <v>5995.76</v>
      </c>
      <c r="BK319" s="372">
        <v>548.62</v>
      </c>
      <c r="BL319" s="373" t="e">
        <f t="shared" si="221"/>
        <v>#DIV/0!</v>
      </c>
      <c r="BM319" s="373" t="e">
        <f t="shared" si="222"/>
        <v>#DIV/0!</v>
      </c>
      <c r="BN319" s="373" t="e">
        <f t="shared" si="223"/>
        <v>#DIV/0!</v>
      </c>
      <c r="BO319" s="373" t="e">
        <f t="shared" si="224"/>
        <v>#DIV/0!</v>
      </c>
      <c r="BP319" s="373" t="e">
        <f t="shared" si="225"/>
        <v>#DIV/0!</v>
      </c>
      <c r="BQ319" s="373" t="e">
        <f t="shared" si="226"/>
        <v>#DIV/0!</v>
      </c>
      <c r="BR319" s="373" t="e">
        <f t="shared" si="227"/>
        <v>#DIV/0!</v>
      </c>
      <c r="BS319" s="373" t="e">
        <f t="shared" si="228"/>
        <v>#DIV/0!</v>
      </c>
      <c r="BT319" s="373" t="e">
        <f t="shared" si="229"/>
        <v>#DIV/0!</v>
      </c>
      <c r="BU319" s="373" t="e">
        <f t="shared" si="230"/>
        <v>#DIV/0!</v>
      </c>
      <c r="BV319" s="373" t="e">
        <f t="shared" si="231"/>
        <v>#DIV/0!</v>
      </c>
      <c r="BW319" s="373" t="e">
        <f t="shared" si="232"/>
        <v>#DIV/0!</v>
      </c>
      <c r="BY319" s="273" t="e">
        <f t="shared" si="244"/>
        <v>#DIV/0!</v>
      </c>
      <c r="BZ319" s="374" t="e">
        <f t="shared" si="245"/>
        <v>#DIV/0!</v>
      </c>
      <c r="CA319" s="375" t="e">
        <f t="shared" si="206"/>
        <v>#DIV/0!</v>
      </c>
      <c r="CB319" s="372">
        <f t="shared" si="233"/>
        <v>4621.88</v>
      </c>
      <c r="CC319" s="18" t="e">
        <f t="shared" si="234"/>
        <v>#DIV/0!</v>
      </c>
    </row>
    <row r="320" spans="1:81" s="651" customFormat="1" ht="9" customHeight="1">
      <c r="A320" s="685">
        <v>248</v>
      </c>
      <c r="B320" s="689" t="s">
        <v>940</v>
      </c>
      <c r="C320" s="690">
        <v>366.6</v>
      </c>
      <c r="D320" s="665"/>
      <c r="E320" s="690"/>
      <c r="F320" s="690"/>
      <c r="G320" s="644">
        <f t="shared" ref="G320" si="250">ROUND(H320+U320+X320+Z320+AB320+AD320+AF320+AH320+AI320+AJ320+AK320+AL320,2)</f>
        <v>1020483.79</v>
      </c>
      <c r="H320" s="648">
        <f t="shared" ref="H320" si="251">I320+K320+M320+O320+Q320+S320</f>
        <v>0</v>
      </c>
      <c r="I320" s="673">
        <v>0</v>
      </c>
      <c r="J320" s="673">
        <v>0</v>
      </c>
      <c r="K320" s="673">
        <v>0</v>
      </c>
      <c r="L320" s="673">
        <v>0</v>
      </c>
      <c r="M320" s="673">
        <v>0</v>
      </c>
      <c r="N320" s="648">
        <v>0</v>
      </c>
      <c r="O320" s="648">
        <v>0</v>
      </c>
      <c r="P320" s="648">
        <v>0</v>
      </c>
      <c r="Q320" s="648">
        <v>0</v>
      </c>
      <c r="R320" s="648">
        <v>0</v>
      </c>
      <c r="S320" s="648">
        <v>0</v>
      </c>
      <c r="T320" s="649">
        <v>0</v>
      </c>
      <c r="U320" s="648">
        <v>0</v>
      </c>
      <c r="V320" s="690" t="s">
        <v>993</v>
      </c>
      <c r="W320" s="686">
        <v>382.56</v>
      </c>
      <c r="X320" s="648">
        <v>996157</v>
      </c>
      <c r="Y320" s="650">
        <v>0</v>
      </c>
      <c r="Z320" s="650">
        <v>0</v>
      </c>
      <c r="AA320" s="650">
        <v>0</v>
      </c>
      <c r="AB320" s="650">
        <v>0</v>
      </c>
      <c r="AC320" s="650">
        <v>0</v>
      </c>
      <c r="AD320" s="650">
        <v>0</v>
      </c>
      <c r="AE320" s="650">
        <v>0</v>
      </c>
      <c r="AF320" s="650">
        <v>0</v>
      </c>
      <c r="AG320" s="650">
        <v>0</v>
      </c>
      <c r="AH320" s="650">
        <v>0</v>
      </c>
      <c r="AI320" s="650">
        <v>0</v>
      </c>
      <c r="AJ320" s="650">
        <v>16217.86</v>
      </c>
      <c r="AK320" s="650">
        <v>8108.93</v>
      </c>
      <c r="AL320" s="650">
        <v>0</v>
      </c>
      <c r="AN320" s="652">
        <f>I320/'Приложение 1.1'!J318</f>
        <v>0</v>
      </c>
      <c r="AO320" s="652" t="e">
        <f t="shared" si="210"/>
        <v>#DIV/0!</v>
      </c>
      <c r="AP320" s="652" t="e">
        <f t="shared" si="211"/>
        <v>#DIV/0!</v>
      </c>
      <c r="AQ320" s="652" t="e">
        <f t="shared" si="212"/>
        <v>#DIV/0!</v>
      </c>
      <c r="AR320" s="652" t="e">
        <f t="shared" si="213"/>
        <v>#DIV/0!</v>
      </c>
      <c r="AS320" s="652" t="e">
        <f t="shared" si="214"/>
        <v>#DIV/0!</v>
      </c>
      <c r="AT320" s="652" t="e">
        <f t="shared" si="215"/>
        <v>#DIV/0!</v>
      </c>
      <c r="AU320" s="652">
        <f t="shared" si="216"/>
        <v>2603.9235675449604</v>
      </c>
      <c r="AV320" s="652" t="e">
        <f t="shared" si="217"/>
        <v>#DIV/0!</v>
      </c>
      <c r="AW320" s="652" t="e">
        <f t="shared" si="218"/>
        <v>#DIV/0!</v>
      </c>
      <c r="AX320" s="652" t="e">
        <f t="shared" si="219"/>
        <v>#DIV/0!</v>
      </c>
      <c r="AY320" s="652">
        <f>AI320/'Приложение 1.1'!J318</f>
        <v>0</v>
      </c>
      <c r="AZ320" s="652">
        <v>730.08</v>
      </c>
      <c r="BA320" s="652">
        <v>2070.12</v>
      </c>
      <c r="BB320" s="652">
        <v>848.92</v>
      </c>
      <c r="BC320" s="652">
        <v>819.73</v>
      </c>
      <c r="BD320" s="652">
        <v>611.5</v>
      </c>
      <c r="BE320" s="652">
        <v>1080.04</v>
      </c>
      <c r="BF320" s="652">
        <v>2671800.0099999998</v>
      </c>
      <c r="BG320" s="652">
        <f t="shared" si="220"/>
        <v>4422.8500000000004</v>
      </c>
      <c r="BH320" s="652">
        <v>8748.57</v>
      </c>
      <c r="BI320" s="652">
        <v>3389.61</v>
      </c>
      <c r="BJ320" s="652">
        <v>5995.76</v>
      </c>
      <c r="BK320" s="652">
        <v>548.62</v>
      </c>
      <c r="BL320" s="653" t="str">
        <f t="shared" si="221"/>
        <v xml:space="preserve"> </v>
      </c>
      <c r="BM320" s="653" t="e">
        <f t="shared" si="222"/>
        <v>#DIV/0!</v>
      </c>
      <c r="BN320" s="653" t="e">
        <f t="shared" si="223"/>
        <v>#DIV/0!</v>
      </c>
      <c r="BO320" s="653" t="e">
        <f t="shared" si="224"/>
        <v>#DIV/0!</v>
      </c>
      <c r="BP320" s="653" t="e">
        <f t="shared" si="225"/>
        <v>#DIV/0!</v>
      </c>
      <c r="BQ320" s="653" t="e">
        <f t="shared" si="226"/>
        <v>#DIV/0!</v>
      </c>
      <c r="BR320" s="653" t="e">
        <f t="shared" si="227"/>
        <v>#DIV/0!</v>
      </c>
      <c r="BS320" s="653" t="str">
        <f t="shared" si="228"/>
        <v xml:space="preserve"> </v>
      </c>
      <c r="BT320" s="653" t="e">
        <f t="shared" si="229"/>
        <v>#DIV/0!</v>
      </c>
      <c r="BU320" s="653" t="e">
        <f t="shared" si="230"/>
        <v>#DIV/0!</v>
      </c>
      <c r="BV320" s="653" t="e">
        <f t="shared" si="231"/>
        <v>#DIV/0!</v>
      </c>
      <c r="BW320" s="653" t="str">
        <f t="shared" si="232"/>
        <v xml:space="preserve"> </v>
      </c>
      <c r="BY320" s="654">
        <f t="shared" si="244"/>
        <v>1.5892324953049966</v>
      </c>
      <c r="BZ320" s="655">
        <f t="shared" si="245"/>
        <v>0.79461624765249828</v>
      </c>
      <c r="CA320" s="656">
        <f t="shared" si="206"/>
        <v>2667.5130437055627</v>
      </c>
      <c r="CB320" s="652">
        <f t="shared" si="233"/>
        <v>4621.88</v>
      </c>
      <c r="CC320" s="657" t="str">
        <f t="shared" si="234"/>
        <v xml:space="preserve"> </v>
      </c>
    </row>
    <row r="321" spans="1:81" s="490" customFormat="1" ht="9" customHeight="1">
      <c r="A321" s="139">
        <v>249</v>
      </c>
      <c r="B321" s="534" t="s">
        <v>941</v>
      </c>
      <c r="C321" s="527">
        <v>844.1</v>
      </c>
      <c r="D321" s="499"/>
      <c r="E321" s="527"/>
      <c r="F321" s="527"/>
      <c r="G321" s="483">
        <f>ROUND(H321+U321+X321+Z321+AB321+AD321+AF321+AH321+AI321+AJ321+AK321+AL321,2)</f>
        <v>3241022.05</v>
      </c>
      <c r="H321" s="487">
        <f>I321+K321+M321+O321+Q321+S321</f>
        <v>0</v>
      </c>
      <c r="I321" s="513">
        <v>0</v>
      </c>
      <c r="J321" s="513">
        <v>0</v>
      </c>
      <c r="K321" s="513">
        <v>0</v>
      </c>
      <c r="L321" s="513">
        <v>0</v>
      </c>
      <c r="M321" s="513">
        <v>0</v>
      </c>
      <c r="N321" s="487">
        <v>0</v>
      </c>
      <c r="O321" s="487">
        <v>0</v>
      </c>
      <c r="P321" s="487">
        <v>0</v>
      </c>
      <c r="Q321" s="487">
        <v>0</v>
      </c>
      <c r="R321" s="487">
        <v>0</v>
      </c>
      <c r="S321" s="487">
        <v>0</v>
      </c>
      <c r="T321" s="488">
        <v>0</v>
      </c>
      <c r="U321" s="487">
        <v>0</v>
      </c>
      <c r="V321" s="527" t="s">
        <v>993</v>
      </c>
      <c r="W321" s="535">
        <v>829</v>
      </c>
      <c r="X321" s="487">
        <v>3161525.56</v>
      </c>
      <c r="Y321" s="489">
        <v>0</v>
      </c>
      <c r="Z321" s="489">
        <v>0</v>
      </c>
      <c r="AA321" s="489">
        <v>0</v>
      </c>
      <c r="AB321" s="489">
        <v>0</v>
      </c>
      <c r="AC321" s="489">
        <v>0</v>
      </c>
      <c r="AD321" s="489">
        <v>0</v>
      </c>
      <c r="AE321" s="489">
        <v>0</v>
      </c>
      <c r="AF321" s="489">
        <v>0</v>
      </c>
      <c r="AG321" s="489">
        <v>0</v>
      </c>
      <c r="AH321" s="489">
        <v>0</v>
      </c>
      <c r="AI321" s="489">
        <v>0</v>
      </c>
      <c r="AJ321" s="489">
        <v>52997.66</v>
      </c>
      <c r="AK321" s="489">
        <v>26498.83</v>
      </c>
      <c r="AL321" s="489">
        <v>0</v>
      </c>
      <c r="AN321" s="372">
        <f>I321/'Приложение 1.1'!J319</f>
        <v>0</v>
      </c>
      <c r="AO321" s="372" t="e">
        <f t="shared" si="210"/>
        <v>#DIV/0!</v>
      </c>
      <c r="AP321" s="372" t="e">
        <f t="shared" si="211"/>
        <v>#DIV/0!</v>
      </c>
      <c r="AQ321" s="372" t="e">
        <f t="shared" si="212"/>
        <v>#DIV/0!</v>
      </c>
      <c r="AR321" s="372" t="e">
        <f t="shared" si="213"/>
        <v>#DIV/0!</v>
      </c>
      <c r="AS321" s="372" t="e">
        <f t="shared" si="214"/>
        <v>#DIV/0!</v>
      </c>
      <c r="AT321" s="372" t="e">
        <f t="shared" si="215"/>
        <v>#DIV/0!</v>
      </c>
      <c r="AU321" s="372">
        <f t="shared" si="216"/>
        <v>3813.6617129071169</v>
      </c>
      <c r="AV321" s="372" t="e">
        <f t="shared" si="217"/>
        <v>#DIV/0!</v>
      </c>
      <c r="AW321" s="372" t="e">
        <f t="shared" si="218"/>
        <v>#DIV/0!</v>
      </c>
      <c r="AX321" s="372" t="e">
        <f t="shared" si="219"/>
        <v>#DIV/0!</v>
      </c>
      <c r="AY321" s="372">
        <f>AI321/'Приложение 1.1'!J319</f>
        <v>0</v>
      </c>
      <c r="AZ321" s="372">
        <v>730.08</v>
      </c>
      <c r="BA321" s="372">
        <v>2070.12</v>
      </c>
      <c r="BB321" s="372">
        <v>848.92</v>
      </c>
      <c r="BC321" s="372">
        <v>819.73</v>
      </c>
      <c r="BD321" s="372">
        <v>611.5</v>
      </c>
      <c r="BE321" s="372">
        <v>1080.04</v>
      </c>
      <c r="BF321" s="372">
        <v>2671800.0099999998</v>
      </c>
      <c r="BG321" s="372">
        <f t="shared" si="220"/>
        <v>4422.8500000000004</v>
      </c>
      <c r="BH321" s="372">
        <v>8748.57</v>
      </c>
      <c r="BI321" s="372">
        <v>3389.61</v>
      </c>
      <c r="BJ321" s="372">
        <v>5995.76</v>
      </c>
      <c r="BK321" s="372">
        <v>548.62</v>
      </c>
      <c r="BL321" s="373" t="str">
        <f t="shared" si="221"/>
        <v xml:space="preserve"> </v>
      </c>
      <c r="BM321" s="373" t="e">
        <f t="shared" si="222"/>
        <v>#DIV/0!</v>
      </c>
      <c r="BN321" s="373" t="e">
        <f t="shared" si="223"/>
        <v>#DIV/0!</v>
      </c>
      <c r="BO321" s="373" t="e">
        <f t="shared" si="224"/>
        <v>#DIV/0!</v>
      </c>
      <c r="BP321" s="373" t="e">
        <f t="shared" si="225"/>
        <v>#DIV/0!</v>
      </c>
      <c r="BQ321" s="373" t="e">
        <f t="shared" si="226"/>
        <v>#DIV/0!</v>
      </c>
      <c r="BR321" s="373" t="e">
        <f t="shared" si="227"/>
        <v>#DIV/0!</v>
      </c>
      <c r="BS321" s="373" t="str">
        <f t="shared" si="228"/>
        <v xml:space="preserve"> </v>
      </c>
      <c r="BT321" s="373" t="e">
        <f t="shared" si="229"/>
        <v>#DIV/0!</v>
      </c>
      <c r="BU321" s="373" t="e">
        <f t="shared" si="230"/>
        <v>#DIV/0!</v>
      </c>
      <c r="BV321" s="373" t="e">
        <f t="shared" si="231"/>
        <v>#DIV/0!</v>
      </c>
      <c r="BW321" s="373" t="str">
        <f t="shared" si="232"/>
        <v xml:space="preserve"> </v>
      </c>
      <c r="BY321" s="492">
        <f t="shared" si="244"/>
        <v>1.6352144225615497</v>
      </c>
      <c r="BZ321" s="493">
        <f t="shared" si="245"/>
        <v>0.81760721128077485</v>
      </c>
      <c r="CA321" s="494">
        <f t="shared" si="206"/>
        <v>3909.5561519903495</v>
      </c>
      <c r="CB321" s="491">
        <f t="shared" si="233"/>
        <v>4621.88</v>
      </c>
      <c r="CC321" s="495" t="str">
        <f t="shared" si="234"/>
        <v xml:space="preserve"> </v>
      </c>
    </row>
    <row r="322" spans="1:81" s="490" customFormat="1" ht="9" customHeight="1">
      <c r="A322" s="139">
        <v>250</v>
      </c>
      <c r="B322" s="534" t="s">
        <v>942</v>
      </c>
      <c r="C322" s="527">
        <v>335.6</v>
      </c>
      <c r="D322" s="499"/>
      <c r="E322" s="527"/>
      <c r="F322" s="527"/>
      <c r="G322" s="483">
        <f>ROUND(H322+U322+X322+Z322+AB322+AD322+AF322+AH322+AI322+AJ322+AK322+AL322,2)</f>
        <v>1017082.08</v>
      </c>
      <c r="H322" s="487">
        <f>I322+K322+M322+O322+Q322+S322</f>
        <v>0</v>
      </c>
      <c r="I322" s="513">
        <v>0</v>
      </c>
      <c r="J322" s="513">
        <v>0</v>
      </c>
      <c r="K322" s="513">
        <v>0</v>
      </c>
      <c r="L322" s="513">
        <v>0</v>
      </c>
      <c r="M322" s="513">
        <v>0</v>
      </c>
      <c r="N322" s="487">
        <v>0</v>
      </c>
      <c r="O322" s="487">
        <v>0</v>
      </c>
      <c r="P322" s="487">
        <v>0</v>
      </c>
      <c r="Q322" s="487">
        <v>0</v>
      </c>
      <c r="R322" s="487">
        <v>0</v>
      </c>
      <c r="S322" s="487">
        <v>0</v>
      </c>
      <c r="T322" s="488">
        <v>0</v>
      </c>
      <c r="U322" s="487">
        <v>0</v>
      </c>
      <c r="V322" s="527" t="s">
        <v>993</v>
      </c>
      <c r="W322" s="535">
        <v>352</v>
      </c>
      <c r="X322" s="487">
        <v>962926</v>
      </c>
      <c r="Y322" s="489">
        <v>0</v>
      </c>
      <c r="Z322" s="489">
        <v>0</v>
      </c>
      <c r="AA322" s="489">
        <v>0</v>
      </c>
      <c r="AB322" s="489">
        <v>0</v>
      </c>
      <c r="AC322" s="489">
        <v>0</v>
      </c>
      <c r="AD322" s="489">
        <v>0</v>
      </c>
      <c r="AE322" s="489">
        <v>0</v>
      </c>
      <c r="AF322" s="489">
        <v>0</v>
      </c>
      <c r="AG322" s="489">
        <v>0</v>
      </c>
      <c r="AH322" s="489">
        <v>0</v>
      </c>
      <c r="AI322" s="489">
        <v>0</v>
      </c>
      <c r="AJ322" s="489">
        <v>36104.050000000003</v>
      </c>
      <c r="AK322" s="489">
        <v>18052.03</v>
      </c>
      <c r="AL322" s="489">
        <v>0</v>
      </c>
      <c r="AN322" s="372">
        <f>I322/'Приложение 1.1'!J320</f>
        <v>0</v>
      </c>
      <c r="AO322" s="372" t="e">
        <f t="shared" si="210"/>
        <v>#DIV/0!</v>
      </c>
      <c r="AP322" s="372" t="e">
        <f t="shared" si="211"/>
        <v>#DIV/0!</v>
      </c>
      <c r="AQ322" s="372" t="e">
        <f t="shared" si="212"/>
        <v>#DIV/0!</v>
      </c>
      <c r="AR322" s="372" t="e">
        <f t="shared" si="213"/>
        <v>#DIV/0!</v>
      </c>
      <c r="AS322" s="372" t="e">
        <f t="shared" si="214"/>
        <v>#DIV/0!</v>
      </c>
      <c r="AT322" s="372" t="e">
        <f t="shared" si="215"/>
        <v>#DIV/0!</v>
      </c>
      <c r="AU322" s="372">
        <f t="shared" si="216"/>
        <v>2735.5852272727275</v>
      </c>
      <c r="AV322" s="372" t="e">
        <f t="shared" si="217"/>
        <v>#DIV/0!</v>
      </c>
      <c r="AW322" s="372" t="e">
        <f t="shared" si="218"/>
        <v>#DIV/0!</v>
      </c>
      <c r="AX322" s="372" t="e">
        <f t="shared" si="219"/>
        <v>#DIV/0!</v>
      </c>
      <c r="AY322" s="372">
        <f>AI322/'Приложение 1.1'!J320</f>
        <v>0</v>
      </c>
      <c r="AZ322" s="372">
        <v>730.08</v>
      </c>
      <c r="BA322" s="372">
        <v>2070.12</v>
      </c>
      <c r="BB322" s="372">
        <v>848.92</v>
      </c>
      <c r="BC322" s="372">
        <v>819.73</v>
      </c>
      <c r="BD322" s="372">
        <v>611.5</v>
      </c>
      <c r="BE322" s="372">
        <v>1080.04</v>
      </c>
      <c r="BF322" s="372">
        <v>2671800.0099999998</v>
      </c>
      <c r="BG322" s="372">
        <f t="shared" si="220"/>
        <v>4422.8500000000004</v>
      </c>
      <c r="BH322" s="372">
        <v>8748.57</v>
      </c>
      <c r="BI322" s="372">
        <v>3389.61</v>
      </c>
      <c r="BJ322" s="372">
        <v>5995.76</v>
      </c>
      <c r="BK322" s="372">
        <v>548.62</v>
      </c>
      <c r="BL322" s="373" t="str">
        <f t="shared" si="221"/>
        <v xml:space="preserve"> </v>
      </c>
      <c r="BM322" s="373" t="e">
        <f t="shared" si="222"/>
        <v>#DIV/0!</v>
      </c>
      <c r="BN322" s="373" t="e">
        <f t="shared" si="223"/>
        <v>#DIV/0!</v>
      </c>
      <c r="BO322" s="373" t="e">
        <f t="shared" si="224"/>
        <v>#DIV/0!</v>
      </c>
      <c r="BP322" s="373" t="e">
        <f t="shared" si="225"/>
        <v>#DIV/0!</v>
      </c>
      <c r="BQ322" s="373" t="e">
        <f t="shared" si="226"/>
        <v>#DIV/0!</v>
      </c>
      <c r="BR322" s="373" t="e">
        <f t="shared" si="227"/>
        <v>#DIV/0!</v>
      </c>
      <c r="BS322" s="373" t="str">
        <f t="shared" si="228"/>
        <v xml:space="preserve"> </v>
      </c>
      <c r="BT322" s="373" t="e">
        <f t="shared" si="229"/>
        <v>#DIV/0!</v>
      </c>
      <c r="BU322" s="373" t="e">
        <f t="shared" si="230"/>
        <v>#DIV/0!</v>
      </c>
      <c r="BV322" s="373" t="e">
        <f t="shared" si="231"/>
        <v>#DIV/0!</v>
      </c>
      <c r="BW322" s="373" t="str">
        <f t="shared" si="232"/>
        <v xml:space="preserve"> </v>
      </c>
      <c r="BY322" s="492">
        <f t="shared" si="244"/>
        <v>3.5497675861126177</v>
      </c>
      <c r="BZ322" s="493">
        <f t="shared" si="245"/>
        <v>1.7748842846587169</v>
      </c>
      <c r="CA322" s="494">
        <f t="shared" si="206"/>
        <v>2889.437727272727</v>
      </c>
      <c r="CB322" s="491">
        <f t="shared" si="233"/>
        <v>4621.88</v>
      </c>
      <c r="CC322" s="495" t="str">
        <f t="shared" si="234"/>
        <v xml:space="preserve"> </v>
      </c>
    </row>
    <row r="323" spans="1:81" s="26" customFormat="1" ht="9" customHeight="1">
      <c r="A323" s="139">
        <v>251</v>
      </c>
      <c r="B323" s="143" t="s">
        <v>1187</v>
      </c>
      <c r="C323" s="140"/>
      <c r="D323" s="365"/>
      <c r="E323" s="140"/>
      <c r="F323" s="140"/>
      <c r="G323" s="178">
        <f>ROUND(H323+U323+X323+Z323+AB323+AD323+AF323+AH323+AJ323+AK323+AL323+AI323,2)</f>
        <v>3459257.33</v>
      </c>
      <c r="H323" s="388">
        <f>I323+K323+M323+O323+Q323+S323</f>
        <v>0</v>
      </c>
      <c r="I323" s="190">
        <v>0</v>
      </c>
      <c r="J323" s="190">
        <v>0</v>
      </c>
      <c r="K323" s="190">
        <v>0</v>
      </c>
      <c r="L323" s="190">
        <v>0</v>
      </c>
      <c r="M323" s="190">
        <v>0</v>
      </c>
      <c r="N323" s="388">
        <v>0</v>
      </c>
      <c r="O323" s="388">
        <v>0</v>
      </c>
      <c r="P323" s="388">
        <v>0</v>
      </c>
      <c r="Q323" s="388">
        <v>0</v>
      </c>
      <c r="R323" s="388">
        <v>0</v>
      </c>
      <c r="S323" s="388">
        <v>0</v>
      </c>
      <c r="T323" s="103">
        <v>0</v>
      </c>
      <c r="U323" s="388">
        <v>0</v>
      </c>
      <c r="V323" s="140" t="s">
        <v>992</v>
      </c>
      <c r="W323" s="19">
        <v>807.7</v>
      </c>
      <c r="X323" s="388">
        <v>3264901.88</v>
      </c>
      <c r="Y323" s="396">
        <v>0</v>
      </c>
      <c r="Z323" s="396">
        <v>0</v>
      </c>
      <c r="AA323" s="396">
        <v>0</v>
      </c>
      <c r="AB323" s="396">
        <v>0</v>
      </c>
      <c r="AC323" s="396">
        <v>0</v>
      </c>
      <c r="AD323" s="396">
        <v>0</v>
      </c>
      <c r="AE323" s="396">
        <v>0</v>
      </c>
      <c r="AF323" s="396">
        <v>0</v>
      </c>
      <c r="AG323" s="396">
        <v>0</v>
      </c>
      <c r="AH323" s="396">
        <v>0</v>
      </c>
      <c r="AI323" s="396">
        <v>0</v>
      </c>
      <c r="AJ323" s="396">
        <v>129353.63</v>
      </c>
      <c r="AK323" s="396">
        <v>65001.82</v>
      </c>
      <c r="AL323" s="396">
        <v>0</v>
      </c>
      <c r="AN323" s="372">
        <f>I323/'Приложение 1.1'!J321</f>
        <v>0</v>
      </c>
      <c r="AO323" s="372" t="e">
        <f t="shared" si="210"/>
        <v>#DIV/0!</v>
      </c>
      <c r="AP323" s="372" t="e">
        <f t="shared" si="211"/>
        <v>#DIV/0!</v>
      </c>
      <c r="AQ323" s="372" t="e">
        <f t="shared" si="212"/>
        <v>#DIV/0!</v>
      </c>
      <c r="AR323" s="372" t="e">
        <f t="shared" si="213"/>
        <v>#DIV/0!</v>
      </c>
      <c r="AS323" s="372" t="e">
        <f t="shared" si="214"/>
        <v>#DIV/0!</v>
      </c>
      <c r="AT323" s="372" t="e">
        <f t="shared" si="215"/>
        <v>#DIV/0!</v>
      </c>
      <c r="AU323" s="372">
        <f t="shared" si="216"/>
        <v>4042.2209731335888</v>
      </c>
      <c r="AV323" s="372" t="e">
        <f t="shared" si="217"/>
        <v>#DIV/0!</v>
      </c>
      <c r="AW323" s="372" t="e">
        <f t="shared" si="218"/>
        <v>#DIV/0!</v>
      </c>
      <c r="AX323" s="372" t="e">
        <f t="shared" si="219"/>
        <v>#DIV/0!</v>
      </c>
      <c r="AY323" s="372">
        <f>AI323/'Приложение 1.1'!J321</f>
        <v>0</v>
      </c>
      <c r="AZ323" s="372">
        <v>730.08</v>
      </c>
      <c r="BA323" s="372">
        <v>2070.12</v>
      </c>
      <c r="BB323" s="372">
        <v>848.92</v>
      </c>
      <c r="BC323" s="372">
        <v>819.73</v>
      </c>
      <c r="BD323" s="372">
        <v>611.5</v>
      </c>
      <c r="BE323" s="372">
        <v>1080.04</v>
      </c>
      <c r="BF323" s="372">
        <v>2671800.0099999998</v>
      </c>
      <c r="BG323" s="372">
        <f t="shared" si="220"/>
        <v>4607.6000000000004</v>
      </c>
      <c r="BH323" s="372">
        <v>8748.57</v>
      </c>
      <c r="BI323" s="372">
        <v>3389.61</v>
      </c>
      <c r="BJ323" s="372">
        <v>5995.76</v>
      </c>
      <c r="BK323" s="372">
        <v>548.62</v>
      </c>
      <c r="BL323" s="373" t="str">
        <f t="shared" si="221"/>
        <v xml:space="preserve"> </v>
      </c>
      <c r="BM323" s="373" t="e">
        <f t="shared" si="222"/>
        <v>#DIV/0!</v>
      </c>
      <c r="BN323" s="373" t="e">
        <f t="shared" si="223"/>
        <v>#DIV/0!</v>
      </c>
      <c r="BO323" s="373" t="e">
        <f t="shared" si="224"/>
        <v>#DIV/0!</v>
      </c>
      <c r="BP323" s="373" t="e">
        <f t="shared" si="225"/>
        <v>#DIV/0!</v>
      </c>
      <c r="BQ323" s="373" t="e">
        <f t="shared" si="226"/>
        <v>#DIV/0!</v>
      </c>
      <c r="BR323" s="373" t="e">
        <f t="shared" si="227"/>
        <v>#DIV/0!</v>
      </c>
      <c r="BS323" s="373" t="str">
        <f t="shared" si="228"/>
        <v xml:space="preserve"> </v>
      </c>
      <c r="BT323" s="373" t="e">
        <f t="shared" si="229"/>
        <v>#DIV/0!</v>
      </c>
      <c r="BU323" s="373" t="e">
        <f t="shared" si="230"/>
        <v>#DIV/0!</v>
      </c>
      <c r="BV323" s="373" t="e">
        <f t="shared" si="231"/>
        <v>#DIV/0!</v>
      </c>
      <c r="BW323" s="373" t="str">
        <f t="shared" si="232"/>
        <v xml:space="preserve"> </v>
      </c>
      <c r="BY323" s="273">
        <f t="shared" si="244"/>
        <v>3.7393468499205293</v>
      </c>
      <c r="BZ323" s="374">
        <f t="shared" si="245"/>
        <v>1.8790686496861453</v>
      </c>
      <c r="CA323" s="375">
        <f t="shared" si="206"/>
        <v>4282.8492385786803</v>
      </c>
      <c r="CB323" s="372">
        <f>IF(V323="ПК",4814.95,4621.88)</f>
        <v>4814.95</v>
      </c>
      <c r="CC323" s="18" t="str">
        <f>IF(CA323&gt;CB323, "+", " ")</f>
        <v xml:space="preserve"> </v>
      </c>
    </row>
    <row r="324" spans="1:81" s="26" customFormat="1" ht="36.75" customHeight="1">
      <c r="A324" s="797" t="s">
        <v>12</v>
      </c>
      <c r="B324" s="797"/>
      <c r="C324" s="140">
        <f>SUM(C320:C322)</f>
        <v>1546.3000000000002</v>
      </c>
      <c r="D324" s="288"/>
      <c r="E324" s="275"/>
      <c r="F324" s="275"/>
      <c r="G324" s="140">
        <f>ROUND(SUM(G320:G323),2)</f>
        <v>8737845.25</v>
      </c>
      <c r="H324" s="140">
        <f>ROUND(SUM(H320:H323),2)</f>
        <v>0</v>
      </c>
      <c r="I324" s="140">
        <f>ROUND(SUM(I320:I323),2)</f>
        <v>0</v>
      </c>
      <c r="J324" s="140">
        <f t="shared" ref="J324:U324" si="252">SUM(J320:J323)</f>
        <v>0</v>
      </c>
      <c r="K324" s="140">
        <f t="shared" si="252"/>
        <v>0</v>
      </c>
      <c r="L324" s="140">
        <f t="shared" si="252"/>
        <v>0</v>
      </c>
      <c r="M324" s="140">
        <f t="shared" si="252"/>
        <v>0</v>
      </c>
      <c r="N324" s="140">
        <f t="shared" si="252"/>
        <v>0</v>
      </c>
      <c r="O324" s="140">
        <f t="shared" si="252"/>
        <v>0</v>
      </c>
      <c r="P324" s="140">
        <f t="shared" si="252"/>
        <v>0</v>
      </c>
      <c r="Q324" s="140">
        <f t="shared" si="252"/>
        <v>0</v>
      </c>
      <c r="R324" s="140">
        <f t="shared" si="252"/>
        <v>0</v>
      </c>
      <c r="S324" s="140">
        <f t="shared" si="252"/>
        <v>0</v>
      </c>
      <c r="T324" s="163">
        <f t="shared" si="252"/>
        <v>0</v>
      </c>
      <c r="U324" s="140">
        <f t="shared" si="252"/>
        <v>0</v>
      </c>
      <c r="V324" s="275" t="s">
        <v>388</v>
      </c>
      <c r="W324" s="140">
        <f t="shared" ref="W324:AF324" si="253">SUM(W320:W323)</f>
        <v>2371.2600000000002</v>
      </c>
      <c r="X324" s="140">
        <f t="shared" si="253"/>
        <v>8385510.4400000004</v>
      </c>
      <c r="Y324" s="140">
        <f t="shared" si="253"/>
        <v>0</v>
      </c>
      <c r="Z324" s="140">
        <f t="shared" si="253"/>
        <v>0</v>
      </c>
      <c r="AA324" s="140">
        <f t="shared" si="253"/>
        <v>0</v>
      </c>
      <c r="AB324" s="140">
        <f t="shared" si="253"/>
        <v>0</v>
      </c>
      <c r="AC324" s="140">
        <f t="shared" si="253"/>
        <v>0</v>
      </c>
      <c r="AD324" s="140">
        <f t="shared" si="253"/>
        <v>0</v>
      </c>
      <c r="AE324" s="140">
        <f t="shared" si="253"/>
        <v>0</v>
      </c>
      <c r="AF324" s="140">
        <f t="shared" si="253"/>
        <v>0</v>
      </c>
      <c r="AG324" s="140">
        <f t="shared" ref="AG324:AL324" si="254">SUM(AG320:AG323)</f>
        <v>0</v>
      </c>
      <c r="AH324" s="140">
        <f t="shared" si="254"/>
        <v>0</v>
      </c>
      <c r="AI324" s="140">
        <f t="shared" si="254"/>
        <v>0</v>
      </c>
      <c r="AJ324" s="140">
        <f>SUM(AJ320:AJ323)</f>
        <v>234673.2</v>
      </c>
      <c r="AK324" s="140">
        <f>SUM(AK320:AK323)</f>
        <v>117661.61</v>
      </c>
      <c r="AL324" s="140">
        <f t="shared" si="254"/>
        <v>0</v>
      </c>
      <c r="AN324" s="372">
        <f>I324/'Приложение 1.1'!J322</f>
        <v>0</v>
      </c>
      <c r="AO324" s="372" t="e">
        <f t="shared" si="210"/>
        <v>#DIV/0!</v>
      </c>
      <c r="AP324" s="372" t="e">
        <f t="shared" si="211"/>
        <v>#DIV/0!</v>
      </c>
      <c r="AQ324" s="372" t="e">
        <f t="shared" si="212"/>
        <v>#DIV/0!</v>
      </c>
      <c r="AR324" s="372" t="e">
        <f t="shared" si="213"/>
        <v>#DIV/0!</v>
      </c>
      <c r="AS324" s="372" t="e">
        <f t="shared" si="214"/>
        <v>#DIV/0!</v>
      </c>
      <c r="AT324" s="372" t="e">
        <f t="shared" si="215"/>
        <v>#DIV/0!</v>
      </c>
      <c r="AU324" s="372">
        <f t="shared" si="216"/>
        <v>3536.3099955298026</v>
      </c>
      <c r="AV324" s="372" t="e">
        <f t="shared" si="217"/>
        <v>#DIV/0!</v>
      </c>
      <c r="AW324" s="372" t="e">
        <f t="shared" si="218"/>
        <v>#DIV/0!</v>
      </c>
      <c r="AX324" s="372" t="e">
        <f t="shared" si="219"/>
        <v>#DIV/0!</v>
      </c>
      <c r="AY324" s="372">
        <f>AI324/'Приложение 1.1'!J322</f>
        <v>0</v>
      </c>
      <c r="AZ324" s="372">
        <v>730.08</v>
      </c>
      <c r="BA324" s="372">
        <v>2070.12</v>
      </c>
      <c r="BB324" s="372">
        <v>848.92</v>
      </c>
      <c r="BC324" s="372">
        <v>819.73</v>
      </c>
      <c r="BD324" s="372">
        <v>611.5</v>
      </c>
      <c r="BE324" s="372">
        <v>1080.04</v>
      </c>
      <c r="BF324" s="372">
        <v>2671800.0099999998</v>
      </c>
      <c r="BG324" s="372">
        <f t="shared" si="220"/>
        <v>4422.8500000000004</v>
      </c>
      <c r="BH324" s="372">
        <v>8748.57</v>
      </c>
      <c r="BI324" s="372">
        <v>3389.61</v>
      </c>
      <c r="BJ324" s="372">
        <v>5995.76</v>
      </c>
      <c r="BK324" s="372">
        <v>548.62</v>
      </c>
      <c r="BL324" s="373" t="str">
        <f t="shared" si="221"/>
        <v xml:space="preserve"> </v>
      </c>
      <c r="BM324" s="373" t="e">
        <f t="shared" si="222"/>
        <v>#DIV/0!</v>
      </c>
      <c r="BN324" s="373" t="e">
        <f t="shared" si="223"/>
        <v>#DIV/0!</v>
      </c>
      <c r="BO324" s="373" t="e">
        <f t="shared" si="224"/>
        <v>#DIV/0!</v>
      </c>
      <c r="BP324" s="373" t="e">
        <f t="shared" si="225"/>
        <v>#DIV/0!</v>
      </c>
      <c r="BQ324" s="373" t="e">
        <f t="shared" si="226"/>
        <v>#DIV/0!</v>
      </c>
      <c r="BR324" s="373" t="e">
        <f t="shared" si="227"/>
        <v>#DIV/0!</v>
      </c>
      <c r="BS324" s="373" t="str">
        <f t="shared" si="228"/>
        <v xml:space="preserve"> </v>
      </c>
      <c r="BT324" s="373" t="e">
        <f t="shared" si="229"/>
        <v>#DIV/0!</v>
      </c>
      <c r="BU324" s="373" t="e">
        <f t="shared" si="230"/>
        <v>#DIV/0!</v>
      </c>
      <c r="BV324" s="373" t="e">
        <f t="shared" si="231"/>
        <v>#DIV/0!</v>
      </c>
      <c r="BW324" s="373" t="str">
        <f t="shared" si="232"/>
        <v xml:space="preserve"> </v>
      </c>
      <c r="BY324" s="273">
        <f t="shared" si="244"/>
        <v>2.6857101869594224</v>
      </c>
      <c r="BZ324" s="374">
        <f t="shared" si="245"/>
        <v>1.3465746603832336</v>
      </c>
      <c r="CA324" s="375">
        <f t="shared" si="206"/>
        <v>3684.8954775098468</v>
      </c>
      <c r="CB324" s="372">
        <f t="shared" si="233"/>
        <v>4621.88</v>
      </c>
      <c r="CC324" s="18" t="str">
        <f t="shared" si="234"/>
        <v xml:space="preserve"> </v>
      </c>
    </row>
    <row r="325" spans="1:81" s="26" customFormat="1" ht="12" customHeight="1">
      <c r="A325" s="725" t="s">
        <v>1043</v>
      </c>
      <c r="B325" s="726"/>
      <c r="C325" s="726"/>
      <c r="D325" s="726"/>
      <c r="E325" s="726"/>
      <c r="F325" s="726"/>
      <c r="G325" s="726"/>
      <c r="H325" s="726"/>
      <c r="I325" s="726"/>
      <c r="J325" s="726"/>
      <c r="K325" s="726"/>
      <c r="L325" s="726"/>
      <c r="M325" s="726"/>
      <c r="N325" s="726"/>
      <c r="O325" s="726"/>
      <c r="P325" s="726"/>
      <c r="Q325" s="726"/>
      <c r="R325" s="726"/>
      <c r="S325" s="726"/>
      <c r="T325" s="726"/>
      <c r="U325" s="726"/>
      <c r="V325" s="726"/>
      <c r="W325" s="726"/>
      <c r="X325" s="726"/>
      <c r="Y325" s="726"/>
      <c r="Z325" s="726"/>
      <c r="AA325" s="726"/>
      <c r="AB325" s="726"/>
      <c r="AC325" s="726"/>
      <c r="AD325" s="726"/>
      <c r="AE325" s="726"/>
      <c r="AF325" s="726"/>
      <c r="AG325" s="726"/>
      <c r="AH325" s="726"/>
      <c r="AI325" s="726"/>
      <c r="AJ325" s="726"/>
      <c r="AK325" s="726"/>
      <c r="AL325" s="727"/>
      <c r="AN325" s="372" t="e">
        <f>I325/'Приложение 1.1'!J323</f>
        <v>#DIV/0!</v>
      </c>
      <c r="AO325" s="372" t="e">
        <f t="shared" si="210"/>
        <v>#DIV/0!</v>
      </c>
      <c r="AP325" s="372" t="e">
        <f t="shared" si="211"/>
        <v>#DIV/0!</v>
      </c>
      <c r="AQ325" s="372" t="e">
        <f t="shared" si="212"/>
        <v>#DIV/0!</v>
      </c>
      <c r="AR325" s="372" t="e">
        <f t="shared" si="213"/>
        <v>#DIV/0!</v>
      </c>
      <c r="AS325" s="372" t="e">
        <f t="shared" si="214"/>
        <v>#DIV/0!</v>
      </c>
      <c r="AT325" s="372" t="e">
        <f t="shared" si="215"/>
        <v>#DIV/0!</v>
      </c>
      <c r="AU325" s="372" t="e">
        <f t="shared" si="216"/>
        <v>#DIV/0!</v>
      </c>
      <c r="AV325" s="372" t="e">
        <f t="shared" si="217"/>
        <v>#DIV/0!</v>
      </c>
      <c r="AW325" s="372" t="e">
        <f t="shared" si="218"/>
        <v>#DIV/0!</v>
      </c>
      <c r="AX325" s="372" t="e">
        <f t="shared" si="219"/>
        <v>#DIV/0!</v>
      </c>
      <c r="AY325" s="372" t="e">
        <f>AI325/'Приложение 1.1'!J323</f>
        <v>#DIV/0!</v>
      </c>
      <c r="AZ325" s="372">
        <v>730.08</v>
      </c>
      <c r="BA325" s="372">
        <v>2070.12</v>
      </c>
      <c r="BB325" s="372">
        <v>848.92</v>
      </c>
      <c r="BC325" s="372">
        <v>819.73</v>
      </c>
      <c r="BD325" s="372">
        <v>611.5</v>
      </c>
      <c r="BE325" s="372">
        <v>1080.04</v>
      </c>
      <c r="BF325" s="372">
        <v>2671800.0099999998</v>
      </c>
      <c r="BG325" s="372">
        <f t="shared" si="220"/>
        <v>4422.8500000000004</v>
      </c>
      <c r="BH325" s="372">
        <v>8748.57</v>
      </c>
      <c r="BI325" s="372">
        <v>3389.61</v>
      </c>
      <c r="BJ325" s="372">
        <v>5995.76</v>
      </c>
      <c r="BK325" s="372">
        <v>548.62</v>
      </c>
      <c r="BL325" s="373" t="e">
        <f t="shared" si="221"/>
        <v>#DIV/0!</v>
      </c>
      <c r="BM325" s="373" t="e">
        <f t="shared" si="222"/>
        <v>#DIV/0!</v>
      </c>
      <c r="BN325" s="373" t="e">
        <f t="shared" si="223"/>
        <v>#DIV/0!</v>
      </c>
      <c r="BO325" s="373" t="e">
        <f t="shared" si="224"/>
        <v>#DIV/0!</v>
      </c>
      <c r="BP325" s="373" t="e">
        <f t="shared" si="225"/>
        <v>#DIV/0!</v>
      </c>
      <c r="BQ325" s="373" t="e">
        <f t="shared" si="226"/>
        <v>#DIV/0!</v>
      </c>
      <c r="BR325" s="373" t="e">
        <f t="shared" si="227"/>
        <v>#DIV/0!</v>
      </c>
      <c r="BS325" s="373" t="e">
        <f t="shared" si="228"/>
        <v>#DIV/0!</v>
      </c>
      <c r="BT325" s="373" t="e">
        <f t="shared" si="229"/>
        <v>#DIV/0!</v>
      </c>
      <c r="BU325" s="373" t="e">
        <f t="shared" si="230"/>
        <v>#DIV/0!</v>
      </c>
      <c r="BV325" s="373" t="e">
        <f t="shared" si="231"/>
        <v>#DIV/0!</v>
      </c>
      <c r="BW325" s="373" t="e">
        <f t="shared" si="232"/>
        <v>#DIV/0!</v>
      </c>
      <c r="BY325" s="273" t="e">
        <f t="shared" si="244"/>
        <v>#DIV/0!</v>
      </c>
      <c r="BZ325" s="374" t="e">
        <f t="shared" si="245"/>
        <v>#DIV/0!</v>
      </c>
      <c r="CA325" s="375" t="e">
        <f t="shared" si="206"/>
        <v>#DIV/0!</v>
      </c>
      <c r="CB325" s="372">
        <f t="shared" si="233"/>
        <v>4621.88</v>
      </c>
      <c r="CC325" s="18" t="e">
        <f t="shared" si="234"/>
        <v>#DIV/0!</v>
      </c>
    </row>
    <row r="326" spans="1:81" s="490" customFormat="1" ht="9" customHeight="1">
      <c r="A326" s="139">
        <v>252</v>
      </c>
      <c r="B326" s="526" t="s">
        <v>947</v>
      </c>
      <c r="C326" s="527">
        <v>873.5</v>
      </c>
      <c r="D326" s="499"/>
      <c r="E326" s="486"/>
      <c r="F326" s="486"/>
      <c r="G326" s="483">
        <f>ROUND(H326+U326+X326+Z326+AB326+AD326+AF326+AH326+AI326+AJ326+AK326+AL326,2)</f>
        <v>2598984.16</v>
      </c>
      <c r="H326" s="487">
        <f>I326+K326+M326+O326+Q326+S326</f>
        <v>0</v>
      </c>
      <c r="I326" s="513">
        <v>0</v>
      </c>
      <c r="J326" s="513">
        <v>0</v>
      </c>
      <c r="K326" s="513">
        <v>0</v>
      </c>
      <c r="L326" s="513">
        <v>0</v>
      </c>
      <c r="M326" s="513">
        <v>0</v>
      </c>
      <c r="N326" s="487">
        <v>0</v>
      </c>
      <c r="O326" s="487">
        <v>0</v>
      </c>
      <c r="P326" s="487">
        <v>0</v>
      </c>
      <c r="Q326" s="487">
        <v>0</v>
      </c>
      <c r="R326" s="487">
        <v>0</v>
      </c>
      <c r="S326" s="487">
        <v>0</v>
      </c>
      <c r="T326" s="488">
        <v>0</v>
      </c>
      <c r="U326" s="487">
        <v>0</v>
      </c>
      <c r="V326" s="486" t="s">
        <v>992</v>
      </c>
      <c r="W326" s="535">
        <v>718.79</v>
      </c>
      <c r="X326" s="487">
        <v>2474022</v>
      </c>
      <c r="Y326" s="489">
        <v>0</v>
      </c>
      <c r="Z326" s="489">
        <v>0</v>
      </c>
      <c r="AA326" s="489">
        <v>0</v>
      </c>
      <c r="AB326" s="489">
        <v>0</v>
      </c>
      <c r="AC326" s="489">
        <v>0</v>
      </c>
      <c r="AD326" s="489">
        <v>0</v>
      </c>
      <c r="AE326" s="489">
        <v>0</v>
      </c>
      <c r="AF326" s="489">
        <v>0</v>
      </c>
      <c r="AG326" s="489">
        <v>0</v>
      </c>
      <c r="AH326" s="489">
        <v>0</v>
      </c>
      <c r="AI326" s="489">
        <v>0</v>
      </c>
      <c r="AJ326" s="489">
        <v>83308.100000000006</v>
      </c>
      <c r="AK326" s="489">
        <v>41654.06</v>
      </c>
      <c r="AL326" s="489">
        <v>0</v>
      </c>
      <c r="AN326" s="372">
        <f>I326/'Приложение 1.1'!J324</f>
        <v>0</v>
      </c>
      <c r="AO326" s="372" t="e">
        <f t="shared" si="210"/>
        <v>#DIV/0!</v>
      </c>
      <c r="AP326" s="372" t="e">
        <f t="shared" si="211"/>
        <v>#DIV/0!</v>
      </c>
      <c r="AQ326" s="372" t="e">
        <f t="shared" si="212"/>
        <v>#DIV/0!</v>
      </c>
      <c r="AR326" s="372" t="e">
        <f t="shared" si="213"/>
        <v>#DIV/0!</v>
      </c>
      <c r="AS326" s="372" t="e">
        <f t="shared" si="214"/>
        <v>#DIV/0!</v>
      </c>
      <c r="AT326" s="372" t="e">
        <f t="shared" si="215"/>
        <v>#DIV/0!</v>
      </c>
      <c r="AU326" s="372">
        <f t="shared" si="216"/>
        <v>3441.9260145522339</v>
      </c>
      <c r="AV326" s="372" t="e">
        <f t="shared" si="217"/>
        <v>#DIV/0!</v>
      </c>
      <c r="AW326" s="372" t="e">
        <f t="shared" si="218"/>
        <v>#DIV/0!</v>
      </c>
      <c r="AX326" s="372" t="e">
        <f t="shared" si="219"/>
        <v>#DIV/0!</v>
      </c>
      <c r="AY326" s="372">
        <f>AI326/'Приложение 1.1'!J324</f>
        <v>0</v>
      </c>
      <c r="AZ326" s="372">
        <v>730.08</v>
      </c>
      <c r="BA326" s="372">
        <v>2070.12</v>
      </c>
      <c r="BB326" s="372">
        <v>848.92</v>
      </c>
      <c r="BC326" s="372">
        <v>819.73</v>
      </c>
      <c r="BD326" s="372">
        <v>611.5</v>
      </c>
      <c r="BE326" s="372">
        <v>1080.04</v>
      </c>
      <c r="BF326" s="372">
        <v>2671800.0099999998</v>
      </c>
      <c r="BG326" s="372">
        <f t="shared" si="220"/>
        <v>4607.6000000000004</v>
      </c>
      <c r="BH326" s="372">
        <v>8748.57</v>
      </c>
      <c r="BI326" s="372">
        <v>3389.61</v>
      </c>
      <c r="BJ326" s="372">
        <v>5995.76</v>
      </c>
      <c r="BK326" s="372">
        <v>548.62</v>
      </c>
      <c r="BL326" s="373" t="str">
        <f t="shared" si="221"/>
        <v xml:space="preserve"> </v>
      </c>
      <c r="BM326" s="373" t="e">
        <f t="shared" si="222"/>
        <v>#DIV/0!</v>
      </c>
      <c r="BN326" s="373" t="e">
        <f t="shared" si="223"/>
        <v>#DIV/0!</v>
      </c>
      <c r="BO326" s="373" t="e">
        <f t="shared" si="224"/>
        <v>#DIV/0!</v>
      </c>
      <c r="BP326" s="373" t="e">
        <f t="shared" si="225"/>
        <v>#DIV/0!</v>
      </c>
      <c r="BQ326" s="373" t="e">
        <f t="shared" si="226"/>
        <v>#DIV/0!</v>
      </c>
      <c r="BR326" s="373" t="e">
        <f t="shared" si="227"/>
        <v>#DIV/0!</v>
      </c>
      <c r="BS326" s="373" t="str">
        <f t="shared" si="228"/>
        <v xml:space="preserve"> </v>
      </c>
      <c r="BT326" s="373" t="e">
        <f t="shared" si="229"/>
        <v>#DIV/0!</v>
      </c>
      <c r="BU326" s="373" t="e">
        <f t="shared" si="230"/>
        <v>#DIV/0!</v>
      </c>
      <c r="BV326" s="373" t="e">
        <f t="shared" si="231"/>
        <v>#DIV/0!</v>
      </c>
      <c r="BW326" s="373" t="str">
        <f t="shared" si="232"/>
        <v xml:space="preserve"> </v>
      </c>
      <c r="BY326" s="492">
        <f t="shared" si="244"/>
        <v>3.2054100706793069</v>
      </c>
      <c r="BZ326" s="493">
        <f t="shared" si="245"/>
        <v>1.602705420105369</v>
      </c>
      <c r="CA326" s="494">
        <f t="shared" si="206"/>
        <v>3615.7767359033937</v>
      </c>
      <c r="CB326" s="491">
        <f t="shared" si="233"/>
        <v>4814.95</v>
      </c>
      <c r="CC326" s="495" t="str">
        <f t="shared" si="234"/>
        <v xml:space="preserve"> </v>
      </c>
    </row>
    <row r="327" spans="1:81" s="26" customFormat="1" ht="36.75" customHeight="1">
      <c r="A327" s="797" t="s">
        <v>1044</v>
      </c>
      <c r="B327" s="797"/>
      <c r="C327" s="140">
        <f>SUM(C326)</f>
        <v>873.5</v>
      </c>
      <c r="D327" s="288"/>
      <c r="E327" s="275"/>
      <c r="F327" s="275"/>
      <c r="G327" s="140">
        <f>ROUND(SUM(G326),2)</f>
        <v>2598984.16</v>
      </c>
      <c r="H327" s="140">
        <f t="shared" ref="H327:AL327" si="255">SUM(H326)</f>
        <v>0</v>
      </c>
      <c r="I327" s="140">
        <f t="shared" si="255"/>
        <v>0</v>
      </c>
      <c r="J327" s="140">
        <f t="shared" si="255"/>
        <v>0</v>
      </c>
      <c r="K327" s="140">
        <f t="shared" si="255"/>
        <v>0</v>
      </c>
      <c r="L327" s="140">
        <f t="shared" si="255"/>
        <v>0</v>
      </c>
      <c r="M327" s="140">
        <f t="shared" si="255"/>
        <v>0</v>
      </c>
      <c r="N327" s="140">
        <f t="shared" si="255"/>
        <v>0</v>
      </c>
      <c r="O327" s="140">
        <f t="shared" si="255"/>
        <v>0</v>
      </c>
      <c r="P327" s="140">
        <f t="shared" si="255"/>
        <v>0</v>
      </c>
      <c r="Q327" s="140">
        <f t="shared" si="255"/>
        <v>0</v>
      </c>
      <c r="R327" s="140">
        <f t="shared" si="255"/>
        <v>0</v>
      </c>
      <c r="S327" s="140">
        <f t="shared" si="255"/>
        <v>0</v>
      </c>
      <c r="T327" s="163">
        <f t="shared" si="255"/>
        <v>0</v>
      </c>
      <c r="U327" s="140">
        <f t="shared" si="255"/>
        <v>0</v>
      </c>
      <c r="V327" s="275" t="s">
        <v>388</v>
      </c>
      <c r="W327" s="140">
        <f t="shared" si="255"/>
        <v>718.79</v>
      </c>
      <c r="X327" s="140">
        <f t="shared" si="255"/>
        <v>2474022</v>
      </c>
      <c r="Y327" s="140">
        <f t="shared" si="255"/>
        <v>0</v>
      </c>
      <c r="Z327" s="140">
        <f t="shared" si="255"/>
        <v>0</v>
      </c>
      <c r="AA327" s="140">
        <f t="shared" si="255"/>
        <v>0</v>
      </c>
      <c r="AB327" s="140">
        <f t="shared" si="255"/>
        <v>0</v>
      </c>
      <c r="AC327" s="140">
        <f t="shared" si="255"/>
        <v>0</v>
      </c>
      <c r="AD327" s="140">
        <f t="shared" si="255"/>
        <v>0</v>
      </c>
      <c r="AE327" s="140">
        <f t="shared" si="255"/>
        <v>0</v>
      </c>
      <c r="AF327" s="140">
        <f t="shared" si="255"/>
        <v>0</v>
      </c>
      <c r="AG327" s="140">
        <f t="shared" si="255"/>
        <v>0</v>
      </c>
      <c r="AH327" s="140">
        <f t="shared" si="255"/>
        <v>0</v>
      </c>
      <c r="AI327" s="140">
        <f t="shared" si="255"/>
        <v>0</v>
      </c>
      <c r="AJ327" s="140">
        <f t="shared" si="255"/>
        <v>83308.100000000006</v>
      </c>
      <c r="AK327" s="140">
        <f t="shared" si="255"/>
        <v>41654.06</v>
      </c>
      <c r="AL327" s="140">
        <f t="shared" si="255"/>
        <v>0</v>
      </c>
      <c r="AN327" s="372">
        <f>I327/'Приложение 1.1'!J325</f>
        <v>0</v>
      </c>
      <c r="AO327" s="372" t="e">
        <f t="shared" si="210"/>
        <v>#DIV/0!</v>
      </c>
      <c r="AP327" s="372" t="e">
        <f t="shared" si="211"/>
        <v>#DIV/0!</v>
      </c>
      <c r="AQ327" s="372" t="e">
        <f t="shared" si="212"/>
        <v>#DIV/0!</v>
      </c>
      <c r="AR327" s="372" t="e">
        <f t="shared" si="213"/>
        <v>#DIV/0!</v>
      </c>
      <c r="AS327" s="372" t="e">
        <f t="shared" si="214"/>
        <v>#DIV/0!</v>
      </c>
      <c r="AT327" s="372" t="e">
        <f t="shared" si="215"/>
        <v>#DIV/0!</v>
      </c>
      <c r="AU327" s="372">
        <f t="shared" si="216"/>
        <v>3441.9260145522339</v>
      </c>
      <c r="AV327" s="372" t="e">
        <f t="shared" si="217"/>
        <v>#DIV/0!</v>
      </c>
      <c r="AW327" s="372" t="e">
        <f t="shared" si="218"/>
        <v>#DIV/0!</v>
      </c>
      <c r="AX327" s="372" t="e">
        <f t="shared" si="219"/>
        <v>#DIV/0!</v>
      </c>
      <c r="AY327" s="372">
        <f>AI327/'Приложение 1.1'!J325</f>
        <v>0</v>
      </c>
      <c r="AZ327" s="372">
        <v>730.08</v>
      </c>
      <c r="BA327" s="372">
        <v>2070.12</v>
      </c>
      <c r="BB327" s="372">
        <v>848.92</v>
      </c>
      <c r="BC327" s="372">
        <v>819.73</v>
      </c>
      <c r="BD327" s="372">
        <v>611.5</v>
      </c>
      <c r="BE327" s="372">
        <v>1080.04</v>
      </c>
      <c r="BF327" s="372">
        <v>2671800.0099999998</v>
      </c>
      <c r="BG327" s="372">
        <f t="shared" si="220"/>
        <v>4422.8500000000004</v>
      </c>
      <c r="BH327" s="372">
        <v>8748.57</v>
      </c>
      <c r="BI327" s="372">
        <v>3389.61</v>
      </c>
      <c r="BJ327" s="372">
        <v>5995.76</v>
      </c>
      <c r="BK327" s="372">
        <v>548.62</v>
      </c>
      <c r="BL327" s="373" t="str">
        <f t="shared" si="221"/>
        <v xml:space="preserve"> </v>
      </c>
      <c r="BM327" s="373" t="e">
        <f t="shared" si="222"/>
        <v>#DIV/0!</v>
      </c>
      <c r="BN327" s="373" t="e">
        <f t="shared" si="223"/>
        <v>#DIV/0!</v>
      </c>
      <c r="BO327" s="373" t="e">
        <f t="shared" si="224"/>
        <v>#DIV/0!</v>
      </c>
      <c r="BP327" s="373" t="e">
        <f t="shared" si="225"/>
        <v>#DIV/0!</v>
      </c>
      <c r="BQ327" s="373" t="e">
        <f t="shared" si="226"/>
        <v>#DIV/0!</v>
      </c>
      <c r="BR327" s="373" t="e">
        <f t="shared" si="227"/>
        <v>#DIV/0!</v>
      </c>
      <c r="BS327" s="373" t="str">
        <f t="shared" si="228"/>
        <v xml:space="preserve"> </v>
      </c>
      <c r="BT327" s="373" t="e">
        <f t="shared" si="229"/>
        <v>#DIV/0!</v>
      </c>
      <c r="BU327" s="373" t="e">
        <f t="shared" si="230"/>
        <v>#DIV/0!</v>
      </c>
      <c r="BV327" s="373" t="e">
        <f t="shared" si="231"/>
        <v>#DIV/0!</v>
      </c>
      <c r="BW327" s="373" t="str">
        <f t="shared" si="232"/>
        <v xml:space="preserve"> </v>
      </c>
      <c r="BY327" s="273">
        <f t="shared" si="244"/>
        <v>3.2054100706793069</v>
      </c>
      <c r="BZ327" s="374">
        <f t="shared" si="245"/>
        <v>1.602705420105369</v>
      </c>
      <c r="CA327" s="375">
        <f t="shared" si="206"/>
        <v>3615.7767359033937</v>
      </c>
      <c r="CB327" s="372">
        <f t="shared" si="233"/>
        <v>4621.88</v>
      </c>
      <c r="CC327" s="18" t="str">
        <f t="shared" si="234"/>
        <v xml:space="preserve"> </v>
      </c>
    </row>
    <row r="328" spans="1:81" s="26" customFormat="1" ht="14.25" customHeight="1">
      <c r="A328" s="725" t="s">
        <v>426</v>
      </c>
      <c r="B328" s="726"/>
      <c r="C328" s="726"/>
      <c r="D328" s="726"/>
      <c r="E328" s="726"/>
      <c r="F328" s="726"/>
      <c r="G328" s="726"/>
      <c r="H328" s="726"/>
      <c r="I328" s="726"/>
      <c r="J328" s="726"/>
      <c r="K328" s="726"/>
      <c r="L328" s="726"/>
      <c r="M328" s="726"/>
      <c r="N328" s="726"/>
      <c r="O328" s="726"/>
      <c r="P328" s="726"/>
      <c r="Q328" s="726"/>
      <c r="R328" s="726"/>
      <c r="S328" s="726"/>
      <c r="T328" s="726"/>
      <c r="U328" s="726"/>
      <c r="V328" s="726"/>
      <c r="W328" s="726"/>
      <c r="X328" s="726"/>
      <c r="Y328" s="726"/>
      <c r="Z328" s="726"/>
      <c r="AA328" s="726"/>
      <c r="AB328" s="726"/>
      <c r="AC328" s="726"/>
      <c r="AD328" s="726"/>
      <c r="AE328" s="726"/>
      <c r="AF328" s="726"/>
      <c r="AG328" s="726"/>
      <c r="AH328" s="726"/>
      <c r="AI328" s="726"/>
      <c r="AJ328" s="726"/>
      <c r="AK328" s="726"/>
      <c r="AL328" s="727"/>
      <c r="AN328" s="372" t="e">
        <f>I328/'Приложение 1.1'!J326</f>
        <v>#DIV/0!</v>
      </c>
      <c r="AO328" s="372" t="e">
        <f t="shared" si="210"/>
        <v>#DIV/0!</v>
      </c>
      <c r="AP328" s="372" t="e">
        <f t="shared" si="211"/>
        <v>#DIV/0!</v>
      </c>
      <c r="AQ328" s="372" t="e">
        <f t="shared" si="212"/>
        <v>#DIV/0!</v>
      </c>
      <c r="AR328" s="372" t="e">
        <f t="shared" si="213"/>
        <v>#DIV/0!</v>
      </c>
      <c r="AS328" s="372" t="e">
        <f t="shared" si="214"/>
        <v>#DIV/0!</v>
      </c>
      <c r="AT328" s="372" t="e">
        <f t="shared" si="215"/>
        <v>#DIV/0!</v>
      </c>
      <c r="AU328" s="372" t="e">
        <f t="shared" si="216"/>
        <v>#DIV/0!</v>
      </c>
      <c r="AV328" s="372" t="e">
        <f t="shared" si="217"/>
        <v>#DIV/0!</v>
      </c>
      <c r="AW328" s="372" t="e">
        <f t="shared" si="218"/>
        <v>#DIV/0!</v>
      </c>
      <c r="AX328" s="372" t="e">
        <f t="shared" si="219"/>
        <v>#DIV/0!</v>
      </c>
      <c r="AY328" s="372" t="e">
        <f>AI328/'Приложение 1.1'!J326</f>
        <v>#DIV/0!</v>
      </c>
      <c r="AZ328" s="372">
        <v>730.08</v>
      </c>
      <c r="BA328" s="372">
        <v>2070.12</v>
      </c>
      <c r="BB328" s="372">
        <v>848.92</v>
      </c>
      <c r="BC328" s="372">
        <v>819.73</v>
      </c>
      <c r="BD328" s="372">
        <v>611.5</v>
      </c>
      <c r="BE328" s="372">
        <v>1080.04</v>
      </c>
      <c r="BF328" s="372">
        <v>2671800.0099999998</v>
      </c>
      <c r="BG328" s="372">
        <f t="shared" si="220"/>
        <v>4422.8500000000004</v>
      </c>
      <c r="BH328" s="372">
        <v>8748.57</v>
      </c>
      <c r="BI328" s="372">
        <v>3389.61</v>
      </c>
      <c r="BJ328" s="372">
        <v>5995.76</v>
      </c>
      <c r="BK328" s="372">
        <v>548.62</v>
      </c>
      <c r="BL328" s="373" t="e">
        <f t="shared" si="221"/>
        <v>#DIV/0!</v>
      </c>
      <c r="BM328" s="373" t="e">
        <f t="shared" si="222"/>
        <v>#DIV/0!</v>
      </c>
      <c r="BN328" s="373" t="e">
        <f t="shared" si="223"/>
        <v>#DIV/0!</v>
      </c>
      <c r="BO328" s="373" t="e">
        <f t="shared" si="224"/>
        <v>#DIV/0!</v>
      </c>
      <c r="BP328" s="373" t="e">
        <f t="shared" si="225"/>
        <v>#DIV/0!</v>
      </c>
      <c r="BQ328" s="373" t="e">
        <f t="shared" si="226"/>
        <v>#DIV/0!</v>
      </c>
      <c r="BR328" s="373" t="e">
        <f t="shared" si="227"/>
        <v>#DIV/0!</v>
      </c>
      <c r="BS328" s="373" t="e">
        <f t="shared" si="228"/>
        <v>#DIV/0!</v>
      </c>
      <c r="BT328" s="373" t="e">
        <f t="shared" si="229"/>
        <v>#DIV/0!</v>
      </c>
      <c r="BU328" s="373" t="e">
        <f t="shared" si="230"/>
        <v>#DIV/0!</v>
      </c>
      <c r="BV328" s="373" t="e">
        <f t="shared" si="231"/>
        <v>#DIV/0!</v>
      </c>
      <c r="BW328" s="373" t="e">
        <f t="shared" si="232"/>
        <v>#DIV/0!</v>
      </c>
      <c r="BY328" s="273" t="e">
        <f t="shared" si="244"/>
        <v>#DIV/0!</v>
      </c>
      <c r="BZ328" s="374" t="e">
        <f t="shared" si="245"/>
        <v>#DIV/0!</v>
      </c>
      <c r="CA328" s="375" t="e">
        <f t="shared" ref="CA328:CA363" si="256">G328/W328</f>
        <v>#DIV/0!</v>
      </c>
      <c r="CB328" s="372">
        <f t="shared" si="233"/>
        <v>4621.88</v>
      </c>
      <c r="CC328" s="18" t="e">
        <f t="shared" si="234"/>
        <v>#DIV/0!</v>
      </c>
    </row>
    <row r="329" spans="1:81" s="26" customFormat="1" ht="9" customHeight="1">
      <c r="A329" s="541">
        <v>253</v>
      </c>
      <c r="B329" s="129" t="s">
        <v>949</v>
      </c>
      <c r="C329" s="388">
        <v>894.2</v>
      </c>
      <c r="D329" s="365"/>
      <c r="E329" s="388"/>
      <c r="F329" s="388"/>
      <c r="G329" s="178">
        <f>ROUND(H329+U329+X329+Z329+AB329+AD329+AF329+AH329+AI329+AJ329+AK329+AL329,2)</f>
        <v>2454167.61</v>
      </c>
      <c r="H329" s="388">
        <f>I329+K329+M329+O329+Q329+S329</f>
        <v>0</v>
      </c>
      <c r="I329" s="190">
        <v>0</v>
      </c>
      <c r="J329" s="190">
        <v>0</v>
      </c>
      <c r="K329" s="190">
        <v>0</v>
      </c>
      <c r="L329" s="190">
        <v>0</v>
      </c>
      <c r="M329" s="190">
        <v>0</v>
      </c>
      <c r="N329" s="388">
        <v>0</v>
      </c>
      <c r="O329" s="388">
        <v>0</v>
      </c>
      <c r="P329" s="388">
        <v>0</v>
      </c>
      <c r="Q329" s="388">
        <v>0</v>
      </c>
      <c r="R329" s="388">
        <v>0</v>
      </c>
      <c r="S329" s="388">
        <v>0</v>
      </c>
      <c r="T329" s="103">
        <v>0</v>
      </c>
      <c r="U329" s="388">
        <v>0</v>
      </c>
      <c r="V329" s="275" t="s">
        <v>993</v>
      </c>
      <c r="W329" s="19">
        <v>720</v>
      </c>
      <c r="X329" s="388">
        <v>2374419.6</v>
      </c>
      <c r="Y329" s="396">
        <v>0</v>
      </c>
      <c r="Z329" s="396">
        <v>0</v>
      </c>
      <c r="AA329" s="396">
        <v>0</v>
      </c>
      <c r="AB329" s="396">
        <v>0</v>
      </c>
      <c r="AC329" s="396">
        <v>0</v>
      </c>
      <c r="AD329" s="396">
        <v>0</v>
      </c>
      <c r="AE329" s="396">
        <v>0</v>
      </c>
      <c r="AF329" s="396">
        <v>0</v>
      </c>
      <c r="AG329" s="396">
        <v>0</v>
      </c>
      <c r="AH329" s="396">
        <v>0</v>
      </c>
      <c r="AI329" s="396">
        <v>0</v>
      </c>
      <c r="AJ329" s="396">
        <v>47197.8</v>
      </c>
      <c r="AK329" s="396">
        <v>32550.21</v>
      </c>
      <c r="AL329" s="396">
        <v>0</v>
      </c>
      <c r="AN329" s="372">
        <f>I329/'Приложение 1.1'!J327</f>
        <v>0</v>
      </c>
      <c r="AO329" s="372" t="e">
        <f t="shared" si="210"/>
        <v>#DIV/0!</v>
      </c>
      <c r="AP329" s="372" t="e">
        <f t="shared" si="211"/>
        <v>#DIV/0!</v>
      </c>
      <c r="AQ329" s="372" t="e">
        <f t="shared" si="212"/>
        <v>#DIV/0!</v>
      </c>
      <c r="AR329" s="372" t="e">
        <f t="shared" si="213"/>
        <v>#DIV/0!</v>
      </c>
      <c r="AS329" s="372" t="e">
        <f t="shared" si="214"/>
        <v>#DIV/0!</v>
      </c>
      <c r="AT329" s="372" t="e">
        <f t="shared" si="215"/>
        <v>#DIV/0!</v>
      </c>
      <c r="AU329" s="372">
        <f t="shared" si="216"/>
        <v>3297.8050000000003</v>
      </c>
      <c r="AV329" s="372" t="e">
        <f t="shared" si="217"/>
        <v>#DIV/0!</v>
      </c>
      <c r="AW329" s="372" t="e">
        <f t="shared" si="218"/>
        <v>#DIV/0!</v>
      </c>
      <c r="AX329" s="372" t="e">
        <f t="shared" si="219"/>
        <v>#DIV/0!</v>
      </c>
      <c r="AY329" s="372">
        <f>AI329/'Приложение 1.1'!J327</f>
        <v>0</v>
      </c>
      <c r="AZ329" s="372">
        <v>730.08</v>
      </c>
      <c r="BA329" s="372">
        <v>2070.12</v>
      </c>
      <c r="BB329" s="372">
        <v>848.92</v>
      </c>
      <c r="BC329" s="372">
        <v>819.73</v>
      </c>
      <c r="BD329" s="372">
        <v>611.5</v>
      </c>
      <c r="BE329" s="372">
        <v>1080.04</v>
      </c>
      <c r="BF329" s="372">
        <v>2671800.0099999998</v>
      </c>
      <c r="BG329" s="372">
        <f t="shared" si="220"/>
        <v>4422.8500000000004</v>
      </c>
      <c r="BH329" s="372">
        <v>8748.57</v>
      </c>
      <c r="BI329" s="372">
        <v>3389.61</v>
      </c>
      <c r="BJ329" s="372">
        <v>5995.76</v>
      </c>
      <c r="BK329" s="372">
        <v>548.62</v>
      </c>
      <c r="BL329" s="373" t="str">
        <f t="shared" si="221"/>
        <v xml:space="preserve"> </v>
      </c>
      <c r="BM329" s="373" t="e">
        <f t="shared" si="222"/>
        <v>#DIV/0!</v>
      </c>
      <c r="BN329" s="373" t="e">
        <f t="shared" si="223"/>
        <v>#DIV/0!</v>
      </c>
      <c r="BO329" s="373" t="e">
        <f t="shared" si="224"/>
        <v>#DIV/0!</v>
      </c>
      <c r="BP329" s="373" t="e">
        <f t="shared" si="225"/>
        <v>#DIV/0!</v>
      </c>
      <c r="BQ329" s="373" t="e">
        <f t="shared" si="226"/>
        <v>#DIV/0!</v>
      </c>
      <c r="BR329" s="373" t="e">
        <f t="shared" si="227"/>
        <v>#DIV/0!</v>
      </c>
      <c r="BS329" s="373" t="str">
        <f t="shared" si="228"/>
        <v xml:space="preserve"> </v>
      </c>
      <c r="BT329" s="373" t="e">
        <f t="shared" si="229"/>
        <v>#DIV/0!</v>
      </c>
      <c r="BU329" s="373" t="e">
        <f t="shared" si="230"/>
        <v>#DIV/0!</v>
      </c>
      <c r="BV329" s="373" t="e">
        <f t="shared" si="231"/>
        <v>#DIV/0!</v>
      </c>
      <c r="BW329" s="373" t="str">
        <f t="shared" si="232"/>
        <v xml:space="preserve"> </v>
      </c>
      <c r="BY329" s="273">
        <f t="shared" si="244"/>
        <v>1.9231693796170672</v>
      </c>
      <c r="BZ329" s="374">
        <f t="shared" si="245"/>
        <v>1.3263238365369836</v>
      </c>
      <c r="CA329" s="375">
        <f t="shared" si="256"/>
        <v>3408.5661249999998</v>
      </c>
      <c r="CB329" s="372">
        <f t="shared" si="233"/>
        <v>4621.88</v>
      </c>
      <c r="CC329" s="18" t="str">
        <f t="shared" si="234"/>
        <v xml:space="preserve"> </v>
      </c>
    </row>
    <row r="330" spans="1:81" s="26" customFormat="1" ht="37.5" customHeight="1">
      <c r="A330" s="796" t="s">
        <v>427</v>
      </c>
      <c r="B330" s="796"/>
      <c r="C330" s="388">
        <f>SUM(C329)</f>
        <v>894.2</v>
      </c>
      <c r="D330" s="287"/>
      <c r="E330" s="275"/>
      <c r="F330" s="275"/>
      <c r="G330" s="388">
        <f>ROUND(SUM(G329),2)</f>
        <v>2454167.61</v>
      </c>
      <c r="H330" s="388">
        <f t="shared" ref="H330:AL330" si="257">SUM(H329)</f>
        <v>0</v>
      </c>
      <c r="I330" s="388">
        <f t="shared" si="257"/>
        <v>0</v>
      </c>
      <c r="J330" s="388">
        <f t="shared" si="257"/>
        <v>0</v>
      </c>
      <c r="K330" s="388">
        <f t="shared" si="257"/>
        <v>0</v>
      </c>
      <c r="L330" s="388">
        <f t="shared" si="257"/>
        <v>0</v>
      </c>
      <c r="M330" s="388">
        <f t="shared" si="257"/>
        <v>0</v>
      </c>
      <c r="N330" s="388">
        <f t="shared" si="257"/>
        <v>0</v>
      </c>
      <c r="O330" s="388">
        <f t="shared" si="257"/>
        <v>0</v>
      </c>
      <c r="P330" s="388">
        <f t="shared" si="257"/>
        <v>0</v>
      </c>
      <c r="Q330" s="388">
        <f t="shared" si="257"/>
        <v>0</v>
      </c>
      <c r="R330" s="388">
        <f t="shared" si="257"/>
        <v>0</v>
      </c>
      <c r="S330" s="388">
        <f t="shared" si="257"/>
        <v>0</v>
      </c>
      <c r="T330" s="103">
        <f t="shared" si="257"/>
        <v>0</v>
      </c>
      <c r="U330" s="388">
        <f t="shared" si="257"/>
        <v>0</v>
      </c>
      <c r="V330" s="275" t="s">
        <v>388</v>
      </c>
      <c r="W330" s="388">
        <f t="shared" si="257"/>
        <v>720</v>
      </c>
      <c r="X330" s="388">
        <f t="shared" si="257"/>
        <v>2374419.6</v>
      </c>
      <c r="Y330" s="388">
        <f t="shared" si="257"/>
        <v>0</v>
      </c>
      <c r="Z330" s="388">
        <f t="shared" si="257"/>
        <v>0</v>
      </c>
      <c r="AA330" s="388">
        <f t="shared" si="257"/>
        <v>0</v>
      </c>
      <c r="AB330" s="388">
        <f t="shared" si="257"/>
        <v>0</v>
      </c>
      <c r="AC330" s="388">
        <f t="shared" si="257"/>
        <v>0</v>
      </c>
      <c r="AD330" s="388">
        <f t="shared" si="257"/>
        <v>0</v>
      </c>
      <c r="AE330" s="388">
        <f t="shared" si="257"/>
        <v>0</v>
      </c>
      <c r="AF330" s="388">
        <f t="shared" si="257"/>
        <v>0</v>
      </c>
      <c r="AG330" s="388">
        <f t="shared" si="257"/>
        <v>0</v>
      </c>
      <c r="AH330" s="388">
        <f t="shared" si="257"/>
        <v>0</v>
      </c>
      <c r="AI330" s="388">
        <f t="shared" si="257"/>
        <v>0</v>
      </c>
      <c r="AJ330" s="388">
        <f t="shared" si="257"/>
        <v>47197.8</v>
      </c>
      <c r="AK330" s="388">
        <f t="shared" si="257"/>
        <v>32550.21</v>
      </c>
      <c r="AL330" s="388">
        <f t="shared" si="257"/>
        <v>0</v>
      </c>
      <c r="AN330" s="372">
        <f>I330/'Приложение 1.1'!J328</f>
        <v>0</v>
      </c>
      <c r="AO330" s="372" t="e">
        <f t="shared" si="210"/>
        <v>#DIV/0!</v>
      </c>
      <c r="AP330" s="372" t="e">
        <f t="shared" si="211"/>
        <v>#DIV/0!</v>
      </c>
      <c r="AQ330" s="372" t="e">
        <f t="shared" si="212"/>
        <v>#DIV/0!</v>
      </c>
      <c r="AR330" s="372" t="e">
        <f t="shared" si="213"/>
        <v>#DIV/0!</v>
      </c>
      <c r="AS330" s="372" t="e">
        <f t="shared" si="214"/>
        <v>#DIV/0!</v>
      </c>
      <c r="AT330" s="372" t="e">
        <f t="shared" si="215"/>
        <v>#DIV/0!</v>
      </c>
      <c r="AU330" s="372">
        <f t="shared" si="216"/>
        <v>3297.8050000000003</v>
      </c>
      <c r="AV330" s="372" t="e">
        <f t="shared" si="217"/>
        <v>#DIV/0!</v>
      </c>
      <c r="AW330" s="372" t="e">
        <f t="shared" si="218"/>
        <v>#DIV/0!</v>
      </c>
      <c r="AX330" s="372" t="e">
        <f t="shared" si="219"/>
        <v>#DIV/0!</v>
      </c>
      <c r="AY330" s="372">
        <f>AI330/'Приложение 1.1'!J328</f>
        <v>0</v>
      </c>
      <c r="AZ330" s="372">
        <v>730.08</v>
      </c>
      <c r="BA330" s="372">
        <v>2070.12</v>
      </c>
      <c r="BB330" s="372">
        <v>848.92</v>
      </c>
      <c r="BC330" s="372">
        <v>819.73</v>
      </c>
      <c r="BD330" s="372">
        <v>611.5</v>
      </c>
      <c r="BE330" s="372">
        <v>1080.04</v>
      </c>
      <c r="BF330" s="372">
        <v>2671800.0099999998</v>
      </c>
      <c r="BG330" s="372">
        <f t="shared" si="220"/>
        <v>4422.8500000000004</v>
      </c>
      <c r="BH330" s="372">
        <v>8748.57</v>
      </c>
      <c r="BI330" s="372">
        <v>3389.61</v>
      </c>
      <c r="BJ330" s="372">
        <v>5995.76</v>
      </c>
      <c r="BK330" s="372">
        <v>548.62</v>
      </c>
      <c r="BL330" s="373" t="str">
        <f t="shared" si="221"/>
        <v xml:space="preserve"> </v>
      </c>
      <c r="BM330" s="373" t="e">
        <f t="shared" si="222"/>
        <v>#DIV/0!</v>
      </c>
      <c r="BN330" s="373" t="e">
        <f t="shared" si="223"/>
        <v>#DIV/0!</v>
      </c>
      <c r="BO330" s="373" t="e">
        <f t="shared" si="224"/>
        <v>#DIV/0!</v>
      </c>
      <c r="BP330" s="373" t="e">
        <f t="shared" si="225"/>
        <v>#DIV/0!</v>
      </c>
      <c r="BQ330" s="373" t="e">
        <f t="shared" si="226"/>
        <v>#DIV/0!</v>
      </c>
      <c r="BR330" s="373" t="e">
        <f t="shared" si="227"/>
        <v>#DIV/0!</v>
      </c>
      <c r="BS330" s="373" t="str">
        <f t="shared" si="228"/>
        <v xml:space="preserve"> </v>
      </c>
      <c r="BT330" s="373" t="e">
        <f t="shared" si="229"/>
        <v>#DIV/0!</v>
      </c>
      <c r="BU330" s="373" t="e">
        <f t="shared" si="230"/>
        <v>#DIV/0!</v>
      </c>
      <c r="BV330" s="373" t="e">
        <f t="shared" si="231"/>
        <v>#DIV/0!</v>
      </c>
      <c r="BW330" s="373" t="str">
        <f t="shared" si="232"/>
        <v xml:space="preserve"> </v>
      </c>
      <c r="BY330" s="273">
        <f t="shared" si="244"/>
        <v>1.9231693796170672</v>
      </c>
      <c r="BZ330" s="374">
        <f t="shared" si="245"/>
        <v>1.3263238365369836</v>
      </c>
      <c r="CA330" s="375">
        <f t="shared" si="256"/>
        <v>3408.5661249999998</v>
      </c>
      <c r="CB330" s="372">
        <f t="shared" si="233"/>
        <v>4621.88</v>
      </c>
      <c r="CC330" s="18" t="str">
        <f t="shared" si="234"/>
        <v xml:space="preserve"> </v>
      </c>
    </row>
    <row r="331" spans="1:81" s="26" customFormat="1" ht="14.25" customHeight="1">
      <c r="A331" s="725" t="s">
        <v>1064</v>
      </c>
      <c r="B331" s="726"/>
      <c r="C331" s="726"/>
      <c r="D331" s="726"/>
      <c r="E331" s="726"/>
      <c r="F331" s="726"/>
      <c r="G331" s="726"/>
      <c r="H331" s="726"/>
      <c r="I331" s="726"/>
      <c r="J331" s="726"/>
      <c r="K331" s="726"/>
      <c r="L331" s="726"/>
      <c r="M331" s="726"/>
      <c r="N331" s="726"/>
      <c r="O331" s="726"/>
      <c r="P331" s="726"/>
      <c r="Q331" s="726"/>
      <c r="R331" s="726"/>
      <c r="S331" s="726"/>
      <c r="T331" s="726"/>
      <c r="U331" s="726"/>
      <c r="V331" s="726"/>
      <c r="W331" s="726"/>
      <c r="X331" s="726"/>
      <c r="Y331" s="726"/>
      <c r="Z331" s="726"/>
      <c r="AA331" s="726"/>
      <c r="AB331" s="726"/>
      <c r="AC331" s="726"/>
      <c r="AD331" s="726"/>
      <c r="AE331" s="726"/>
      <c r="AF331" s="726"/>
      <c r="AG331" s="726"/>
      <c r="AH331" s="726"/>
      <c r="AI331" s="726"/>
      <c r="AJ331" s="726"/>
      <c r="AK331" s="726"/>
      <c r="AL331" s="727"/>
      <c r="AN331" s="372" t="e">
        <f>I331/'Приложение 1.1'!J329</f>
        <v>#DIV/0!</v>
      </c>
      <c r="AO331" s="372" t="e">
        <f t="shared" si="210"/>
        <v>#DIV/0!</v>
      </c>
      <c r="AP331" s="372" t="e">
        <f t="shared" si="211"/>
        <v>#DIV/0!</v>
      </c>
      <c r="AQ331" s="372" t="e">
        <f t="shared" si="212"/>
        <v>#DIV/0!</v>
      </c>
      <c r="AR331" s="372" t="e">
        <f t="shared" si="213"/>
        <v>#DIV/0!</v>
      </c>
      <c r="AS331" s="372" t="e">
        <f t="shared" si="214"/>
        <v>#DIV/0!</v>
      </c>
      <c r="AT331" s="372" t="e">
        <f t="shared" si="215"/>
        <v>#DIV/0!</v>
      </c>
      <c r="AU331" s="372" t="e">
        <f t="shared" si="216"/>
        <v>#DIV/0!</v>
      </c>
      <c r="AV331" s="372" t="e">
        <f t="shared" si="217"/>
        <v>#DIV/0!</v>
      </c>
      <c r="AW331" s="372" t="e">
        <f t="shared" si="218"/>
        <v>#DIV/0!</v>
      </c>
      <c r="AX331" s="372" t="e">
        <f t="shared" si="219"/>
        <v>#DIV/0!</v>
      </c>
      <c r="AY331" s="372" t="e">
        <f>AI331/'Приложение 1.1'!J329</f>
        <v>#DIV/0!</v>
      </c>
      <c r="AZ331" s="372">
        <v>730.08</v>
      </c>
      <c r="BA331" s="372">
        <v>2070.12</v>
      </c>
      <c r="BB331" s="372">
        <v>848.92</v>
      </c>
      <c r="BC331" s="372">
        <v>819.73</v>
      </c>
      <c r="BD331" s="372">
        <v>611.5</v>
      </c>
      <c r="BE331" s="372">
        <v>1080.04</v>
      </c>
      <c r="BF331" s="372">
        <v>2671800.0099999998</v>
      </c>
      <c r="BG331" s="372">
        <f t="shared" si="220"/>
        <v>4422.8500000000004</v>
      </c>
      <c r="BH331" s="372">
        <v>8748.57</v>
      </c>
      <c r="BI331" s="372">
        <v>3389.61</v>
      </c>
      <c r="BJ331" s="372">
        <v>5995.76</v>
      </c>
      <c r="BK331" s="372">
        <v>548.62</v>
      </c>
      <c r="BL331" s="373" t="e">
        <f t="shared" si="221"/>
        <v>#DIV/0!</v>
      </c>
      <c r="BM331" s="373" t="e">
        <f t="shared" si="222"/>
        <v>#DIV/0!</v>
      </c>
      <c r="BN331" s="373" t="e">
        <f t="shared" si="223"/>
        <v>#DIV/0!</v>
      </c>
      <c r="BO331" s="373" t="e">
        <f t="shared" si="224"/>
        <v>#DIV/0!</v>
      </c>
      <c r="BP331" s="373" t="e">
        <f t="shared" si="225"/>
        <v>#DIV/0!</v>
      </c>
      <c r="BQ331" s="373" t="e">
        <f t="shared" si="226"/>
        <v>#DIV/0!</v>
      </c>
      <c r="BR331" s="373" t="e">
        <f t="shared" si="227"/>
        <v>#DIV/0!</v>
      </c>
      <c r="BS331" s="373" t="e">
        <f t="shared" si="228"/>
        <v>#DIV/0!</v>
      </c>
      <c r="BT331" s="373" t="e">
        <f t="shared" si="229"/>
        <v>#DIV/0!</v>
      </c>
      <c r="BU331" s="373" t="e">
        <f t="shared" si="230"/>
        <v>#DIV/0!</v>
      </c>
      <c r="BV331" s="373" t="e">
        <f t="shared" si="231"/>
        <v>#DIV/0!</v>
      </c>
      <c r="BW331" s="373" t="e">
        <f t="shared" si="232"/>
        <v>#DIV/0!</v>
      </c>
      <c r="BY331" s="273" t="e">
        <f t="shared" si="244"/>
        <v>#DIV/0!</v>
      </c>
      <c r="BZ331" s="374" t="e">
        <f t="shared" si="245"/>
        <v>#DIV/0!</v>
      </c>
      <c r="CA331" s="375" t="e">
        <f t="shared" si="256"/>
        <v>#DIV/0!</v>
      </c>
      <c r="CB331" s="372">
        <f t="shared" si="233"/>
        <v>4621.88</v>
      </c>
      <c r="CC331" s="18" t="e">
        <f t="shared" si="234"/>
        <v>#DIV/0!</v>
      </c>
    </row>
    <row r="332" spans="1:81" s="490" customFormat="1" ht="9" customHeight="1">
      <c r="A332" s="541">
        <v>254</v>
      </c>
      <c r="B332" s="522" t="s">
        <v>951</v>
      </c>
      <c r="C332" s="487">
        <v>297.10000000000002</v>
      </c>
      <c r="D332" s="499"/>
      <c r="E332" s="486"/>
      <c r="F332" s="486"/>
      <c r="G332" s="483">
        <f>ROUND(H332+U332+X332+Z332+AB332+AD332+AF332+AH332+AI332+AJ332+AK332+AL332,2)</f>
        <v>1704859.93</v>
      </c>
      <c r="H332" s="487">
        <f>I332+K332+M332+O332+Q332+S332</f>
        <v>0</v>
      </c>
      <c r="I332" s="513">
        <v>0</v>
      </c>
      <c r="J332" s="513">
        <v>0</v>
      </c>
      <c r="K332" s="513">
        <v>0</v>
      </c>
      <c r="L332" s="513">
        <v>0</v>
      </c>
      <c r="M332" s="513">
        <v>0</v>
      </c>
      <c r="N332" s="487">
        <v>0</v>
      </c>
      <c r="O332" s="487">
        <v>0</v>
      </c>
      <c r="P332" s="487">
        <v>0</v>
      </c>
      <c r="Q332" s="487">
        <v>0</v>
      </c>
      <c r="R332" s="487">
        <v>0</v>
      </c>
      <c r="S332" s="487">
        <v>0</v>
      </c>
      <c r="T332" s="488">
        <v>0</v>
      </c>
      <c r="U332" s="487">
        <v>0</v>
      </c>
      <c r="V332" s="486" t="s">
        <v>993</v>
      </c>
      <c r="W332" s="495">
        <v>461.1</v>
      </c>
      <c r="X332" s="487">
        <v>1657075.15</v>
      </c>
      <c r="Y332" s="489">
        <v>0</v>
      </c>
      <c r="Z332" s="489">
        <v>0</v>
      </c>
      <c r="AA332" s="489">
        <v>0</v>
      </c>
      <c r="AB332" s="489">
        <v>0</v>
      </c>
      <c r="AC332" s="489">
        <v>0</v>
      </c>
      <c r="AD332" s="489">
        <v>0</v>
      </c>
      <c r="AE332" s="489">
        <v>0</v>
      </c>
      <c r="AF332" s="489">
        <v>0</v>
      </c>
      <c r="AG332" s="489">
        <v>0</v>
      </c>
      <c r="AH332" s="489">
        <v>0</v>
      </c>
      <c r="AI332" s="489">
        <v>0</v>
      </c>
      <c r="AJ332" s="489">
        <v>31856.52</v>
      </c>
      <c r="AK332" s="489">
        <v>15928.26</v>
      </c>
      <c r="AL332" s="489">
        <v>0</v>
      </c>
      <c r="AN332" s="372">
        <f>I332/'Приложение 1.1'!J330</f>
        <v>0</v>
      </c>
      <c r="AO332" s="372" t="e">
        <f t="shared" si="210"/>
        <v>#DIV/0!</v>
      </c>
      <c r="AP332" s="372" t="e">
        <f t="shared" si="211"/>
        <v>#DIV/0!</v>
      </c>
      <c r="AQ332" s="372" t="e">
        <f t="shared" si="212"/>
        <v>#DIV/0!</v>
      </c>
      <c r="AR332" s="372" t="e">
        <f t="shared" si="213"/>
        <v>#DIV/0!</v>
      </c>
      <c r="AS332" s="372" t="e">
        <f t="shared" si="214"/>
        <v>#DIV/0!</v>
      </c>
      <c r="AT332" s="372" t="e">
        <f t="shared" si="215"/>
        <v>#DIV/0!</v>
      </c>
      <c r="AU332" s="372">
        <f t="shared" si="216"/>
        <v>3593.7435480373019</v>
      </c>
      <c r="AV332" s="372" t="e">
        <f t="shared" si="217"/>
        <v>#DIV/0!</v>
      </c>
      <c r="AW332" s="372" t="e">
        <f t="shared" si="218"/>
        <v>#DIV/0!</v>
      </c>
      <c r="AX332" s="372" t="e">
        <f t="shared" si="219"/>
        <v>#DIV/0!</v>
      </c>
      <c r="AY332" s="372">
        <f>AI332/'Приложение 1.1'!J330</f>
        <v>0</v>
      </c>
      <c r="AZ332" s="372">
        <v>730.08</v>
      </c>
      <c r="BA332" s="372">
        <v>2070.12</v>
      </c>
      <c r="BB332" s="372">
        <v>848.92</v>
      </c>
      <c r="BC332" s="372">
        <v>819.73</v>
      </c>
      <c r="BD332" s="372">
        <v>611.5</v>
      </c>
      <c r="BE332" s="372">
        <v>1080.04</v>
      </c>
      <c r="BF332" s="372">
        <v>2671800.0099999998</v>
      </c>
      <c r="BG332" s="372">
        <f t="shared" si="220"/>
        <v>4422.8500000000004</v>
      </c>
      <c r="BH332" s="372">
        <v>8748.57</v>
      </c>
      <c r="BI332" s="372">
        <v>3389.61</v>
      </c>
      <c r="BJ332" s="372">
        <v>5995.76</v>
      </c>
      <c r="BK332" s="372">
        <v>548.62</v>
      </c>
      <c r="BL332" s="373" t="str">
        <f t="shared" si="221"/>
        <v xml:space="preserve"> </v>
      </c>
      <c r="BM332" s="373" t="e">
        <f t="shared" si="222"/>
        <v>#DIV/0!</v>
      </c>
      <c r="BN332" s="373" t="e">
        <f t="shared" si="223"/>
        <v>#DIV/0!</v>
      </c>
      <c r="BO332" s="373" t="e">
        <f t="shared" si="224"/>
        <v>#DIV/0!</v>
      </c>
      <c r="BP332" s="373" t="e">
        <f t="shared" si="225"/>
        <v>#DIV/0!</v>
      </c>
      <c r="BQ332" s="373" t="e">
        <f t="shared" si="226"/>
        <v>#DIV/0!</v>
      </c>
      <c r="BR332" s="373" t="e">
        <f t="shared" si="227"/>
        <v>#DIV/0!</v>
      </c>
      <c r="BS332" s="373" t="str">
        <f t="shared" si="228"/>
        <v xml:space="preserve"> </v>
      </c>
      <c r="BT332" s="373" t="e">
        <f t="shared" si="229"/>
        <v>#DIV/0!</v>
      </c>
      <c r="BU332" s="373" t="e">
        <f t="shared" si="230"/>
        <v>#DIV/0!</v>
      </c>
      <c r="BV332" s="373" t="e">
        <f t="shared" si="231"/>
        <v>#DIV/0!</v>
      </c>
      <c r="BW332" s="373" t="str">
        <f t="shared" si="232"/>
        <v xml:space="preserve"> </v>
      </c>
      <c r="BY332" s="492">
        <f t="shared" si="244"/>
        <v>1.8685711030817647</v>
      </c>
      <c r="BZ332" s="493">
        <f t="shared" si="245"/>
        <v>0.93428555154088233</v>
      </c>
      <c r="CA332" s="494">
        <f t="shared" si="256"/>
        <v>3697.3756885708085</v>
      </c>
      <c r="CB332" s="491">
        <f t="shared" si="233"/>
        <v>4621.88</v>
      </c>
      <c r="CC332" s="495" t="str">
        <f t="shared" si="234"/>
        <v xml:space="preserve"> </v>
      </c>
    </row>
    <row r="333" spans="1:81" s="26" customFormat="1" ht="39" customHeight="1">
      <c r="A333" s="796" t="s">
        <v>1065</v>
      </c>
      <c r="B333" s="796"/>
      <c r="C333" s="388">
        <f>SUM(C332)</f>
        <v>297.10000000000002</v>
      </c>
      <c r="D333" s="388"/>
      <c r="E333" s="275"/>
      <c r="F333" s="275"/>
      <c r="G333" s="388">
        <f>ROUND(SUM(G332),2)</f>
        <v>1704859.93</v>
      </c>
      <c r="H333" s="388">
        <f t="shared" ref="H333:AL333" si="258">SUM(H332)</f>
        <v>0</v>
      </c>
      <c r="I333" s="388">
        <f t="shared" si="258"/>
        <v>0</v>
      </c>
      <c r="J333" s="388">
        <f t="shared" si="258"/>
        <v>0</v>
      </c>
      <c r="K333" s="388">
        <f t="shared" si="258"/>
        <v>0</v>
      </c>
      <c r="L333" s="388">
        <f t="shared" si="258"/>
        <v>0</v>
      </c>
      <c r="M333" s="388">
        <f t="shared" si="258"/>
        <v>0</v>
      </c>
      <c r="N333" s="388">
        <f t="shared" si="258"/>
        <v>0</v>
      </c>
      <c r="O333" s="388">
        <f t="shared" si="258"/>
        <v>0</v>
      </c>
      <c r="P333" s="388">
        <f t="shared" si="258"/>
        <v>0</v>
      </c>
      <c r="Q333" s="388">
        <f t="shared" si="258"/>
        <v>0</v>
      </c>
      <c r="R333" s="388">
        <f t="shared" si="258"/>
        <v>0</v>
      </c>
      <c r="S333" s="388">
        <f t="shared" si="258"/>
        <v>0</v>
      </c>
      <c r="T333" s="103">
        <f t="shared" si="258"/>
        <v>0</v>
      </c>
      <c r="U333" s="388">
        <f t="shared" si="258"/>
        <v>0</v>
      </c>
      <c r="V333" s="275" t="s">
        <v>388</v>
      </c>
      <c r="W333" s="388">
        <f t="shared" si="258"/>
        <v>461.1</v>
      </c>
      <c r="X333" s="388">
        <f t="shared" si="258"/>
        <v>1657075.15</v>
      </c>
      <c r="Y333" s="388">
        <f t="shared" si="258"/>
        <v>0</v>
      </c>
      <c r="Z333" s="388">
        <f t="shared" si="258"/>
        <v>0</v>
      </c>
      <c r="AA333" s="388">
        <f t="shared" si="258"/>
        <v>0</v>
      </c>
      <c r="AB333" s="388">
        <f t="shared" si="258"/>
        <v>0</v>
      </c>
      <c r="AC333" s="388">
        <f t="shared" si="258"/>
        <v>0</v>
      </c>
      <c r="AD333" s="388">
        <f t="shared" si="258"/>
        <v>0</v>
      </c>
      <c r="AE333" s="388">
        <f t="shared" si="258"/>
        <v>0</v>
      </c>
      <c r="AF333" s="388">
        <f t="shared" si="258"/>
        <v>0</v>
      </c>
      <c r="AG333" s="388">
        <f t="shared" si="258"/>
        <v>0</v>
      </c>
      <c r="AH333" s="388">
        <f t="shared" si="258"/>
        <v>0</v>
      </c>
      <c r="AI333" s="388">
        <f t="shared" si="258"/>
        <v>0</v>
      </c>
      <c r="AJ333" s="388">
        <f t="shared" si="258"/>
        <v>31856.52</v>
      </c>
      <c r="AK333" s="388">
        <f t="shared" si="258"/>
        <v>15928.26</v>
      </c>
      <c r="AL333" s="388">
        <f t="shared" si="258"/>
        <v>0</v>
      </c>
      <c r="AN333" s="372">
        <f>I333/'Приложение 1.1'!J331</f>
        <v>0</v>
      </c>
      <c r="AO333" s="372" t="e">
        <f t="shared" si="210"/>
        <v>#DIV/0!</v>
      </c>
      <c r="AP333" s="372" t="e">
        <f t="shared" si="211"/>
        <v>#DIV/0!</v>
      </c>
      <c r="AQ333" s="372" t="e">
        <f t="shared" si="212"/>
        <v>#DIV/0!</v>
      </c>
      <c r="AR333" s="372" t="e">
        <f t="shared" si="213"/>
        <v>#DIV/0!</v>
      </c>
      <c r="AS333" s="372" t="e">
        <f t="shared" si="214"/>
        <v>#DIV/0!</v>
      </c>
      <c r="AT333" s="372" t="e">
        <f t="shared" si="215"/>
        <v>#DIV/0!</v>
      </c>
      <c r="AU333" s="372">
        <f t="shared" si="216"/>
        <v>3593.7435480373019</v>
      </c>
      <c r="AV333" s="372" t="e">
        <f t="shared" si="217"/>
        <v>#DIV/0!</v>
      </c>
      <c r="AW333" s="372" t="e">
        <f t="shared" si="218"/>
        <v>#DIV/0!</v>
      </c>
      <c r="AX333" s="372" t="e">
        <f t="shared" si="219"/>
        <v>#DIV/0!</v>
      </c>
      <c r="AY333" s="372">
        <f>AI333/'Приложение 1.1'!J331</f>
        <v>0</v>
      </c>
      <c r="AZ333" s="372">
        <v>730.08</v>
      </c>
      <c r="BA333" s="372">
        <v>2070.12</v>
      </c>
      <c r="BB333" s="372">
        <v>848.92</v>
      </c>
      <c r="BC333" s="372">
        <v>819.73</v>
      </c>
      <c r="BD333" s="372">
        <v>611.5</v>
      </c>
      <c r="BE333" s="372">
        <v>1080.04</v>
      </c>
      <c r="BF333" s="372">
        <v>2671800.0099999998</v>
      </c>
      <c r="BG333" s="372">
        <f t="shared" si="220"/>
        <v>4422.8500000000004</v>
      </c>
      <c r="BH333" s="372">
        <v>8748.57</v>
      </c>
      <c r="BI333" s="372">
        <v>3389.61</v>
      </c>
      <c r="BJ333" s="372">
        <v>5995.76</v>
      </c>
      <c r="BK333" s="372">
        <v>548.62</v>
      </c>
      <c r="BL333" s="373" t="str">
        <f t="shared" si="221"/>
        <v xml:space="preserve"> </v>
      </c>
      <c r="BM333" s="373" t="e">
        <f t="shared" si="222"/>
        <v>#DIV/0!</v>
      </c>
      <c r="BN333" s="373" t="e">
        <f t="shared" si="223"/>
        <v>#DIV/0!</v>
      </c>
      <c r="BO333" s="373" t="e">
        <f t="shared" si="224"/>
        <v>#DIV/0!</v>
      </c>
      <c r="BP333" s="373" t="e">
        <f t="shared" si="225"/>
        <v>#DIV/0!</v>
      </c>
      <c r="BQ333" s="373" t="e">
        <f t="shared" si="226"/>
        <v>#DIV/0!</v>
      </c>
      <c r="BR333" s="373" t="e">
        <f t="shared" si="227"/>
        <v>#DIV/0!</v>
      </c>
      <c r="BS333" s="373" t="str">
        <f t="shared" si="228"/>
        <v xml:space="preserve"> </v>
      </c>
      <c r="BT333" s="373" t="e">
        <f t="shared" si="229"/>
        <v>#DIV/0!</v>
      </c>
      <c r="BU333" s="373" t="e">
        <f t="shared" si="230"/>
        <v>#DIV/0!</v>
      </c>
      <c r="BV333" s="373" t="e">
        <f t="shared" si="231"/>
        <v>#DIV/0!</v>
      </c>
      <c r="BW333" s="373" t="str">
        <f t="shared" si="232"/>
        <v xml:space="preserve"> </v>
      </c>
      <c r="BY333" s="273">
        <f t="shared" si="244"/>
        <v>1.8685711030817647</v>
      </c>
      <c r="BZ333" s="374">
        <f t="shared" si="245"/>
        <v>0.93428555154088233</v>
      </c>
      <c r="CA333" s="375">
        <f t="shared" si="256"/>
        <v>3697.3756885708085</v>
      </c>
      <c r="CB333" s="372">
        <f t="shared" si="233"/>
        <v>4621.88</v>
      </c>
      <c r="CC333" s="18" t="str">
        <f t="shared" si="234"/>
        <v xml:space="preserve"> </v>
      </c>
    </row>
    <row r="334" spans="1:81" s="26" customFormat="1" ht="12.75" customHeight="1">
      <c r="A334" s="715" t="s">
        <v>29</v>
      </c>
      <c r="B334" s="716"/>
      <c r="C334" s="716"/>
      <c r="D334" s="716"/>
      <c r="E334" s="716"/>
      <c r="F334" s="716"/>
      <c r="G334" s="716"/>
      <c r="H334" s="716"/>
      <c r="I334" s="716"/>
      <c r="J334" s="716"/>
      <c r="K334" s="716"/>
      <c r="L334" s="716"/>
      <c r="M334" s="716"/>
      <c r="N334" s="716"/>
      <c r="O334" s="716"/>
      <c r="P334" s="716"/>
      <c r="Q334" s="716"/>
      <c r="R334" s="716"/>
      <c r="S334" s="716"/>
      <c r="T334" s="716"/>
      <c r="U334" s="716"/>
      <c r="V334" s="716"/>
      <c r="W334" s="716"/>
      <c r="X334" s="716"/>
      <c r="Y334" s="716"/>
      <c r="Z334" s="716"/>
      <c r="AA334" s="716"/>
      <c r="AB334" s="716"/>
      <c r="AC334" s="716"/>
      <c r="AD334" s="716"/>
      <c r="AE334" s="716"/>
      <c r="AF334" s="716"/>
      <c r="AG334" s="716"/>
      <c r="AH334" s="716"/>
      <c r="AI334" s="716"/>
      <c r="AJ334" s="716"/>
      <c r="AK334" s="716"/>
      <c r="AL334" s="717"/>
      <c r="AN334" s="372" t="e">
        <f>I334/'Приложение 1.1'!J332</f>
        <v>#DIV/0!</v>
      </c>
      <c r="AO334" s="372" t="e">
        <f t="shared" si="210"/>
        <v>#DIV/0!</v>
      </c>
      <c r="AP334" s="372" t="e">
        <f t="shared" si="211"/>
        <v>#DIV/0!</v>
      </c>
      <c r="AQ334" s="372" t="e">
        <f t="shared" si="212"/>
        <v>#DIV/0!</v>
      </c>
      <c r="AR334" s="372" t="e">
        <f t="shared" si="213"/>
        <v>#DIV/0!</v>
      </c>
      <c r="AS334" s="372" t="e">
        <f t="shared" si="214"/>
        <v>#DIV/0!</v>
      </c>
      <c r="AT334" s="372" t="e">
        <f t="shared" si="215"/>
        <v>#DIV/0!</v>
      </c>
      <c r="AU334" s="372" t="e">
        <f t="shared" si="216"/>
        <v>#DIV/0!</v>
      </c>
      <c r="AV334" s="372" t="e">
        <f t="shared" si="217"/>
        <v>#DIV/0!</v>
      </c>
      <c r="AW334" s="372" t="e">
        <f t="shared" si="218"/>
        <v>#DIV/0!</v>
      </c>
      <c r="AX334" s="372" t="e">
        <f t="shared" si="219"/>
        <v>#DIV/0!</v>
      </c>
      <c r="AY334" s="372" t="e">
        <f>AI334/'Приложение 1.1'!J332</f>
        <v>#DIV/0!</v>
      </c>
      <c r="AZ334" s="372">
        <v>730.08</v>
      </c>
      <c r="BA334" s="372">
        <v>2070.12</v>
      </c>
      <c r="BB334" s="372">
        <v>848.92</v>
      </c>
      <c r="BC334" s="372">
        <v>819.73</v>
      </c>
      <c r="BD334" s="372">
        <v>611.5</v>
      </c>
      <c r="BE334" s="372">
        <v>1080.04</v>
      </c>
      <c r="BF334" s="372">
        <v>2671800.0099999998</v>
      </c>
      <c r="BG334" s="372">
        <f t="shared" si="220"/>
        <v>4422.8500000000004</v>
      </c>
      <c r="BH334" s="372">
        <v>8748.57</v>
      </c>
      <c r="BI334" s="372">
        <v>3389.61</v>
      </c>
      <c r="BJ334" s="372">
        <v>5995.76</v>
      </c>
      <c r="BK334" s="372">
        <v>548.62</v>
      </c>
      <c r="BL334" s="373" t="e">
        <f t="shared" si="221"/>
        <v>#DIV/0!</v>
      </c>
      <c r="BM334" s="373" t="e">
        <f t="shared" si="222"/>
        <v>#DIV/0!</v>
      </c>
      <c r="BN334" s="373" t="e">
        <f t="shared" si="223"/>
        <v>#DIV/0!</v>
      </c>
      <c r="BO334" s="373" t="e">
        <f t="shared" si="224"/>
        <v>#DIV/0!</v>
      </c>
      <c r="BP334" s="373" t="e">
        <f t="shared" si="225"/>
        <v>#DIV/0!</v>
      </c>
      <c r="BQ334" s="373" t="e">
        <f t="shared" si="226"/>
        <v>#DIV/0!</v>
      </c>
      <c r="BR334" s="373" t="e">
        <f t="shared" si="227"/>
        <v>#DIV/0!</v>
      </c>
      <c r="BS334" s="373" t="e">
        <f t="shared" si="228"/>
        <v>#DIV/0!</v>
      </c>
      <c r="BT334" s="373" t="e">
        <f t="shared" si="229"/>
        <v>#DIV/0!</v>
      </c>
      <c r="BU334" s="373" t="e">
        <f t="shared" si="230"/>
        <v>#DIV/0!</v>
      </c>
      <c r="BV334" s="373" t="e">
        <f t="shared" si="231"/>
        <v>#DIV/0!</v>
      </c>
      <c r="BW334" s="373" t="e">
        <f t="shared" si="232"/>
        <v>#DIV/0!</v>
      </c>
      <c r="BY334" s="273" t="e">
        <f t="shared" si="244"/>
        <v>#DIV/0!</v>
      </c>
      <c r="BZ334" s="374" t="e">
        <f t="shared" si="245"/>
        <v>#DIV/0!</v>
      </c>
      <c r="CA334" s="375" t="e">
        <f t="shared" si="256"/>
        <v>#DIV/0!</v>
      </c>
      <c r="CB334" s="372">
        <f t="shared" si="233"/>
        <v>4621.88</v>
      </c>
      <c r="CC334" s="18" t="e">
        <f t="shared" si="234"/>
        <v>#DIV/0!</v>
      </c>
    </row>
    <row r="335" spans="1:81" s="651" customFormat="1" ht="9" customHeight="1">
      <c r="A335" s="642">
        <v>255</v>
      </c>
      <c r="B335" s="691" t="s">
        <v>952</v>
      </c>
      <c r="C335" s="648">
        <v>656</v>
      </c>
      <c r="D335" s="665"/>
      <c r="E335" s="648"/>
      <c r="F335" s="648"/>
      <c r="G335" s="644">
        <f>ROUND(H335+U335+X335+Z335+AB335+AD335+AF335+AH335+AI335+AJ335+AK335+AL335,2)</f>
        <v>1995770.66</v>
      </c>
      <c r="H335" s="648">
        <f>I335+K335+M335+O335+Q335+S335</f>
        <v>0</v>
      </c>
      <c r="I335" s="673">
        <v>0</v>
      </c>
      <c r="J335" s="673">
        <v>0</v>
      </c>
      <c r="K335" s="673">
        <v>0</v>
      </c>
      <c r="L335" s="673">
        <v>0</v>
      </c>
      <c r="M335" s="673">
        <v>0</v>
      </c>
      <c r="N335" s="648">
        <v>0</v>
      </c>
      <c r="O335" s="648">
        <v>0</v>
      </c>
      <c r="P335" s="648">
        <v>0</v>
      </c>
      <c r="Q335" s="648">
        <v>0</v>
      </c>
      <c r="R335" s="648">
        <v>0</v>
      </c>
      <c r="S335" s="648">
        <v>0</v>
      </c>
      <c r="T335" s="649">
        <v>0</v>
      </c>
      <c r="U335" s="648">
        <v>0</v>
      </c>
      <c r="V335" s="648" t="s">
        <v>993</v>
      </c>
      <c r="W335" s="686">
        <v>620.79999999999995</v>
      </c>
      <c r="X335" s="648">
        <v>1894264.23</v>
      </c>
      <c r="Y335" s="650">
        <v>0</v>
      </c>
      <c r="Z335" s="650">
        <v>0</v>
      </c>
      <c r="AA335" s="650">
        <v>0</v>
      </c>
      <c r="AB335" s="650">
        <v>0</v>
      </c>
      <c r="AC335" s="650">
        <v>0</v>
      </c>
      <c r="AD335" s="650">
        <v>0</v>
      </c>
      <c r="AE335" s="650">
        <v>0</v>
      </c>
      <c r="AF335" s="650">
        <v>0</v>
      </c>
      <c r="AG335" s="650">
        <v>0</v>
      </c>
      <c r="AH335" s="650">
        <v>0</v>
      </c>
      <c r="AI335" s="650">
        <v>0</v>
      </c>
      <c r="AJ335" s="650">
        <v>67670.960000000006</v>
      </c>
      <c r="AK335" s="650">
        <v>33835.47</v>
      </c>
      <c r="AL335" s="650">
        <v>0</v>
      </c>
      <c r="AN335" s="652">
        <f>I335/'Приложение 1.1'!J333</f>
        <v>0</v>
      </c>
      <c r="AO335" s="652" t="e">
        <f t="shared" si="210"/>
        <v>#DIV/0!</v>
      </c>
      <c r="AP335" s="652" t="e">
        <f t="shared" si="211"/>
        <v>#DIV/0!</v>
      </c>
      <c r="AQ335" s="652" t="e">
        <f t="shared" si="212"/>
        <v>#DIV/0!</v>
      </c>
      <c r="AR335" s="652" t="e">
        <f t="shared" si="213"/>
        <v>#DIV/0!</v>
      </c>
      <c r="AS335" s="652" t="e">
        <f t="shared" si="214"/>
        <v>#DIV/0!</v>
      </c>
      <c r="AT335" s="652" t="e">
        <f t="shared" si="215"/>
        <v>#DIV/0!</v>
      </c>
      <c r="AU335" s="652">
        <f t="shared" si="216"/>
        <v>3051.3276900773199</v>
      </c>
      <c r="AV335" s="652" t="e">
        <f t="shared" si="217"/>
        <v>#DIV/0!</v>
      </c>
      <c r="AW335" s="652" t="e">
        <f t="shared" si="218"/>
        <v>#DIV/0!</v>
      </c>
      <c r="AX335" s="652" t="e">
        <f t="shared" si="219"/>
        <v>#DIV/0!</v>
      </c>
      <c r="AY335" s="652">
        <f>AI335/'Приложение 1.1'!J333</f>
        <v>0</v>
      </c>
      <c r="AZ335" s="652">
        <v>730.08</v>
      </c>
      <c r="BA335" s="652">
        <v>2070.12</v>
      </c>
      <c r="BB335" s="652">
        <v>848.92</v>
      </c>
      <c r="BC335" s="652">
        <v>819.73</v>
      </c>
      <c r="BD335" s="652">
        <v>611.5</v>
      </c>
      <c r="BE335" s="652">
        <v>1080.04</v>
      </c>
      <c r="BF335" s="652">
        <v>2671800.0099999998</v>
      </c>
      <c r="BG335" s="652">
        <f t="shared" si="220"/>
        <v>4422.8500000000004</v>
      </c>
      <c r="BH335" s="652">
        <v>8748.57</v>
      </c>
      <c r="BI335" s="652">
        <v>3389.61</v>
      </c>
      <c r="BJ335" s="652">
        <v>5995.76</v>
      </c>
      <c r="BK335" s="652">
        <v>548.62</v>
      </c>
      <c r="BL335" s="653" t="str">
        <f t="shared" si="221"/>
        <v xml:space="preserve"> </v>
      </c>
      <c r="BM335" s="653" t="e">
        <f t="shared" si="222"/>
        <v>#DIV/0!</v>
      </c>
      <c r="BN335" s="653" t="e">
        <f t="shared" si="223"/>
        <v>#DIV/0!</v>
      </c>
      <c r="BO335" s="653" t="e">
        <f t="shared" si="224"/>
        <v>#DIV/0!</v>
      </c>
      <c r="BP335" s="653" t="e">
        <f t="shared" si="225"/>
        <v>#DIV/0!</v>
      </c>
      <c r="BQ335" s="653" t="e">
        <f t="shared" si="226"/>
        <v>#DIV/0!</v>
      </c>
      <c r="BR335" s="653" t="e">
        <f t="shared" si="227"/>
        <v>#DIV/0!</v>
      </c>
      <c r="BS335" s="653" t="str">
        <f t="shared" si="228"/>
        <v xml:space="preserve"> </v>
      </c>
      <c r="BT335" s="653" t="e">
        <f t="shared" si="229"/>
        <v>#DIV/0!</v>
      </c>
      <c r="BU335" s="653" t="e">
        <f t="shared" si="230"/>
        <v>#DIV/0!</v>
      </c>
      <c r="BV335" s="653" t="e">
        <f t="shared" si="231"/>
        <v>#DIV/0!</v>
      </c>
      <c r="BW335" s="653" t="str">
        <f t="shared" si="232"/>
        <v xml:space="preserve"> </v>
      </c>
      <c r="BY335" s="654">
        <f t="shared" si="244"/>
        <v>3.3907182501620703</v>
      </c>
      <c r="BZ335" s="655">
        <f t="shared" si="245"/>
        <v>1.6953586240214595</v>
      </c>
      <c r="CA335" s="656">
        <f t="shared" si="256"/>
        <v>3214.8367590206185</v>
      </c>
      <c r="CB335" s="652">
        <f t="shared" si="233"/>
        <v>4621.88</v>
      </c>
      <c r="CC335" s="657" t="str">
        <f t="shared" si="234"/>
        <v xml:space="preserve"> </v>
      </c>
    </row>
    <row r="336" spans="1:81" s="490" customFormat="1" ht="9" customHeight="1">
      <c r="A336" s="541">
        <v>256</v>
      </c>
      <c r="B336" s="524" t="s">
        <v>953</v>
      </c>
      <c r="C336" s="487">
        <v>284.5</v>
      </c>
      <c r="D336" s="499"/>
      <c r="E336" s="487"/>
      <c r="F336" s="487"/>
      <c r="G336" s="483">
        <f>ROUND(H336+U336+X336+Z336+AB336+AD336+AF336+AH336+AI336+AJ336+AK336+AL336,2)</f>
        <v>939297.61</v>
      </c>
      <c r="H336" s="487">
        <f>I336+K336+M336+O336+Q336+S336</f>
        <v>0</v>
      </c>
      <c r="I336" s="513">
        <v>0</v>
      </c>
      <c r="J336" s="513">
        <v>0</v>
      </c>
      <c r="K336" s="513">
        <v>0</v>
      </c>
      <c r="L336" s="513">
        <v>0</v>
      </c>
      <c r="M336" s="513">
        <v>0</v>
      </c>
      <c r="N336" s="487">
        <v>0</v>
      </c>
      <c r="O336" s="487">
        <v>0</v>
      </c>
      <c r="P336" s="487">
        <v>0</v>
      </c>
      <c r="Q336" s="487">
        <v>0</v>
      </c>
      <c r="R336" s="487">
        <v>0</v>
      </c>
      <c r="S336" s="487">
        <v>0</v>
      </c>
      <c r="T336" s="488">
        <v>0</v>
      </c>
      <c r="U336" s="487">
        <v>0</v>
      </c>
      <c r="V336" s="487" t="s">
        <v>993</v>
      </c>
      <c r="W336" s="535">
        <v>252</v>
      </c>
      <c r="X336" s="487">
        <v>901069.79</v>
      </c>
      <c r="Y336" s="489">
        <v>0</v>
      </c>
      <c r="Z336" s="489">
        <v>0</v>
      </c>
      <c r="AA336" s="489">
        <v>0</v>
      </c>
      <c r="AB336" s="489">
        <v>0</v>
      </c>
      <c r="AC336" s="489">
        <v>0</v>
      </c>
      <c r="AD336" s="489">
        <v>0</v>
      </c>
      <c r="AE336" s="489">
        <v>0</v>
      </c>
      <c r="AF336" s="489">
        <v>0</v>
      </c>
      <c r="AG336" s="489">
        <v>0</v>
      </c>
      <c r="AH336" s="489">
        <v>0</v>
      </c>
      <c r="AI336" s="489">
        <v>0</v>
      </c>
      <c r="AJ336" s="489">
        <v>25485.21</v>
      </c>
      <c r="AK336" s="489">
        <v>12742.61</v>
      </c>
      <c r="AL336" s="489">
        <v>0</v>
      </c>
      <c r="AN336" s="372">
        <f>I336/'Приложение 1.1'!J334</f>
        <v>0</v>
      </c>
      <c r="AO336" s="372" t="e">
        <f t="shared" si="210"/>
        <v>#DIV/0!</v>
      </c>
      <c r="AP336" s="372" t="e">
        <f t="shared" si="211"/>
        <v>#DIV/0!</v>
      </c>
      <c r="AQ336" s="372" t="e">
        <f t="shared" si="212"/>
        <v>#DIV/0!</v>
      </c>
      <c r="AR336" s="372" t="e">
        <f t="shared" si="213"/>
        <v>#DIV/0!</v>
      </c>
      <c r="AS336" s="372" t="e">
        <f t="shared" si="214"/>
        <v>#DIV/0!</v>
      </c>
      <c r="AT336" s="372" t="e">
        <f t="shared" si="215"/>
        <v>#DIV/0!</v>
      </c>
      <c r="AU336" s="372">
        <f t="shared" si="216"/>
        <v>3575.6737698412699</v>
      </c>
      <c r="AV336" s="372" t="e">
        <f t="shared" si="217"/>
        <v>#DIV/0!</v>
      </c>
      <c r="AW336" s="372" t="e">
        <f t="shared" si="218"/>
        <v>#DIV/0!</v>
      </c>
      <c r="AX336" s="372" t="e">
        <f t="shared" si="219"/>
        <v>#DIV/0!</v>
      </c>
      <c r="AY336" s="372">
        <f>AI336/'Приложение 1.1'!J334</f>
        <v>0</v>
      </c>
      <c r="AZ336" s="372">
        <v>730.08</v>
      </c>
      <c r="BA336" s="372">
        <v>2070.12</v>
      </c>
      <c r="BB336" s="372">
        <v>848.92</v>
      </c>
      <c r="BC336" s="372">
        <v>819.73</v>
      </c>
      <c r="BD336" s="372">
        <v>611.5</v>
      </c>
      <c r="BE336" s="372">
        <v>1080.04</v>
      </c>
      <c r="BF336" s="372">
        <v>2671800.0099999998</v>
      </c>
      <c r="BG336" s="372">
        <f t="shared" si="220"/>
        <v>4422.8500000000004</v>
      </c>
      <c r="BH336" s="372">
        <v>8748.57</v>
      </c>
      <c r="BI336" s="372">
        <v>3389.61</v>
      </c>
      <c r="BJ336" s="372">
        <v>5995.76</v>
      </c>
      <c r="BK336" s="372">
        <v>548.62</v>
      </c>
      <c r="BL336" s="373" t="str">
        <f t="shared" si="221"/>
        <v xml:space="preserve"> </v>
      </c>
      <c r="BM336" s="373" t="e">
        <f t="shared" si="222"/>
        <v>#DIV/0!</v>
      </c>
      <c r="BN336" s="373" t="e">
        <f t="shared" si="223"/>
        <v>#DIV/0!</v>
      </c>
      <c r="BO336" s="373" t="e">
        <f t="shared" si="224"/>
        <v>#DIV/0!</v>
      </c>
      <c r="BP336" s="373" t="e">
        <f t="shared" si="225"/>
        <v>#DIV/0!</v>
      </c>
      <c r="BQ336" s="373" t="e">
        <f t="shared" si="226"/>
        <v>#DIV/0!</v>
      </c>
      <c r="BR336" s="373" t="e">
        <f t="shared" si="227"/>
        <v>#DIV/0!</v>
      </c>
      <c r="BS336" s="373" t="str">
        <f t="shared" si="228"/>
        <v xml:space="preserve"> </v>
      </c>
      <c r="BT336" s="373" t="e">
        <f t="shared" si="229"/>
        <v>#DIV/0!</v>
      </c>
      <c r="BU336" s="373" t="e">
        <f t="shared" si="230"/>
        <v>#DIV/0!</v>
      </c>
      <c r="BV336" s="373" t="e">
        <f t="shared" si="231"/>
        <v>#DIV/0!</v>
      </c>
      <c r="BW336" s="373" t="str">
        <f t="shared" si="232"/>
        <v xml:space="preserve"> </v>
      </c>
      <c r="BY336" s="492">
        <f t="shared" si="244"/>
        <v>2.713219934627535</v>
      </c>
      <c r="BZ336" s="493">
        <f t="shared" si="245"/>
        <v>1.3566104996264179</v>
      </c>
      <c r="CA336" s="494">
        <f t="shared" si="256"/>
        <v>3727.371468253968</v>
      </c>
      <c r="CB336" s="491">
        <f t="shared" si="233"/>
        <v>4621.88</v>
      </c>
      <c r="CC336" s="495" t="str">
        <f t="shared" si="234"/>
        <v xml:space="preserve"> </v>
      </c>
    </row>
    <row r="337" spans="1:81" s="490" customFormat="1" ht="9" customHeight="1">
      <c r="A337" s="541">
        <v>257</v>
      </c>
      <c r="B337" s="524" t="s">
        <v>954</v>
      </c>
      <c r="C337" s="487">
        <v>525.6</v>
      </c>
      <c r="D337" s="499"/>
      <c r="E337" s="487"/>
      <c r="F337" s="487"/>
      <c r="G337" s="483">
        <f>ROUND(H337+U337+X337+Z337+AB337+AD337+AF337+AH337+AI337+AJ337+AK337+AL337,2)</f>
        <v>1553820.93</v>
      </c>
      <c r="H337" s="487">
        <f>I337+K337+M337+O337+Q337+S337</f>
        <v>0</v>
      </c>
      <c r="I337" s="513">
        <v>0</v>
      </c>
      <c r="J337" s="513">
        <v>0</v>
      </c>
      <c r="K337" s="513">
        <v>0</v>
      </c>
      <c r="L337" s="513">
        <v>0</v>
      </c>
      <c r="M337" s="513">
        <v>0</v>
      </c>
      <c r="N337" s="487">
        <v>0</v>
      </c>
      <c r="O337" s="487">
        <v>0</v>
      </c>
      <c r="P337" s="487">
        <v>0</v>
      </c>
      <c r="Q337" s="487">
        <v>0</v>
      </c>
      <c r="R337" s="487">
        <v>0</v>
      </c>
      <c r="S337" s="487">
        <v>0</v>
      </c>
      <c r="T337" s="488">
        <v>0</v>
      </c>
      <c r="U337" s="487">
        <v>0</v>
      </c>
      <c r="V337" s="487" t="s">
        <v>993</v>
      </c>
      <c r="W337" s="535">
        <v>465.52</v>
      </c>
      <c r="X337" s="487">
        <v>1483157.38</v>
      </c>
      <c r="Y337" s="489">
        <v>0</v>
      </c>
      <c r="Z337" s="489">
        <v>0</v>
      </c>
      <c r="AA337" s="489">
        <v>0</v>
      </c>
      <c r="AB337" s="489">
        <v>0</v>
      </c>
      <c r="AC337" s="489">
        <v>0</v>
      </c>
      <c r="AD337" s="489">
        <v>0</v>
      </c>
      <c r="AE337" s="489">
        <v>0</v>
      </c>
      <c r="AF337" s="489">
        <v>0</v>
      </c>
      <c r="AG337" s="489">
        <v>0</v>
      </c>
      <c r="AH337" s="489">
        <v>0</v>
      </c>
      <c r="AI337" s="489">
        <v>0</v>
      </c>
      <c r="AJ337" s="489">
        <v>47109.03</v>
      </c>
      <c r="AK337" s="489">
        <v>23554.52</v>
      </c>
      <c r="AL337" s="489">
        <v>0</v>
      </c>
      <c r="AN337" s="372">
        <f>I337/'Приложение 1.1'!J335</f>
        <v>0</v>
      </c>
      <c r="AO337" s="372" t="e">
        <f t="shared" si="210"/>
        <v>#DIV/0!</v>
      </c>
      <c r="AP337" s="372" t="e">
        <f t="shared" si="211"/>
        <v>#DIV/0!</v>
      </c>
      <c r="AQ337" s="372" t="e">
        <f t="shared" si="212"/>
        <v>#DIV/0!</v>
      </c>
      <c r="AR337" s="372" t="e">
        <f t="shared" si="213"/>
        <v>#DIV/0!</v>
      </c>
      <c r="AS337" s="372" t="e">
        <f t="shared" si="214"/>
        <v>#DIV/0!</v>
      </c>
      <c r="AT337" s="372" t="e">
        <f t="shared" si="215"/>
        <v>#DIV/0!</v>
      </c>
      <c r="AU337" s="372">
        <f t="shared" si="216"/>
        <v>3186.0228991235608</v>
      </c>
      <c r="AV337" s="372" t="e">
        <f t="shared" si="217"/>
        <v>#DIV/0!</v>
      </c>
      <c r="AW337" s="372" t="e">
        <f t="shared" si="218"/>
        <v>#DIV/0!</v>
      </c>
      <c r="AX337" s="372" t="e">
        <f t="shared" si="219"/>
        <v>#DIV/0!</v>
      </c>
      <c r="AY337" s="372">
        <f>AI337/'Приложение 1.1'!J335</f>
        <v>0</v>
      </c>
      <c r="AZ337" s="372">
        <v>730.08</v>
      </c>
      <c r="BA337" s="372">
        <v>2070.12</v>
      </c>
      <c r="BB337" s="372">
        <v>848.92</v>
      </c>
      <c r="BC337" s="372">
        <v>819.73</v>
      </c>
      <c r="BD337" s="372">
        <v>611.5</v>
      </c>
      <c r="BE337" s="372">
        <v>1080.04</v>
      </c>
      <c r="BF337" s="372">
        <v>2671800.0099999998</v>
      </c>
      <c r="BG337" s="372">
        <f t="shared" si="220"/>
        <v>4422.8500000000004</v>
      </c>
      <c r="BH337" s="372">
        <v>8748.57</v>
      </c>
      <c r="BI337" s="372">
        <v>3389.61</v>
      </c>
      <c r="BJ337" s="372">
        <v>5995.76</v>
      </c>
      <c r="BK337" s="372">
        <v>548.62</v>
      </c>
      <c r="BL337" s="373" t="str">
        <f t="shared" si="221"/>
        <v xml:space="preserve"> </v>
      </c>
      <c r="BM337" s="373" t="e">
        <f t="shared" si="222"/>
        <v>#DIV/0!</v>
      </c>
      <c r="BN337" s="373" t="e">
        <f t="shared" si="223"/>
        <v>#DIV/0!</v>
      </c>
      <c r="BO337" s="373" t="e">
        <f t="shared" si="224"/>
        <v>#DIV/0!</v>
      </c>
      <c r="BP337" s="373" t="e">
        <f t="shared" si="225"/>
        <v>#DIV/0!</v>
      </c>
      <c r="BQ337" s="373" t="e">
        <f t="shared" si="226"/>
        <v>#DIV/0!</v>
      </c>
      <c r="BR337" s="373" t="e">
        <f t="shared" si="227"/>
        <v>#DIV/0!</v>
      </c>
      <c r="BS337" s="373" t="str">
        <f t="shared" si="228"/>
        <v xml:space="preserve"> </v>
      </c>
      <c r="BT337" s="373" t="e">
        <f t="shared" si="229"/>
        <v>#DIV/0!</v>
      </c>
      <c r="BU337" s="373" t="e">
        <f t="shared" si="230"/>
        <v>#DIV/0!</v>
      </c>
      <c r="BV337" s="373" t="e">
        <f t="shared" si="231"/>
        <v>#DIV/0!</v>
      </c>
      <c r="BW337" s="373" t="str">
        <f t="shared" si="232"/>
        <v xml:space="preserve"> </v>
      </c>
      <c r="BY337" s="492">
        <f t="shared" si="244"/>
        <v>3.0318184734453282</v>
      </c>
      <c r="BZ337" s="493">
        <f t="shared" si="245"/>
        <v>1.5159095585100659</v>
      </c>
      <c r="CA337" s="494">
        <f t="shared" si="256"/>
        <v>3337.8177736724524</v>
      </c>
      <c r="CB337" s="491">
        <f t="shared" si="233"/>
        <v>4621.88</v>
      </c>
      <c r="CC337" s="495" t="str">
        <f t="shared" si="234"/>
        <v xml:space="preserve"> </v>
      </c>
    </row>
    <row r="338" spans="1:81" s="26" customFormat="1" ht="36" customHeight="1">
      <c r="A338" s="796" t="s">
        <v>30</v>
      </c>
      <c r="B338" s="796"/>
      <c r="C338" s="388">
        <f>SUM(C335:C337)</f>
        <v>1466.1</v>
      </c>
      <c r="D338" s="287"/>
      <c r="E338" s="275"/>
      <c r="F338" s="275"/>
      <c r="G338" s="388">
        <f>ROUND(SUM(G335:G337),2)</f>
        <v>4488889.2</v>
      </c>
      <c r="H338" s="388">
        <f t="shared" ref="H338:AL338" si="259">SUM(H335:H337)</f>
        <v>0</v>
      </c>
      <c r="I338" s="388">
        <f t="shared" si="259"/>
        <v>0</v>
      </c>
      <c r="J338" s="388">
        <f t="shared" si="259"/>
        <v>0</v>
      </c>
      <c r="K338" s="388">
        <f t="shared" si="259"/>
        <v>0</v>
      </c>
      <c r="L338" s="388">
        <f t="shared" si="259"/>
        <v>0</v>
      </c>
      <c r="M338" s="388">
        <f t="shared" si="259"/>
        <v>0</v>
      </c>
      <c r="N338" s="388">
        <f t="shared" si="259"/>
        <v>0</v>
      </c>
      <c r="O338" s="388">
        <f t="shared" si="259"/>
        <v>0</v>
      </c>
      <c r="P338" s="388">
        <f t="shared" si="259"/>
        <v>0</v>
      </c>
      <c r="Q338" s="388">
        <f t="shared" si="259"/>
        <v>0</v>
      </c>
      <c r="R338" s="388">
        <f t="shared" si="259"/>
        <v>0</v>
      </c>
      <c r="S338" s="388">
        <f t="shared" si="259"/>
        <v>0</v>
      </c>
      <c r="T338" s="103">
        <f t="shared" si="259"/>
        <v>0</v>
      </c>
      <c r="U338" s="388">
        <f t="shared" si="259"/>
        <v>0</v>
      </c>
      <c r="V338" s="275" t="s">
        <v>388</v>
      </c>
      <c r="W338" s="388">
        <f t="shared" si="259"/>
        <v>1338.32</v>
      </c>
      <c r="X338" s="388">
        <f t="shared" si="259"/>
        <v>4278491.4000000004</v>
      </c>
      <c r="Y338" s="388">
        <f t="shared" si="259"/>
        <v>0</v>
      </c>
      <c r="Z338" s="388">
        <f t="shared" si="259"/>
        <v>0</v>
      </c>
      <c r="AA338" s="388">
        <f t="shared" si="259"/>
        <v>0</v>
      </c>
      <c r="AB338" s="388">
        <f t="shared" si="259"/>
        <v>0</v>
      </c>
      <c r="AC338" s="388">
        <f t="shared" si="259"/>
        <v>0</v>
      </c>
      <c r="AD338" s="388">
        <f t="shared" si="259"/>
        <v>0</v>
      </c>
      <c r="AE338" s="388">
        <f t="shared" si="259"/>
        <v>0</v>
      </c>
      <c r="AF338" s="388">
        <f t="shared" si="259"/>
        <v>0</v>
      </c>
      <c r="AG338" s="388">
        <f t="shared" si="259"/>
        <v>0</v>
      </c>
      <c r="AH338" s="388">
        <f t="shared" si="259"/>
        <v>0</v>
      </c>
      <c r="AI338" s="388">
        <f t="shared" si="259"/>
        <v>0</v>
      </c>
      <c r="AJ338" s="388">
        <f t="shared" si="259"/>
        <v>140265.20000000001</v>
      </c>
      <c r="AK338" s="388">
        <f t="shared" si="259"/>
        <v>70132.600000000006</v>
      </c>
      <c r="AL338" s="388">
        <f t="shared" si="259"/>
        <v>0</v>
      </c>
      <c r="AN338" s="372">
        <f>I338/'Приложение 1.1'!J336</f>
        <v>0</v>
      </c>
      <c r="AO338" s="372" t="e">
        <f t="shared" si="210"/>
        <v>#DIV/0!</v>
      </c>
      <c r="AP338" s="372" t="e">
        <f t="shared" si="211"/>
        <v>#DIV/0!</v>
      </c>
      <c r="AQ338" s="372" t="e">
        <f t="shared" si="212"/>
        <v>#DIV/0!</v>
      </c>
      <c r="AR338" s="372" t="e">
        <f t="shared" si="213"/>
        <v>#DIV/0!</v>
      </c>
      <c r="AS338" s="372" t="e">
        <f t="shared" si="214"/>
        <v>#DIV/0!</v>
      </c>
      <c r="AT338" s="372" t="e">
        <f t="shared" si="215"/>
        <v>#DIV/0!</v>
      </c>
      <c r="AU338" s="372">
        <f t="shared" si="216"/>
        <v>3196.9120987506731</v>
      </c>
      <c r="AV338" s="372" t="e">
        <f t="shared" si="217"/>
        <v>#DIV/0!</v>
      </c>
      <c r="AW338" s="372" t="e">
        <f t="shared" si="218"/>
        <v>#DIV/0!</v>
      </c>
      <c r="AX338" s="372" t="e">
        <f t="shared" si="219"/>
        <v>#DIV/0!</v>
      </c>
      <c r="AY338" s="372">
        <f>AI338/'Приложение 1.1'!J336</f>
        <v>0</v>
      </c>
      <c r="AZ338" s="372">
        <v>730.08</v>
      </c>
      <c r="BA338" s="372">
        <v>2070.12</v>
      </c>
      <c r="BB338" s="372">
        <v>848.92</v>
      </c>
      <c r="BC338" s="372">
        <v>819.73</v>
      </c>
      <c r="BD338" s="372">
        <v>611.5</v>
      </c>
      <c r="BE338" s="372">
        <v>1080.04</v>
      </c>
      <c r="BF338" s="372">
        <v>2671800.0099999998</v>
      </c>
      <c r="BG338" s="372">
        <f t="shared" si="220"/>
        <v>4422.8500000000004</v>
      </c>
      <c r="BH338" s="372">
        <v>8748.57</v>
      </c>
      <c r="BI338" s="372">
        <v>3389.61</v>
      </c>
      <c r="BJ338" s="372">
        <v>5995.76</v>
      </c>
      <c r="BK338" s="372">
        <v>548.62</v>
      </c>
      <c r="BL338" s="373" t="str">
        <f t="shared" si="221"/>
        <v xml:space="preserve"> </v>
      </c>
      <c r="BM338" s="373" t="e">
        <f t="shared" si="222"/>
        <v>#DIV/0!</v>
      </c>
      <c r="BN338" s="373" t="e">
        <f t="shared" si="223"/>
        <v>#DIV/0!</v>
      </c>
      <c r="BO338" s="373" t="e">
        <f t="shared" si="224"/>
        <v>#DIV/0!</v>
      </c>
      <c r="BP338" s="373" t="e">
        <f t="shared" si="225"/>
        <v>#DIV/0!</v>
      </c>
      <c r="BQ338" s="373" t="e">
        <f t="shared" si="226"/>
        <v>#DIV/0!</v>
      </c>
      <c r="BR338" s="373" t="e">
        <f t="shared" si="227"/>
        <v>#DIV/0!</v>
      </c>
      <c r="BS338" s="373" t="str">
        <f t="shared" si="228"/>
        <v xml:space="preserve"> </v>
      </c>
      <c r="BT338" s="373" t="e">
        <f t="shared" si="229"/>
        <v>#DIV/0!</v>
      </c>
      <c r="BU338" s="373" t="e">
        <f t="shared" si="230"/>
        <v>#DIV/0!</v>
      </c>
      <c r="BV338" s="373" t="e">
        <f t="shared" si="231"/>
        <v>#DIV/0!</v>
      </c>
      <c r="BW338" s="373" t="str">
        <f t="shared" si="232"/>
        <v xml:space="preserve"> </v>
      </c>
      <c r="BY338" s="273">
        <f t="shared" si="244"/>
        <v>3.1247195854154746</v>
      </c>
      <c r="BZ338" s="374">
        <f t="shared" si="245"/>
        <v>1.5623597927077373</v>
      </c>
      <c r="CA338" s="375">
        <f t="shared" si="256"/>
        <v>3354.1224819176282</v>
      </c>
      <c r="CB338" s="372">
        <f t="shared" si="233"/>
        <v>4621.88</v>
      </c>
      <c r="CC338" s="18" t="str">
        <f t="shared" si="234"/>
        <v xml:space="preserve"> </v>
      </c>
    </row>
    <row r="339" spans="1:81" s="26" customFormat="1" ht="14.25" customHeight="1">
      <c r="A339" s="715" t="s">
        <v>35</v>
      </c>
      <c r="B339" s="716"/>
      <c r="C339" s="716"/>
      <c r="D339" s="716"/>
      <c r="E339" s="716"/>
      <c r="F339" s="716"/>
      <c r="G339" s="716"/>
      <c r="H339" s="716"/>
      <c r="I339" s="716"/>
      <c r="J339" s="716"/>
      <c r="K339" s="716"/>
      <c r="L339" s="716"/>
      <c r="M339" s="716"/>
      <c r="N339" s="716"/>
      <c r="O339" s="716"/>
      <c r="P339" s="716"/>
      <c r="Q339" s="716"/>
      <c r="R339" s="716"/>
      <c r="S339" s="716"/>
      <c r="T339" s="716"/>
      <c r="U339" s="716"/>
      <c r="V339" s="716"/>
      <c r="W339" s="716"/>
      <c r="X339" s="716"/>
      <c r="Y339" s="716"/>
      <c r="Z339" s="716"/>
      <c r="AA339" s="716"/>
      <c r="AB339" s="716"/>
      <c r="AC339" s="716"/>
      <c r="AD339" s="716"/>
      <c r="AE339" s="716"/>
      <c r="AF339" s="716"/>
      <c r="AG339" s="716"/>
      <c r="AH339" s="716"/>
      <c r="AI339" s="716"/>
      <c r="AJ339" s="716"/>
      <c r="AK339" s="716"/>
      <c r="AL339" s="717"/>
      <c r="AN339" s="372" t="e">
        <f>I339/'Приложение 1.1'!J337</f>
        <v>#DIV/0!</v>
      </c>
      <c r="AO339" s="372" t="e">
        <f t="shared" si="210"/>
        <v>#DIV/0!</v>
      </c>
      <c r="AP339" s="372" t="e">
        <f t="shared" si="211"/>
        <v>#DIV/0!</v>
      </c>
      <c r="AQ339" s="372" t="e">
        <f t="shared" si="212"/>
        <v>#DIV/0!</v>
      </c>
      <c r="AR339" s="372" t="e">
        <f t="shared" si="213"/>
        <v>#DIV/0!</v>
      </c>
      <c r="AS339" s="372" t="e">
        <f t="shared" si="214"/>
        <v>#DIV/0!</v>
      </c>
      <c r="AT339" s="372" t="e">
        <f t="shared" si="215"/>
        <v>#DIV/0!</v>
      </c>
      <c r="AU339" s="372" t="e">
        <f t="shared" si="216"/>
        <v>#DIV/0!</v>
      </c>
      <c r="AV339" s="372" t="e">
        <f t="shared" si="217"/>
        <v>#DIV/0!</v>
      </c>
      <c r="AW339" s="372" t="e">
        <f t="shared" si="218"/>
        <v>#DIV/0!</v>
      </c>
      <c r="AX339" s="372" t="e">
        <f t="shared" si="219"/>
        <v>#DIV/0!</v>
      </c>
      <c r="AY339" s="372" t="e">
        <f>AI339/'Приложение 1.1'!J337</f>
        <v>#DIV/0!</v>
      </c>
      <c r="AZ339" s="372">
        <v>730.08</v>
      </c>
      <c r="BA339" s="372">
        <v>2070.12</v>
      </c>
      <c r="BB339" s="372">
        <v>848.92</v>
      </c>
      <c r="BC339" s="372">
        <v>819.73</v>
      </c>
      <c r="BD339" s="372">
        <v>611.5</v>
      </c>
      <c r="BE339" s="372">
        <v>1080.04</v>
      </c>
      <c r="BF339" s="372">
        <v>2671800.0099999998</v>
      </c>
      <c r="BG339" s="372">
        <f t="shared" si="220"/>
        <v>4422.8500000000004</v>
      </c>
      <c r="BH339" s="372">
        <v>8748.57</v>
      </c>
      <c r="BI339" s="372">
        <v>3389.61</v>
      </c>
      <c r="BJ339" s="372">
        <v>5995.76</v>
      </c>
      <c r="BK339" s="372">
        <v>548.62</v>
      </c>
      <c r="BL339" s="373" t="e">
        <f t="shared" si="221"/>
        <v>#DIV/0!</v>
      </c>
      <c r="BM339" s="373" t="e">
        <f t="shared" si="222"/>
        <v>#DIV/0!</v>
      </c>
      <c r="BN339" s="373" t="e">
        <f t="shared" si="223"/>
        <v>#DIV/0!</v>
      </c>
      <c r="BO339" s="373" t="e">
        <f t="shared" si="224"/>
        <v>#DIV/0!</v>
      </c>
      <c r="BP339" s="373" t="e">
        <f t="shared" si="225"/>
        <v>#DIV/0!</v>
      </c>
      <c r="BQ339" s="373" t="e">
        <f t="shared" si="226"/>
        <v>#DIV/0!</v>
      </c>
      <c r="BR339" s="373" t="e">
        <f t="shared" si="227"/>
        <v>#DIV/0!</v>
      </c>
      <c r="BS339" s="373" t="e">
        <f t="shared" si="228"/>
        <v>#DIV/0!</v>
      </c>
      <c r="BT339" s="373" t="e">
        <f t="shared" si="229"/>
        <v>#DIV/0!</v>
      </c>
      <c r="BU339" s="373" t="e">
        <f t="shared" si="230"/>
        <v>#DIV/0!</v>
      </c>
      <c r="BV339" s="373" t="e">
        <f t="shared" si="231"/>
        <v>#DIV/0!</v>
      </c>
      <c r="BW339" s="373" t="e">
        <f t="shared" si="232"/>
        <v>#DIV/0!</v>
      </c>
      <c r="BY339" s="273" t="e">
        <f t="shared" si="244"/>
        <v>#DIV/0!</v>
      </c>
      <c r="BZ339" s="374" t="e">
        <f t="shared" si="245"/>
        <v>#DIV/0!</v>
      </c>
      <c r="CA339" s="375" t="e">
        <f t="shared" si="256"/>
        <v>#DIV/0!</v>
      </c>
      <c r="CB339" s="372">
        <f t="shared" si="233"/>
        <v>4621.88</v>
      </c>
      <c r="CC339" s="18" t="e">
        <f t="shared" si="234"/>
        <v>#DIV/0!</v>
      </c>
    </row>
    <row r="340" spans="1:81" s="490" customFormat="1" ht="9" customHeight="1">
      <c r="A340" s="541">
        <v>258</v>
      </c>
      <c r="B340" s="524" t="s">
        <v>957</v>
      </c>
      <c r="C340" s="487">
        <v>360</v>
      </c>
      <c r="D340" s="499"/>
      <c r="E340" s="487"/>
      <c r="F340" s="487"/>
      <c r="G340" s="483">
        <f t="shared" ref="G340:G345" si="260">ROUND(H340+U340+X340+Z340+AB340+AD340+AF340+AH340+AI340+AJ340+AK340+AL340,2)</f>
        <v>1270726.8899999999</v>
      </c>
      <c r="H340" s="487">
        <f t="shared" ref="H340:H346" si="261">I340+K340+M340+O340+Q340+S340</f>
        <v>0</v>
      </c>
      <c r="I340" s="513">
        <v>0</v>
      </c>
      <c r="J340" s="513">
        <v>0</v>
      </c>
      <c r="K340" s="513">
        <v>0</v>
      </c>
      <c r="L340" s="513">
        <v>0</v>
      </c>
      <c r="M340" s="513">
        <v>0</v>
      </c>
      <c r="N340" s="487">
        <v>0</v>
      </c>
      <c r="O340" s="487">
        <v>0</v>
      </c>
      <c r="P340" s="487">
        <v>0</v>
      </c>
      <c r="Q340" s="487">
        <v>0</v>
      </c>
      <c r="R340" s="487">
        <v>0</v>
      </c>
      <c r="S340" s="487">
        <v>0</v>
      </c>
      <c r="T340" s="488">
        <v>0</v>
      </c>
      <c r="U340" s="487">
        <v>0</v>
      </c>
      <c r="V340" s="487" t="s">
        <v>993</v>
      </c>
      <c r="W340" s="535">
        <v>430</v>
      </c>
      <c r="X340" s="487">
        <v>1211315</v>
      </c>
      <c r="Y340" s="489">
        <v>0</v>
      </c>
      <c r="Z340" s="489">
        <v>0</v>
      </c>
      <c r="AA340" s="489">
        <v>0</v>
      </c>
      <c r="AB340" s="489">
        <v>0</v>
      </c>
      <c r="AC340" s="489">
        <v>0</v>
      </c>
      <c r="AD340" s="489">
        <v>0</v>
      </c>
      <c r="AE340" s="489">
        <v>0</v>
      </c>
      <c r="AF340" s="489">
        <v>0</v>
      </c>
      <c r="AG340" s="489">
        <v>0</v>
      </c>
      <c r="AH340" s="489">
        <v>0</v>
      </c>
      <c r="AI340" s="489">
        <v>0</v>
      </c>
      <c r="AJ340" s="489">
        <v>36907.39</v>
      </c>
      <c r="AK340" s="489">
        <v>22504.5</v>
      </c>
      <c r="AL340" s="489">
        <v>0</v>
      </c>
      <c r="AN340" s="372">
        <f>I340/'Приложение 1.1'!J338</f>
        <v>0</v>
      </c>
      <c r="AO340" s="372" t="e">
        <f t="shared" si="210"/>
        <v>#DIV/0!</v>
      </c>
      <c r="AP340" s="372" t="e">
        <f t="shared" si="211"/>
        <v>#DIV/0!</v>
      </c>
      <c r="AQ340" s="372" t="e">
        <f t="shared" si="212"/>
        <v>#DIV/0!</v>
      </c>
      <c r="AR340" s="372" t="e">
        <f t="shared" si="213"/>
        <v>#DIV/0!</v>
      </c>
      <c r="AS340" s="372" t="e">
        <f t="shared" si="214"/>
        <v>#DIV/0!</v>
      </c>
      <c r="AT340" s="372" t="e">
        <f t="shared" si="215"/>
        <v>#DIV/0!</v>
      </c>
      <c r="AU340" s="372">
        <f t="shared" si="216"/>
        <v>2817.0116279069766</v>
      </c>
      <c r="AV340" s="372" t="e">
        <f t="shared" si="217"/>
        <v>#DIV/0!</v>
      </c>
      <c r="AW340" s="372" t="e">
        <f t="shared" si="218"/>
        <v>#DIV/0!</v>
      </c>
      <c r="AX340" s="372" t="e">
        <f t="shared" si="219"/>
        <v>#DIV/0!</v>
      </c>
      <c r="AY340" s="372">
        <f>AI340/'Приложение 1.1'!J338</f>
        <v>0</v>
      </c>
      <c r="AZ340" s="372">
        <v>730.08</v>
      </c>
      <c r="BA340" s="372">
        <v>2070.12</v>
      </c>
      <c r="BB340" s="372">
        <v>848.92</v>
      </c>
      <c r="BC340" s="372">
        <v>819.73</v>
      </c>
      <c r="BD340" s="372">
        <v>611.5</v>
      </c>
      <c r="BE340" s="372">
        <v>1080.04</v>
      </c>
      <c r="BF340" s="372">
        <v>2671800.0099999998</v>
      </c>
      <c r="BG340" s="372">
        <f t="shared" si="220"/>
        <v>4422.8500000000004</v>
      </c>
      <c r="BH340" s="372">
        <v>8748.57</v>
      </c>
      <c r="BI340" s="372">
        <v>3389.61</v>
      </c>
      <c r="BJ340" s="372">
        <v>5995.76</v>
      </c>
      <c r="BK340" s="372">
        <v>548.62</v>
      </c>
      <c r="BL340" s="373" t="str">
        <f t="shared" si="221"/>
        <v xml:space="preserve"> </v>
      </c>
      <c r="BM340" s="373" t="e">
        <f t="shared" si="222"/>
        <v>#DIV/0!</v>
      </c>
      <c r="BN340" s="373" t="e">
        <f t="shared" si="223"/>
        <v>#DIV/0!</v>
      </c>
      <c r="BO340" s="373" t="e">
        <f t="shared" si="224"/>
        <v>#DIV/0!</v>
      </c>
      <c r="BP340" s="373" t="e">
        <f t="shared" si="225"/>
        <v>#DIV/0!</v>
      </c>
      <c r="BQ340" s="373" t="e">
        <f t="shared" si="226"/>
        <v>#DIV/0!</v>
      </c>
      <c r="BR340" s="373" t="e">
        <f t="shared" si="227"/>
        <v>#DIV/0!</v>
      </c>
      <c r="BS340" s="373" t="str">
        <f t="shared" si="228"/>
        <v xml:space="preserve"> </v>
      </c>
      <c r="BT340" s="373" t="e">
        <f t="shared" si="229"/>
        <v>#DIV/0!</v>
      </c>
      <c r="BU340" s="373" t="e">
        <f t="shared" si="230"/>
        <v>#DIV/0!</v>
      </c>
      <c r="BV340" s="373" t="e">
        <f t="shared" si="231"/>
        <v>#DIV/0!</v>
      </c>
      <c r="BW340" s="373" t="str">
        <f t="shared" si="232"/>
        <v xml:space="preserve"> </v>
      </c>
      <c r="BY340" s="492">
        <f t="shared" si="244"/>
        <v>2.9044313369334622</v>
      </c>
      <c r="BZ340" s="493">
        <f t="shared" si="245"/>
        <v>1.7709942377940866</v>
      </c>
      <c r="CA340" s="494">
        <f t="shared" si="256"/>
        <v>2955.1788139534883</v>
      </c>
      <c r="CB340" s="491">
        <f t="shared" ref="CB340:CB362" si="262">IF(V340="ПК",4814.95,4621.88)</f>
        <v>4621.88</v>
      </c>
      <c r="CC340" s="495" t="str">
        <f t="shared" ref="CC340:CC363" si="263">IF(CA340&gt;CB340, "+", " ")</f>
        <v xml:space="preserve"> </v>
      </c>
    </row>
    <row r="341" spans="1:81" s="490" customFormat="1" ht="9" customHeight="1">
      <c r="A341" s="541">
        <v>259</v>
      </c>
      <c r="B341" s="524" t="s">
        <v>958</v>
      </c>
      <c r="C341" s="487">
        <v>368</v>
      </c>
      <c r="D341" s="499"/>
      <c r="E341" s="487"/>
      <c r="F341" s="487"/>
      <c r="G341" s="483">
        <f t="shared" si="260"/>
        <v>1066501.03</v>
      </c>
      <c r="H341" s="487">
        <f t="shared" si="261"/>
        <v>0</v>
      </c>
      <c r="I341" s="513">
        <v>0</v>
      </c>
      <c r="J341" s="513">
        <v>0</v>
      </c>
      <c r="K341" s="513">
        <v>0</v>
      </c>
      <c r="L341" s="513">
        <v>0</v>
      </c>
      <c r="M341" s="513">
        <v>0</v>
      </c>
      <c r="N341" s="487">
        <v>0</v>
      </c>
      <c r="O341" s="487">
        <v>0</v>
      </c>
      <c r="P341" s="487">
        <v>0</v>
      </c>
      <c r="Q341" s="487">
        <v>0</v>
      </c>
      <c r="R341" s="487">
        <v>0</v>
      </c>
      <c r="S341" s="487">
        <v>0</v>
      </c>
      <c r="T341" s="488">
        <v>0</v>
      </c>
      <c r="U341" s="487">
        <v>0</v>
      </c>
      <c r="V341" s="487" t="s">
        <v>993</v>
      </c>
      <c r="W341" s="535">
        <v>403</v>
      </c>
      <c r="X341" s="487">
        <v>1021216</v>
      </c>
      <c r="Y341" s="489">
        <v>0</v>
      </c>
      <c r="Z341" s="489">
        <v>0</v>
      </c>
      <c r="AA341" s="489">
        <v>0</v>
      </c>
      <c r="AB341" s="489">
        <v>0</v>
      </c>
      <c r="AC341" s="489">
        <v>0</v>
      </c>
      <c r="AD341" s="489">
        <v>0</v>
      </c>
      <c r="AE341" s="489">
        <v>0</v>
      </c>
      <c r="AF341" s="489">
        <v>0</v>
      </c>
      <c r="AG341" s="489">
        <v>0</v>
      </c>
      <c r="AH341" s="489">
        <v>0</v>
      </c>
      <c r="AI341" s="489">
        <v>0</v>
      </c>
      <c r="AJ341" s="489">
        <v>28131.63</v>
      </c>
      <c r="AK341" s="489">
        <v>17153.400000000001</v>
      </c>
      <c r="AL341" s="489">
        <v>0</v>
      </c>
      <c r="AN341" s="372">
        <f>I341/'Приложение 1.1'!J339</f>
        <v>0</v>
      </c>
      <c r="AO341" s="372" t="e">
        <f t="shared" ref="AO341:AO363" si="264">K341/J341</f>
        <v>#DIV/0!</v>
      </c>
      <c r="AP341" s="372" t="e">
        <f t="shared" ref="AP341:AP363" si="265">M341/L341</f>
        <v>#DIV/0!</v>
      </c>
      <c r="AQ341" s="372" t="e">
        <f t="shared" ref="AQ341:AQ363" si="266">O341/N341</f>
        <v>#DIV/0!</v>
      </c>
      <c r="AR341" s="372" t="e">
        <f t="shared" ref="AR341:AR363" si="267">Q341/P341</f>
        <v>#DIV/0!</v>
      </c>
      <c r="AS341" s="372" t="e">
        <f t="shared" ref="AS341:AS363" si="268">S341/R341</f>
        <v>#DIV/0!</v>
      </c>
      <c r="AT341" s="372" t="e">
        <f t="shared" ref="AT341:AT363" si="269">U341/T341</f>
        <v>#DIV/0!</v>
      </c>
      <c r="AU341" s="372">
        <f t="shared" ref="AU341:AU363" si="270">X341/W341</f>
        <v>2534.0347394540945</v>
      </c>
      <c r="AV341" s="372" t="e">
        <f t="shared" ref="AV341:AV363" si="271">Z341/Y341</f>
        <v>#DIV/0!</v>
      </c>
      <c r="AW341" s="372" t="e">
        <f t="shared" ref="AW341:AW363" si="272">AB341/AA341</f>
        <v>#DIV/0!</v>
      </c>
      <c r="AX341" s="372" t="e">
        <f t="shared" ref="AX341:AX363" si="273">AH341/AG341</f>
        <v>#DIV/0!</v>
      </c>
      <c r="AY341" s="372">
        <f>AI341/'Приложение 1.1'!J339</f>
        <v>0</v>
      </c>
      <c r="AZ341" s="372">
        <v>730.08</v>
      </c>
      <c r="BA341" s="372">
        <v>2070.12</v>
      </c>
      <c r="BB341" s="372">
        <v>848.92</v>
      </c>
      <c r="BC341" s="372">
        <v>819.73</v>
      </c>
      <c r="BD341" s="372">
        <v>611.5</v>
      </c>
      <c r="BE341" s="372">
        <v>1080.04</v>
      </c>
      <c r="BF341" s="372">
        <v>2671800.0099999998</v>
      </c>
      <c r="BG341" s="372">
        <f t="shared" ref="BG341:BG362" si="274">IF(V341="ПК",4607.6,4422.85)</f>
        <v>4422.8500000000004</v>
      </c>
      <c r="BH341" s="372">
        <v>8748.57</v>
      </c>
      <c r="BI341" s="372">
        <v>3389.61</v>
      </c>
      <c r="BJ341" s="372">
        <v>5995.76</v>
      </c>
      <c r="BK341" s="372">
        <v>548.62</v>
      </c>
      <c r="BL341" s="373" t="str">
        <f t="shared" ref="BL341:BL363" si="275">IF(AN341&gt;AZ341, "+", " ")</f>
        <v xml:space="preserve"> </v>
      </c>
      <c r="BM341" s="373" t="e">
        <f t="shared" ref="BM341:BM363" si="276">IF(AO341&gt;BA341, "+", " ")</f>
        <v>#DIV/0!</v>
      </c>
      <c r="BN341" s="373" t="e">
        <f t="shared" ref="BN341:BN363" si="277">IF(AP341&gt;BB341, "+", " ")</f>
        <v>#DIV/0!</v>
      </c>
      <c r="BO341" s="373" t="e">
        <f t="shared" ref="BO341:BO363" si="278">IF(AQ341&gt;BC341, "+", " ")</f>
        <v>#DIV/0!</v>
      </c>
      <c r="BP341" s="373" t="e">
        <f t="shared" ref="BP341:BP363" si="279">IF(AR341&gt;BD341, "+", " ")</f>
        <v>#DIV/0!</v>
      </c>
      <c r="BQ341" s="373" t="e">
        <f t="shared" ref="BQ341:BQ363" si="280">IF(AS341&gt;BE341, "+", " ")</f>
        <v>#DIV/0!</v>
      </c>
      <c r="BR341" s="373" t="e">
        <f t="shared" ref="BR341:BR363" si="281">IF(AT341&gt;BF341, "+", " ")</f>
        <v>#DIV/0!</v>
      </c>
      <c r="BS341" s="373" t="str">
        <f t="shared" ref="BS341:BS363" si="282">IF(AU341&gt;BG341, "+", " ")</f>
        <v xml:space="preserve"> </v>
      </c>
      <c r="BT341" s="373" t="e">
        <f t="shared" ref="BT341:BT363" si="283">IF(AV341&gt;BH341, "+", " ")</f>
        <v>#DIV/0!</v>
      </c>
      <c r="BU341" s="373" t="e">
        <f t="shared" ref="BU341:BU363" si="284">IF(AW341&gt;BI341, "+", " ")</f>
        <v>#DIV/0!</v>
      </c>
      <c r="BV341" s="373" t="e">
        <f t="shared" ref="BV341:BV363" si="285">IF(AX341&gt;BJ341, "+", " ")</f>
        <v>#DIV/0!</v>
      </c>
      <c r="BW341" s="373" t="str">
        <f t="shared" ref="BW341:BW363" si="286">IF(AY341&gt;BK341, "+", " ")</f>
        <v xml:space="preserve"> </v>
      </c>
      <c r="BY341" s="492">
        <f t="shared" si="244"/>
        <v>2.6377499138467781</v>
      </c>
      <c r="BZ341" s="493">
        <f t="shared" si="245"/>
        <v>1.6083810064393471</v>
      </c>
      <c r="CA341" s="494">
        <f t="shared" si="256"/>
        <v>2646.4045409429282</v>
      </c>
      <c r="CB341" s="491">
        <f t="shared" si="262"/>
        <v>4621.88</v>
      </c>
      <c r="CC341" s="495" t="str">
        <f t="shared" si="263"/>
        <v xml:space="preserve"> </v>
      </c>
    </row>
    <row r="342" spans="1:81" s="490" customFormat="1" ht="9" customHeight="1">
      <c r="A342" s="541">
        <v>260</v>
      </c>
      <c r="B342" s="524" t="s">
        <v>959</v>
      </c>
      <c r="C342" s="487">
        <v>373.1</v>
      </c>
      <c r="D342" s="499"/>
      <c r="E342" s="487"/>
      <c r="F342" s="487"/>
      <c r="G342" s="483">
        <f t="shared" si="260"/>
        <v>1348545.31</v>
      </c>
      <c r="H342" s="487">
        <f t="shared" si="261"/>
        <v>0</v>
      </c>
      <c r="I342" s="513">
        <v>0</v>
      </c>
      <c r="J342" s="513">
        <v>0</v>
      </c>
      <c r="K342" s="513">
        <v>0</v>
      </c>
      <c r="L342" s="513">
        <v>0</v>
      </c>
      <c r="M342" s="513">
        <v>0</v>
      </c>
      <c r="N342" s="487">
        <v>0</v>
      </c>
      <c r="O342" s="487">
        <v>0</v>
      </c>
      <c r="P342" s="487">
        <v>0</v>
      </c>
      <c r="Q342" s="487">
        <v>0</v>
      </c>
      <c r="R342" s="487">
        <v>0</v>
      </c>
      <c r="S342" s="487">
        <v>0</v>
      </c>
      <c r="T342" s="488">
        <v>0</v>
      </c>
      <c r="U342" s="487">
        <v>0</v>
      </c>
      <c r="V342" s="487" t="s">
        <v>993</v>
      </c>
      <c r="W342" s="535">
        <v>375</v>
      </c>
      <c r="X342" s="487">
        <v>1301673</v>
      </c>
      <c r="Y342" s="489">
        <v>0</v>
      </c>
      <c r="Z342" s="489">
        <v>0</v>
      </c>
      <c r="AA342" s="489">
        <v>0</v>
      </c>
      <c r="AB342" s="489">
        <v>0</v>
      </c>
      <c r="AC342" s="489">
        <v>0</v>
      </c>
      <c r="AD342" s="489">
        <v>0</v>
      </c>
      <c r="AE342" s="489">
        <v>0</v>
      </c>
      <c r="AF342" s="489">
        <v>0</v>
      </c>
      <c r="AG342" s="489">
        <v>0</v>
      </c>
      <c r="AH342" s="489">
        <v>0</v>
      </c>
      <c r="AI342" s="489">
        <v>0</v>
      </c>
      <c r="AJ342" s="489">
        <v>29117.65</v>
      </c>
      <c r="AK342" s="489">
        <v>17754.66</v>
      </c>
      <c r="AL342" s="489">
        <v>0</v>
      </c>
      <c r="AN342" s="372">
        <f>I342/'Приложение 1.1'!J340</f>
        <v>0</v>
      </c>
      <c r="AO342" s="372" t="e">
        <f t="shared" si="264"/>
        <v>#DIV/0!</v>
      </c>
      <c r="AP342" s="372" t="e">
        <f t="shared" si="265"/>
        <v>#DIV/0!</v>
      </c>
      <c r="AQ342" s="372" t="e">
        <f t="shared" si="266"/>
        <v>#DIV/0!</v>
      </c>
      <c r="AR342" s="372" t="e">
        <f t="shared" si="267"/>
        <v>#DIV/0!</v>
      </c>
      <c r="AS342" s="372" t="e">
        <f t="shared" si="268"/>
        <v>#DIV/0!</v>
      </c>
      <c r="AT342" s="372" t="e">
        <f t="shared" si="269"/>
        <v>#DIV/0!</v>
      </c>
      <c r="AU342" s="372">
        <f t="shared" si="270"/>
        <v>3471.1280000000002</v>
      </c>
      <c r="AV342" s="372" t="e">
        <f t="shared" si="271"/>
        <v>#DIV/0!</v>
      </c>
      <c r="AW342" s="372" t="e">
        <f t="shared" si="272"/>
        <v>#DIV/0!</v>
      </c>
      <c r="AX342" s="372" t="e">
        <f t="shared" si="273"/>
        <v>#DIV/0!</v>
      </c>
      <c r="AY342" s="372">
        <f>AI342/'Приложение 1.1'!J340</f>
        <v>0</v>
      </c>
      <c r="AZ342" s="372">
        <v>730.08</v>
      </c>
      <c r="BA342" s="372">
        <v>2070.12</v>
      </c>
      <c r="BB342" s="372">
        <v>848.92</v>
      </c>
      <c r="BC342" s="372">
        <v>819.73</v>
      </c>
      <c r="BD342" s="372">
        <v>611.5</v>
      </c>
      <c r="BE342" s="372">
        <v>1080.04</v>
      </c>
      <c r="BF342" s="372">
        <v>2671800.0099999998</v>
      </c>
      <c r="BG342" s="372">
        <f t="shared" si="274"/>
        <v>4422.8500000000004</v>
      </c>
      <c r="BH342" s="372">
        <v>8748.57</v>
      </c>
      <c r="BI342" s="372">
        <v>3389.61</v>
      </c>
      <c r="BJ342" s="372">
        <v>5995.76</v>
      </c>
      <c r="BK342" s="372">
        <v>548.62</v>
      </c>
      <c r="BL342" s="373" t="str">
        <f t="shared" si="275"/>
        <v xml:space="preserve"> </v>
      </c>
      <c r="BM342" s="373" t="e">
        <f t="shared" si="276"/>
        <v>#DIV/0!</v>
      </c>
      <c r="BN342" s="373" t="e">
        <f t="shared" si="277"/>
        <v>#DIV/0!</v>
      </c>
      <c r="BO342" s="373" t="e">
        <f t="shared" si="278"/>
        <v>#DIV/0!</v>
      </c>
      <c r="BP342" s="373" t="e">
        <f t="shared" si="279"/>
        <v>#DIV/0!</v>
      </c>
      <c r="BQ342" s="373" t="e">
        <f t="shared" si="280"/>
        <v>#DIV/0!</v>
      </c>
      <c r="BR342" s="373" t="e">
        <f t="shared" si="281"/>
        <v>#DIV/0!</v>
      </c>
      <c r="BS342" s="373" t="str">
        <f t="shared" si="282"/>
        <v xml:space="preserve"> </v>
      </c>
      <c r="BT342" s="373" t="e">
        <f t="shared" si="283"/>
        <v>#DIV/0!</v>
      </c>
      <c r="BU342" s="373" t="e">
        <f t="shared" si="284"/>
        <v>#DIV/0!</v>
      </c>
      <c r="BV342" s="373" t="e">
        <f t="shared" si="285"/>
        <v>#DIV/0!</v>
      </c>
      <c r="BW342" s="373" t="str">
        <f t="shared" si="286"/>
        <v xml:space="preserve"> </v>
      </c>
      <c r="BY342" s="492">
        <f t="shared" si="244"/>
        <v>2.1591895937111674</v>
      </c>
      <c r="BZ342" s="493">
        <f t="shared" si="245"/>
        <v>1.3165786769152013</v>
      </c>
      <c r="CA342" s="494">
        <f t="shared" si="256"/>
        <v>3596.1208266666667</v>
      </c>
      <c r="CB342" s="491">
        <f t="shared" si="262"/>
        <v>4621.88</v>
      </c>
      <c r="CC342" s="495" t="str">
        <f t="shared" si="263"/>
        <v xml:space="preserve"> </v>
      </c>
    </row>
    <row r="343" spans="1:81" s="651" customFormat="1" ht="9" customHeight="1">
      <c r="A343" s="642">
        <v>261</v>
      </c>
      <c r="B343" s="691" t="s">
        <v>960</v>
      </c>
      <c r="C343" s="648">
        <v>327.7</v>
      </c>
      <c r="D343" s="665"/>
      <c r="E343" s="648"/>
      <c r="F343" s="648"/>
      <c r="G343" s="644">
        <f t="shared" si="260"/>
        <v>736090.8</v>
      </c>
      <c r="H343" s="648">
        <f t="shared" si="261"/>
        <v>0</v>
      </c>
      <c r="I343" s="673">
        <v>0</v>
      </c>
      <c r="J343" s="673">
        <v>0</v>
      </c>
      <c r="K343" s="673">
        <v>0</v>
      </c>
      <c r="L343" s="673">
        <v>0</v>
      </c>
      <c r="M343" s="673">
        <v>0</v>
      </c>
      <c r="N343" s="648">
        <v>0</v>
      </c>
      <c r="O343" s="648">
        <v>0</v>
      </c>
      <c r="P343" s="648">
        <v>0</v>
      </c>
      <c r="Q343" s="648">
        <v>0</v>
      </c>
      <c r="R343" s="648">
        <v>0</v>
      </c>
      <c r="S343" s="648">
        <v>0</v>
      </c>
      <c r="T343" s="649">
        <v>0</v>
      </c>
      <c r="U343" s="648">
        <v>0</v>
      </c>
      <c r="V343" s="648" t="s">
        <v>993</v>
      </c>
      <c r="W343" s="686">
        <v>266.5</v>
      </c>
      <c r="X343" s="648">
        <v>683947.48</v>
      </c>
      <c r="Y343" s="650">
        <v>0</v>
      </c>
      <c r="Z343" s="650">
        <v>0</v>
      </c>
      <c r="AA343" s="650">
        <v>0</v>
      </c>
      <c r="AB343" s="650">
        <v>0</v>
      </c>
      <c r="AC343" s="650">
        <v>0</v>
      </c>
      <c r="AD343" s="650">
        <v>0</v>
      </c>
      <c r="AE343" s="650">
        <v>0</v>
      </c>
      <c r="AF343" s="650">
        <v>0</v>
      </c>
      <c r="AG343" s="650">
        <v>0</v>
      </c>
      <c r="AH343" s="650">
        <v>0</v>
      </c>
      <c r="AI343" s="650">
        <v>0</v>
      </c>
      <c r="AJ343" s="650">
        <v>34762.22</v>
      </c>
      <c r="AK343" s="650">
        <v>17381.099999999999</v>
      </c>
      <c r="AL343" s="650">
        <v>0</v>
      </c>
      <c r="AN343" s="652">
        <f>I343/'Приложение 1.1'!J341</f>
        <v>0</v>
      </c>
      <c r="AO343" s="652" t="e">
        <f t="shared" si="264"/>
        <v>#DIV/0!</v>
      </c>
      <c r="AP343" s="652" t="e">
        <f t="shared" si="265"/>
        <v>#DIV/0!</v>
      </c>
      <c r="AQ343" s="652" t="e">
        <f t="shared" si="266"/>
        <v>#DIV/0!</v>
      </c>
      <c r="AR343" s="652" t="e">
        <f t="shared" si="267"/>
        <v>#DIV/0!</v>
      </c>
      <c r="AS343" s="652" t="e">
        <f t="shared" si="268"/>
        <v>#DIV/0!</v>
      </c>
      <c r="AT343" s="652" t="e">
        <f t="shared" si="269"/>
        <v>#DIV/0!</v>
      </c>
      <c r="AU343" s="652">
        <f t="shared" si="270"/>
        <v>2566.4070544090055</v>
      </c>
      <c r="AV343" s="652" t="e">
        <f t="shared" si="271"/>
        <v>#DIV/0!</v>
      </c>
      <c r="AW343" s="652" t="e">
        <f t="shared" si="272"/>
        <v>#DIV/0!</v>
      </c>
      <c r="AX343" s="652" t="e">
        <f t="shared" si="273"/>
        <v>#DIV/0!</v>
      </c>
      <c r="AY343" s="652">
        <f>AI343/'Приложение 1.1'!J341</f>
        <v>0</v>
      </c>
      <c r="AZ343" s="652">
        <v>730.08</v>
      </c>
      <c r="BA343" s="652">
        <v>2070.12</v>
      </c>
      <c r="BB343" s="652">
        <v>848.92</v>
      </c>
      <c r="BC343" s="652">
        <v>819.73</v>
      </c>
      <c r="BD343" s="652">
        <v>611.5</v>
      </c>
      <c r="BE343" s="652">
        <v>1080.04</v>
      </c>
      <c r="BF343" s="652">
        <v>2671800.0099999998</v>
      </c>
      <c r="BG343" s="652">
        <f t="shared" si="274"/>
        <v>4422.8500000000004</v>
      </c>
      <c r="BH343" s="652">
        <v>8748.57</v>
      </c>
      <c r="BI343" s="652">
        <v>3389.61</v>
      </c>
      <c r="BJ343" s="652">
        <v>5995.76</v>
      </c>
      <c r="BK343" s="652">
        <v>548.62</v>
      </c>
      <c r="BL343" s="653" t="str">
        <f t="shared" si="275"/>
        <v xml:space="preserve"> </v>
      </c>
      <c r="BM343" s="653" t="e">
        <f t="shared" si="276"/>
        <v>#DIV/0!</v>
      </c>
      <c r="BN343" s="653" t="e">
        <f t="shared" si="277"/>
        <v>#DIV/0!</v>
      </c>
      <c r="BO343" s="653" t="e">
        <f t="shared" si="278"/>
        <v>#DIV/0!</v>
      </c>
      <c r="BP343" s="653" t="e">
        <f t="shared" si="279"/>
        <v>#DIV/0!</v>
      </c>
      <c r="BQ343" s="653" t="e">
        <f t="shared" si="280"/>
        <v>#DIV/0!</v>
      </c>
      <c r="BR343" s="653" t="e">
        <f t="shared" si="281"/>
        <v>#DIV/0!</v>
      </c>
      <c r="BS343" s="653" t="str">
        <f t="shared" si="282"/>
        <v xml:space="preserve"> </v>
      </c>
      <c r="BT343" s="653" t="e">
        <f t="shared" si="283"/>
        <v>#DIV/0!</v>
      </c>
      <c r="BU343" s="653" t="e">
        <f t="shared" si="284"/>
        <v>#DIV/0!</v>
      </c>
      <c r="BV343" s="653" t="e">
        <f t="shared" si="285"/>
        <v>#DIV/0!</v>
      </c>
      <c r="BW343" s="653" t="str">
        <f t="shared" si="286"/>
        <v xml:space="preserve"> </v>
      </c>
      <c r="BY343" s="654">
        <f t="shared" si="244"/>
        <v>4.7225450990557141</v>
      </c>
      <c r="BZ343" s="655">
        <f t="shared" si="245"/>
        <v>2.3612711909998056</v>
      </c>
      <c r="CA343" s="656">
        <f t="shared" si="256"/>
        <v>2762.0667917448409</v>
      </c>
      <c r="CB343" s="652">
        <f t="shared" si="262"/>
        <v>4621.88</v>
      </c>
      <c r="CC343" s="657" t="str">
        <f t="shared" si="263"/>
        <v xml:space="preserve"> </v>
      </c>
    </row>
    <row r="344" spans="1:81" s="490" customFormat="1" ht="9" customHeight="1">
      <c r="A344" s="541">
        <v>262</v>
      </c>
      <c r="B344" s="524" t="s">
        <v>961</v>
      </c>
      <c r="C344" s="487">
        <v>136.6</v>
      </c>
      <c r="D344" s="499"/>
      <c r="E344" s="487"/>
      <c r="F344" s="487"/>
      <c r="G344" s="483">
        <f t="shared" si="260"/>
        <v>896406.9</v>
      </c>
      <c r="H344" s="487">
        <f t="shared" si="261"/>
        <v>0</v>
      </c>
      <c r="I344" s="513">
        <v>0</v>
      </c>
      <c r="J344" s="513">
        <v>0</v>
      </c>
      <c r="K344" s="513">
        <v>0</v>
      </c>
      <c r="L344" s="513">
        <v>0</v>
      </c>
      <c r="M344" s="513">
        <v>0</v>
      </c>
      <c r="N344" s="487">
        <v>0</v>
      </c>
      <c r="O344" s="487">
        <v>0</v>
      </c>
      <c r="P344" s="487">
        <v>0</v>
      </c>
      <c r="Q344" s="487">
        <v>0</v>
      </c>
      <c r="R344" s="487">
        <v>0</v>
      </c>
      <c r="S344" s="487">
        <v>0</v>
      </c>
      <c r="T344" s="488">
        <v>0</v>
      </c>
      <c r="U344" s="487">
        <v>0</v>
      </c>
      <c r="V344" s="487" t="s">
        <v>993</v>
      </c>
      <c r="W344" s="535">
        <v>264.95</v>
      </c>
      <c r="X344" s="487">
        <v>877453</v>
      </c>
      <c r="Y344" s="489">
        <v>0</v>
      </c>
      <c r="Z344" s="489">
        <v>0</v>
      </c>
      <c r="AA344" s="489">
        <v>0</v>
      </c>
      <c r="AB344" s="489">
        <v>0</v>
      </c>
      <c r="AC344" s="489">
        <v>0</v>
      </c>
      <c r="AD344" s="489">
        <v>0</v>
      </c>
      <c r="AE344" s="489">
        <v>0</v>
      </c>
      <c r="AF344" s="489">
        <v>0</v>
      </c>
      <c r="AG344" s="489">
        <v>0</v>
      </c>
      <c r="AH344" s="489">
        <v>0</v>
      </c>
      <c r="AI344" s="489">
        <v>0</v>
      </c>
      <c r="AJ344" s="489">
        <v>11774.35</v>
      </c>
      <c r="AK344" s="489">
        <v>7179.55</v>
      </c>
      <c r="AL344" s="489">
        <v>0</v>
      </c>
      <c r="AN344" s="372">
        <f>I344/'Приложение 1.1'!J342</f>
        <v>0</v>
      </c>
      <c r="AO344" s="372" t="e">
        <f t="shared" si="264"/>
        <v>#DIV/0!</v>
      </c>
      <c r="AP344" s="372" t="e">
        <f t="shared" si="265"/>
        <v>#DIV/0!</v>
      </c>
      <c r="AQ344" s="372" t="e">
        <f t="shared" si="266"/>
        <v>#DIV/0!</v>
      </c>
      <c r="AR344" s="372" t="e">
        <f t="shared" si="267"/>
        <v>#DIV/0!</v>
      </c>
      <c r="AS344" s="372" t="e">
        <f t="shared" si="268"/>
        <v>#DIV/0!</v>
      </c>
      <c r="AT344" s="372" t="e">
        <f t="shared" si="269"/>
        <v>#DIV/0!</v>
      </c>
      <c r="AU344" s="372">
        <f t="shared" si="270"/>
        <v>3311.7682581619174</v>
      </c>
      <c r="AV344" s="372" t="e">
        <f t="shared" si="271"/>
        <v>#DIV/0!</v>
      </c>
      <c r="AW344" s="372" t="e">
        <f t="shared" si="272"/>
        <v>#DIV/0!</v>
      </c>
      <c r="AX344" s="372" t="e">
        <f t="shared" si="273"/>
        <v>#DIV/0!</v>
      </c>
      <c r="AY344" s="372">
        <f>AI344/'Приложение 1.1'!J342</f>
        <v>0</v>
      </c>
      <c r="AZ344" s="372">
        <v>730.08</v>
      </c>
      <c r="BA344" s="372">
        <v>2070.12</v>
      </c>
      <c r="BB344" s="372">
        <v>848.92</v>
      </c>
      <c r="BC344" s="372">
        <v>819.73</v>
      </c>
      <c r="BD344" s="372">
        <v>611.5</v>
      </c>
      <c r="BE344" s="372">
        <v>1080.04</v>
      </c>
      <c r="BF344" s="372">
        <v>2671800.0099999998</v>
      </c>
      <c r="BG344" s="372">
        <f t="shared" si="274"/>
        <v>4422.8500000000004</v>
      </c>
      <c r="BH344" s="372">
        <v>8748.57</v>
      </c>
      <c r="BI344" s="372">
        <v>3389.61</v>
      </c>
      <c r="BJ344" s="372">
        <v>5995.76</v>
      </c>
      <c r="BK344" s="372">
        <v>548.62</v>
      </c>
      <c r="BL344" s="373" t="str">
        <f t="shared" si="275"/>
        <v xml:space="preserve"> </v>
      </c>
      <c r="BM344" s="373" t="e">
        <f t="shared" si="276"/>
        <v>#DIV/0!</v>
      </c>
      <c r="BN344" s="373" t="e">
        <f t="shared" si="277"/>
        <v>#DIV/0!</v>
      </c>
      <c r="BO344" s="373" t="e">
        <f t="shared" si="278"/>
        <v>#DIV/0!</v>
      </c>
      <c r="BP344" s="373" t="e">
        <f t="shared" si="279"/>
        <v>#DIV/0!</v>
      </c>
      <c r="BQ344" s="373" t="e">
        <f t="shared" si="280"/>
        <v>#DIV/0!</v>
      </c>
      <c r="BR344" s="373" t="e">
        <f t="shared" si="281"/>
        <v>#DIV/0!</v>
      </c>
      <c r="BS344" s="373" t="str">
        <f t="shared" si="282"/>
        <v xml:space="preserve"> </v>
      </c>
      <c r="BT344" s="373" t="e">
        <f t="shared" si="283"/>
        <v>#DIV/0!</v>
      </c>
      <c r="BU344" s="373" t="e">
        <f t="shared" si="284"/>
        <v>#DIV/0!</v>
      </c>
      <c r="BV344" s="373" t="e">
        <f t="shared" si="285"/>
        <v>#DIV/0!</v>
      </c>
      <c r="BW344" s="373" t="str">
        <f t="shared" si="286"/>
        <v xml:space="preserve"> </v>
      </c>
      <c r="BY344" s="492">
        <f t="shared" si="244"/>
        <v>1.3135050611502432</v>
      </c>
      <c r="BZ344" s="493">
        <f t="shared" si="245"/>
        <v>0.80092533870500104</v>
      </c>
      <c r="CA344" s="494">
        <f t="shared" si="256"/>
        <v>3383.3059067748636</v>
      </c>
      <c r="CB344" s="491">
        <f t="shared" si="262"/>
        <v>4621.88</v>
      </c>
      <c r="CC344" s="495" t="str">
        <f t="shared" si="263"/>
        <v xml:space="preserve"> </v>
      </c>
    </row>
    <row r="345" spans="1:81" s="651" customFormat="1" ht="9" customHeight="1">
      <c r="A345" s="642">
        <v>263</v>
      </c>
      <c r="B345" s="691" t="s">
        <v>962</v>
      </c>
      <c r="C345" s="648">
        <v>340.4</v>
      </c>
      <c r="D345" s="665"/>
      <c r="E345" s="648"/>
      <c r="F345" s="648"/>
      <c r="G345" s="644">
        <f t="shared" si="260"/>
        <v>860604.41</v>
      </c>
      <c r="H345" s="648">
        <f t="shared" si="261"/>
        <v>0</v>
      </c>
      <c r="I345" s="673">
        <v>0</v>
      </c>
      <c r="J345" s="673">
        <v>0</v>
      </c>
      <c r="K345" s="673">
        <v>0</v>
      </c>
      <c r="L345" s="673">
        <v>0</v>
      </c>
      <c r="M345" s="673">
        <v>0</v>
      </c>
      <c r="N345" s="648">
        <v>0</v>
      </c>
      <c r="O345" s="648">
        <v>0</v>
      </c>
      <c r="P345" s="648">
        <v>0</v>
      </c>
      <c r="Q345" s="648">
        <v>0</v>
      </c>
      <c r="R345" s="648">
        <v>0</v>
      </c>
      <c r="S345" s="648">
        <v>0</v>
      </c>
      <c r="T345" s="649">
        <v>0</v>
      </c>
      <c r="U345" s="648">
        <v>0</v>
      </c>
      <c r="V345" s="648" t="s">
        <v>993</v>
      </c>
      <c r="W345" s="686">
        <v>378</v>
      </c>
      <c r="X345" s="648">
        <v>832610.98</v>
      </c>
      <c r="Y345" s="650">
        <v>0</v>
      </c>
      <c r="Z345" s="650">
        <v>0</v>
      </c>
      <c r="AA345" s="650">
        <v>0</v>
      </c>
      <c r="AB345" s="650">
        <v>0</v>
      </c>
      <c r="AC345" s="650">
        <v>0</v>
      </c>
      <c r="AD345" s="650">
        <v>0</v>
      </c>
      <c r="AE345" s="650">
        <v>0</v>
      </c>
      <c r="AF345" s="650">
        <v>0</v>
      </c>
      <c r="AG345" s="650">
        <v>0</v>
      </c>
      <c r="AH345" s="650">
        <v>0</v>
      </c>
      <c r="AI345" s="650">
        <v>0</v>
      </c>
      <c r="AJ345" s="650">
        <v>17422.86</v>
      </c>
      <c r="AK345" s="650">
        <v>10570.57</v>
      </c>
      <c r="AL345" s="650">
        <v>0</v>
      </c>
      <c r="AN345" s="652">
        <f>I345/'Приложение 1.1'!J343</f>
        <v>0</v>
      </c>
      <c r="AO345" s="652" t="e">
        <f t="shared" si="264"/>
        <v>#DIV/0!</v>
      </c>
      <c r="AP345" s="652" t="e">
        <f t="shared" si="265"/>
        <v>#DIV/0!</v>
      </c>
      <c r="AQ345" s="652" t="e">
        <f t="shared" si="266"/>
        <v>#DIV/0!</v>
      </c>
      <c r="AR345" s="652" t="e">
        <f t="shared" si="267"/>
        <v>#DIV/0!</v>
      </c>
      <c r="AS345" s="652" t="e">
        <f t="shared" si="268"/>
        <v>#DIV/0!</v>
      </c>
      <c r="AT345" s="652" t="e">
        <f t="shared" si="269"/>
        <v>#DIV/0!</v>
      </c>
      <c r="AU345" s="652">
        <f t="shared" si="270"/>
        <v>2202.6745502645504</v>
      </c>
      <c r="AV345" s="652" t="e">
        <f t="shared" si="271"/>
        <v>#DIV/0!</v>
      </c>
      <c r="AW345" s="652" t="e">
        <f t="shared" si="272"/>
        <v>#DIV/0!</v>
      </c>
      <c r="AX345" s="652" t="e">
        <f t="shared" si="273"/>
        <v>#DIV/0!</v>
      </c>
      <c r="AY345" s="652">
        <f>AI345/'Приложение 1.1'!J343</f>
        <v>0</v>
      </c>
      <c r="AZ345" s="652">
        <v>730.08</v>
      </c>
      <c r="BA345" s="652">
        <v>2070.12</v>
      </c>
      <c r="BB345" s="652">
        <v>848.92</v>
      </c>
      <c r="BC345" s="652">
        <v>819.73</v>
      </c>
      <c r="BD345" s="652">
        <v>611.5</v>
      </c>
      <c r="BE345" s="652">
        <v>1080.04</v>
      </c>
      <c r="BF345" s="652">
        <v>2671800.0099999998</v>
      </c>
      <c r="BG345" s="652">
        <f t="shared" si="274"/>
        <v>4422.8500000000004</v>
      </c>
      <c r="BH345" s="652">
        <v>8748.57</v>
      </c>
      <c r="BI345" s="652">
        <v>3389.61</v>
      </c>
      <c r="BJ345" s="652">
        <v>5995.76</v>
      </c>
      <c r="BK345" s="652">
        <v>548.62</v>
      </c>
      <c r="BL345" s="653" t="str">
        <f t="shared" si="275"/>
        <v xml:space="preserve"> </v>
      </c>
      <c r="BM345" s="653" t="e">
        <f t="shared" si="276"/>
        <v>#DIV/0!</v>
      </c>
      <c r="BN345" s="653" t="e">
        <f t="shared" si="277"/>
        <v>#DIV/0!</v>
      </c>
      <c r="BO345" s="653" t="e">
        <f t="shared" si="278"/>
        <v>#DIV/0!</v>
      </c>
      <c r="BP345" s="653" t="e">
        <f t="shared" si="279"/>
        <v>#DIV/0!</v>
      </c>
      <c r="BQ345" s="653" t="e">
        <f t="shared" si="280"/>
        <v>#DIV/0!</v>
      </c>
      <c r="BR345" s="653" t="e">
        <f t="shared" si="281"/>
        <v>#DIV/0!</v>
      </c>
      <c r="BS345" s="653" t="str">
        <f t="shared" si="282"/>
        <v xml:space="preserve"> </v>
      </c>
      <c r="BT345" s="653" t="e">
        <f t="shared" si="283"/>
        <v>#DIV/0!</v>
      </c>
      <c r="BU345" s="653" t="e">
        <f t="shared" si="284"/>
        <v>#DIV/0!</v>
      </c>
      <c r="BV345" s="653" t="e">
        <f t="shared" si="285"/>
        <v>#DIV/0!</v>
      </c>
      <c r="BW345" s="653" t="str">
        <f t="shared" si="286"/>
        <v xml:space="preserve"> </v>
      </c>
      <c r="BY345" s="654">
        <f t="shared" si="244"/>
        <v>2.0244911364095843</v>
      </c>
      <c r="BZ345" s="655">
        <f t="shared" si="245"/>
        <v>1.2282728135218361</v>
      </c>
      <c r="CA345" s="656">
        <f t="shared" si="256"/>
        <v>2276.7312433862435</v>
      </c>
      <c r="CB345" s="652">
        <f t="shared" si="262"/>
        <v>4621.88</v>
      </c>
      <c r="CC345" s="657" t="str">
        <f t="shared" si="263"/>
        <v xml:space="preserve"> </v>
      </c>
    </row>
    <row r="346" spans="1:81" s="26" customFormat="1" ht="9" customHeight="1">
      <c r="A346" s="541">
        <v>264</v>
      </c>
      <c r="B346" s="129" t="s">
        <v>963</v>
      </c>
      <c r="C346" s="388">
        <v>601.9</v>
      </c>
      <c r="D346" s="365"/>
      <c r="E346" s="388"/>
      <c r="F346" s="388"/>
      <c r="G346" s="388">
        <f>ROUND(H346+U346+X346+Z346+AB346+AD346+AF346+AH346+AI346+AJ346+AK346+AL346,2)</f>
        <v>1925519.27</v>
      </c>
      <c r="H346" s="388">
        <f t="shared" si="261"/>
        <v>0</v>
      </c>
      <c r="I346" s="190">
        <v>0</v>
      </c>
      <c r="J346" s="190">
        <v>0</v>
      </c>
      <c r="K346" s="190">
        <v>0</v>
      </c>
      <c r="L346" s="190">
        <v>0</v>
      </c>
      <c r="M346" s="190">
        <v>0</v>
      </c>
      <c r="N346" s="388">
        <v>0</v>
      </c>
      <c r="O346" s="388">
        <v>0</v>
      </c>
      <c r="P346" s="388">
        <v>0</v>
      </c>
      <c r="Q346" s="388">
        <v>0</v>
      </c>
      <c r="R346" s="388">
        <v>0</v>
      </c>
      <c r="S346" s="388">
        <v>0</v>
      </c>
      <c r="T346" s="103">
        <v>0</v>
      </c>
      <c r="U346" s="388">
        <v>0</v>
      </c>
      <c r="V346" s="388" t="s">
        <v>993</v>
      </c>
      <c r="W346" s="19">
        <v>598</v>
      </c>
      <c r="X346" s="388">
        <v>1891725.26</v>
      </c>
      <c r="Y346" s="396">
        <v>0</v>
      </c>
      <c r="Z346" s="396">
        <v>0</v>
      </c>
      <c r="AA346" s="396">
        <v>0</v>
      </c>
      <c r="AB346" s="396">
        <v>0</v>
      </c>
      <c r="AC346" s="396">
        <v>0</v>
      </c>
      <c r="AD346" s="396">
        <v>0</v>
      </c>
      <c r="AE346" s="396">
        <v>0</v>
      </c>
      <c r="AF346" s="396">
        <v>0</v>
      </c>
      <c r="AG346" s="396">
        <v>0</v>
      </c>
      <c r="AH346" s="396">
        <v>0</v>
      </c>
      <c r="AI346" s="396">
        <v>0</v>
      </c>
      <c r="AJ346" s="396">
        <v>18707.400000000001</v>
      </c>
      <c r="AK346" s="396">
        <v>15086.61</v>
      </c>
      <c r="AL346" s="396">
        <v>0</v>
      </c>
      <c r="AN346" s="372">
        <f>I346/'Приложение 1.1'!J344</f>
        <v>0</v>
      </c>
      <c r="AO346" s="372" t="e">
        <f t="shared" si="264"/>
        <v>#DIV/0!</v>
      </c>
      <c r="AP346" s="372" t="e">
        <f t="shared" si="265"/>
        <v>#DIV/0!</v>
      </c>
      <c r="AQ346" s="372" t="e">
        <f t="shared" si="266"/>
        <v>#DIV/0!</v>
      </c>
      <c r="AR346" s="372" t="e">
        <f t="shared" si="267"/>
        <v>#DIV/0!</v>
      </c>
      <c r="AS346" s="372" t="e">
        <f t="shared" si="268"/>
        <v>#DIV/0!</v>
      </c>
      <c r="AT346" s="372" t="e">
        <f t="shared" si="269"/>
        <v>#DIV/0!</v>
      </c>
      <c r="AU346" s="372">
        <f t="shared" si="270"/>
        <v>3163.4201672240802</v>
      </c>
      <c r="AV346" s="372" t="e">
        <f t="shared" si="271"/>
        <v>#DIV/0!</v>
      </c>
      <c r="AW346" s="372" t="e">
        <f t="shared" si="272"/>
        <v>#DIV/0!</v>
      </c>
      <c r="AX346" s="372" t="e">
        <f t="shared" si="273"/>
        <v>#DIV/0!</v>
      </c>
      <c r="AY346" s="372">
        <f>AI346/'Приложение 1.1'!J344</f>
        <v>0</v>
      </c>
      <c r="AZ346" s="372">
        <v>730.08</v>
      </c>
      <c r="BA346" s="372">
        <v>2070.12</v>
      </c>
      <c r="BB346" s="372">
        <v>848.92</v>
      </c>
      <c r="BC346" s="372">
        <v>819.73</v>
      </c>
      <c r="BD346" s="372">
        <v>611.5</v>
      </c>
      <c r="BE346" s="372">
        <v>1080.04</v>
      </c>
      <c r="BF346" s="372">
        <v>2671800.0099999998</v>
      </c>
      <c r="BG346" s="372">
        <f t="shared" si="274"/>
        <v>4422.8500000000004</v>
      </c>
      <c r="BH346" s="372">
        <v>8748.57</v>
      </c>
      <c r="BI346" s="372">
        <v>3389.61</v>
      </c>
      <c r="BJ346" s="372">
        <v>5995.76</v>
      </c>
      <c r="BK346" s="372">
        <v>548.62</v>
      </c>
      <c r="BL346" s="373" t="str">
        <f t="shared" si="275"/>
        <v xml:space="preserve"> </v>
      </c>
      <c r="BM346" s="373" t="e">
        <f t="shared" si="276"/>
        <v>#DIV/0!</v>
      </c>
      <c r="BN346" s="373" t="e">
        <f t="shared" si="277"/>
        <v>#DIV/0!</v>
      </c>
      <c r="BO346" s="373" t="e">
        <f t="shared" si="278"/>
        <v>#DIV/0!</v>
      </c>
      <c r="BP346" s="373" t="e">
        <f t="shared" si="279"/>
        <v>#DIV/0!</v>
      </c>
      <c r="BQ346" s="373" t="e">
        <f t="shared" si="280"/>
        <v>#DIV/0!</v>
      </c>
      <c r="BR346" s="373" t="e">
        <f t="shared" si="281"/>
        <v>#DIV/0!</v>
      </c>
      <c r="BS346" s="373" t="str">
        <f t="shared" si="282"/>
        <v xml:space="preserve"> </v>
      </c>
      <c r="BT346" s="373" t="e">
        <f t="shared" si="283"/>
        <v>#DIV/0!</v>
      </c>
      <c r="BU346" s="373" t="e">
        <f t="shared" si="284"/>
        <v>#DIV/0!</v>
      </c>
      <c r="BV346" s="373" t="e">
        <f t="shared" si="285"/>
        <v>#DIV/0!</v>
      </c>
      <c r="BW346" s="373" t="str">
        <f t="shared" si="286"/>
        <v xml:space="preserve"> </v>
      </c>
      <c r="BY346" s="273">
        <f t="shared" si="244"/>
        <v>0.971550910523996</v>
      </c>
      <c r="BZ346" s="374">
        <f t="shared" si="245"/>
        <v>0.78350864803342113</v>
      </c>
      <c r="CA346" s="375">
        <f t="shared" si="256"/>
        <v>3219.931889632107</v>
      </c>
      <c r="CB346" s="372">
        <f t="shared" si="262"/>
        <v>4621.88</v>
      </c>
      <c r="CC346" s="18" t="str">
        <f t="shared" si="263"/>
        <v xml:space="preserve"> </v>
      </c>
    </row>
    <row r="347" spans="1:81" s="26" customFormat="1" ht="39.75" customHeight="1">
      <c r="A347" s="796" t="s">
        <v>36</v>
      </c>
      <c r="B347" s="796"/>
      <c r="C347" s="388">
        <f>SUM(C340:C346)</f>
        <v>2507.6999999999998</v>
      </c>
      <c r="D347" s="287"/>
      <c r="E347" s="275"/>
      <c r="F347" s="275"/>
      <c r="G347" s="388">
        <f>ROUND(SUM(G340:G346),2)</f>
        <v>8104394.6100000003</v>
      </c>
      <c r="H347" s="388">
        <f t="shared" ref="H347:AL347" si="287">SUM(H340:H346)</f>
        <v>0</v>
      </c>
      <c r="I347" s="388">
        <f t="shared" si="287"/>
        <v>0</v>
      </c>
      <c r="J347" s="388">
        <f t="shared" si="287"/>
        <v>0</v>
      </c>
      <c r="K347" s="388">
        <f t="shared" si="287"/>
        <v>0</v>
      </c>
      <c r="L347" s="388">
        <f t="shared" si="287"/>
        <v>0</v>
      </c>
      <c r="M347" s="388">
        <f t="shared" si="287"/>
        <v>0</v>
      </c>
      <c r="N347" s="388">
        <f t="shared" si="287"/>
        <v>0</v>
      </c>
      <c r="O347" s="388">
        <f t="shared" si="287"/>
        <v>0</v>
      </c>
      <c r="P347" s="388">
        <f t="shared" si="287"/>
        <v>0</v>
      </c>
      <c r="Q347" s="388">
        <f t="shared" si="287"/>
        <v>0</v>
      </c>
      <c r="R347" s="388">
        <f t="shared" si="287"/>
        <v>0</v>
      </c>
      <c r="S347" s="388">
        <f t="shared" si="287"/>
        <v>0</v>
      </c>
      <c r="T347" s="103">
        <f t="shared" si="287"/>
        <v>0</v>
      </c>
      <c r="U347" s="388">
        <f t="shared" si="287"/>
        <v>0</v>
      </c>
      <c r="V347" s="275" t="s">
        <v>388</v>
      </c>
      <c r="W347" s="388">
        <f t="shared" si="287"/>
        <v>2715.45</v>
      </c>
      <c r="X347" s="388">
        <f t="shared" si="287"/>
        <v>7819940.7200000007</v>
      </c>
      <c r="Y347" s="388">
        <f t="shared" si="287"/>
        <v>0</v>
      </c>
      <c r="Z347" s="388">
        <f t="shared" si="287"/>
        <v>0</v>
      </c>
      <c r="AA347" s="388">
        <f t="shared" si="287"/>
        <v>0</v>
      </c>
      <c r="AB347" s="388">
        <f t="shared" si="287"/>
        <v>0</v>
      </c>
      <c r="AC347" s="388">
        <f t="shared" si="287"/>
        <v>0</v>
      </c>
      <c r="AD347" s="388">
        <f t="shared" si="287"/>
        <v>0</v>
      </c>
      <c r="AE347" s="388">
        <f t="shared" si="287"/>
        <v>0</v>
      </c>
      <c r="AF347" s="388">
        <f t="shared" si="287"/>
        <v>0</v>
      </c>
      <c r="AG347" s="388">
        <f t="shared" si="287"/>
        <v>0</v>
      </c>
      <c r="AH347" s="388">
        <f t="shared" si="287"/>
        <v>0</v>
      </c>
      <c r="AI347" s="388">
        <f t="shared" si="287"/>
        <v>0</v>
      </c>
      <c r="AJ347" s="388">
        <f t="shared" si="287"/>
        <v>176823.50000000003</v>
      </c>
      <c r="AK347" s="388">
        <f t="shared" si="287"/>
        <v>107630.39</v>
      </c>
      <c r="AL347" s="388">
        <f t="shared" si="287"/>
        <v>0</v>
      </c>
      <c r="AN347" s="372">
        <f>I347/'Приложение 1.1'!J345</f>
        <v>0</v>
      </c>
      <c r="AO347" s="372" t="e">
        <f t="shared" si="264"/>
        <v>#DIV/0!</v>
      </c>
      <c r="AP347" s="372" t="e">
        <f t="shared" si="265"/>
        <v>#DIV/0!</v>
      </c>
      <c r="AQ347" s="372" t="e">
        <f t="shared" si="266"/>
        <v>#DIV/0!</v>
      </c>
      <c r="AR347" s="372" t="e">
        <f t="shared" si="267"/>
        <v>#DIV/0!</v>
      </c>
      <c r="AS347" s="372" t="e">
        <f t="shared" si="268"/>
        <v>#DIV/0!</v>
      </c>
      <c r="AT347" s="372" t="e">
        <f t="shared" si="269"/>
        <v>#DIV/0!</v>
      </c>
      <c r="AU347" s="372">
        <f t="shared" si="270"/>
        <v>2879.795510872968</v>
      </c>
      <c r="AV347" s="372" t="e">
        <f t="shared" si="271"/>
        <v>#DIV/0!</v>
      </c>
      <c r="AW347" s="372" t="e">
        <f t="shared" si="272"/>
        <v>#DIV/0!</v>
      </c>
      <c r="AX347" s="372" t="e">
        <f t="shared" si="273"/>
        <v>#DIV/0!</v>
      </c>
      <c r="AY347" s="372">
        <f>AI347/'Приложение 1.1'!J345</f>
        <v>0</v>
      </c>
      <c r="AZ347" s="372">
        <v>730.08</v>
      </c>
      <c r="BA347" s="372">
        <v>2070.12</v>
      </c>
      <c r="BB347" s="372">
        <v>848.92</v>
      </c>
      <c r="BC347" s="372">
        <v>819.73</v>
      </c>
      <c r="BD347" s="372">
        <v>611.5</v>
      </c>
      <c r="BE347" s="372">
        <v>1080.04</v>
      </c>
      <c r="BF347" s="372">
        <v>2671800.0099999998</v>
      </c>
      <c r="BG347" s="372">
        <f t="shared" si="274"/>
        <v>4422.8500000000004</v>
      </c>
      <c r="BH347" s="372">
        <v>8748.57</v>
      </c>
      <c r="BI347" s="372">
        <v>3389.61</v>
      </c>
      <c r="BJ347" s="372">
        <v>5995.76</v>
      </c>
      <c r="BK347" s="372">
        <v>548.62</v>
      </c>
      <c r="BL347" s="373" t="str">
        <f t="shared" si="275"/>
        <v xml:space="preserve"> </v>
      </c>
      <c r="BM347" s="373" t="e">
        <f t="shared" si="276"/>
        <v>#DIV/0!</v>
      </c>
      <c r="BN347" s="373" t="e">
        <f t="shared" si="277"/>
        <v>#DIV/0!</v>
      </c>
      <c r="BO347" s="373" t="e">
        <f t="shared" si="278"/>
        <v>#DIV/0!</v>
      </c>
      <c r="BP347" s="373" t="e">
        <f t="shared" si="279"/>
        <v>#DIV/0!</v>
      </c>
      <c r="BQ347" s="373" t="e">
        <f t="shared" si="280"/>
        <v>#DIV/0!</v>
      </c>
      <c r="BR347" s="373" t="e">
        <f t="shared" si="281"/>
        <v>#DIV/0!</v>
      </c>
      <c r="BS347" s="373" t="str">
        <f t="shared" si="282"/>
        <v xml:space="preserve"> </v>
      </c>
      <c r="BT347" s="373" t="e">
        <f t="shared" si="283"/>
        <v>#DIV/0!</v>
      </c>
      <c r="BU347" s="373" t="e">
        <f t="shared" si="284"/>
        <v>#DIV/0!</v>
      </c>
      <c r="BV347" s="373" t="e">
        <f t="shared" si="285"/>
        <v>#DIV/0!</v>
      </c>
      <c r="BW347" s="373" t="str">
        <f t="shared" si="286"/>
        <v xml:space="preserve"> </v>
      </c>
      <c r="BY347" s="273">
        <f t="shared" si="244"/>
        <v>2.1818224371974408</v>
      </c>
      <c r="BZ347" s="374">
        <f t="shared" si="245"/>
        <v>1.3280497209155515</v>
      </c>
      <c r="CA347" s="375">
        <f t="shared" si="256"/>
        <v>2984.5493785560407</v>
      </c>
      <c r="CB347" s="372">
        <f t="shared" si="262"/>
        <v>4621.88</v>
      </c>
      <c r="CC347" s="18" t="str">
        <f t="shared" si="263"/>
        <v xml:space="preserve"> </v>
      </c>
    </row>
    <row r="348" spans="1:81" s="26" customFormat="1" ht="12.75" customHeight="1">
      <c r="A348" s="715" t="s">
        <v>40</v>
      </c>
      <c r="B348" s="716"/>
      <c r="C348" s="716"/>
      <c r="D348" s="716"/>
      <c r="E348" s="716"/>
      <c r="F348" s="716"/>
      <c r="G348" s="716"/>
      <c r="H348" s="716"/>
      <c r="I348" s="716"/>
      <c r="J348" s="716"/>
      <c r="K348" s="716"/>
      <c r="L348" s="716"/>
      <c r="M348" s="716"/>
      <c r="N348" s="716"/>
      <c r="O348" s="716"/>
      <c r="P348" s="716"/>
      <c r="Q348" s="716"/>
      <c r="R348" s="716"/>
      <c r="S348" s="716"/>
      <c r="T348" s="716"/>
      <c r="U348" s="716"/>
      <c r="V348" s="716"/>
      <c r="W348" s="716"/>
      <c r="X348" s="716"/>
      <c r="Y348" s="716"/>
      <c r="Z348" s="716"/>
      <c r="AA348" s="716"/>
      <c r="AB348" s="716"/>
      <c r="AC348" s="716"/>
      <c r="AD348" s="716"/>
      <c r="AE348" s="716"/>
      <c r="AF348" s="716"/>
      <c r="AG348" s="716"/>
      <c r="AH348" s="716"/>
      <c r="AI348" s="716"/>
      <c r="AJ348" s="716"/>
      <c r="AK348" s="716"/>
      <c r="AL348" s="717"/>
      <c r="AN348" s="372" t="e">
        <f>I348/'Приложение 1.1'!J346</f>
        <v>#DIV/0!</v>
      </c>
      <c r="AO348" s="372" t="e">
        <f t="shared" si="264"/>
        <v>#DIV/0!</v>
      </c>
      <c r="AP348" s="372" t="e">
        <f t="shared" si="265"/>
        <v>#DIV/0!</v>
      </c>
      <c r="AQ348" s="372" t="e">
        <f t="shared" si="266"/>
        <v>#DIV/0!</v>
      </c>
      <c r="AR348" s="372" t="e">
        <f t="shared" si="267"/>
        <v>#DIV/0!</v>
      </c>
      <c r="AS348" s="372" t="e">
        <f t="shared" si="268"/>
        <v>#DIV/0!</v>
      </c>
      <c r="AT348" s="372" t="e">
        <f t="shared" si="269"/>
        <v>#DIV/0!</v>
      </c>
      <c r="AU348" s="372" t="e">
        <f t="shared" si="270"/>
        <v>#DIV/0!</v>
      </c>
      <c r="AV348" s="372" t="e">
        <f t="shared" si="271"/>
        <v>#DIV/0!</v>
      </c>
      <c r="AW348" s="372" t="e">
        <f t="shared" si="272"/>
        <v>#DIV/0!</v>
      </c>
      <c r="AX348" s="372" t="e">
        <f t="shared" si="273"/>
        <v>#DIV/0!</v>
      </c>
      <c r="AY348" s="372" t="e">
        <f>AI348/'Приложение 1.1'!J346</f>
        <v>#DIV/0!</v>
      </c>
      <c r="AZ348" s="372">
        <v>730.08</v>
      </c>
      <c r="BA348" s="372">
        <v>2070.12</v>
      </c>
      <c r="BB348" s="372">
        <v>848.92</v>
      </c>
      <c r="BC348" s="372">
        <v>819.73</v>
      </c>
      <c r="BD348" s="372">
        <v>611.5</v>
      </c>
      <c r="BE348" s="372">
        <v>1080.04</v>
      </c>
      <c r="BF348" s="372">
        <v>2671800.0099999998</v>
      </c>
      <c r="BG348" s="372">
        <f t="shared" si="274"/>
        <v>4422.8500000000004</v>
      </c>
      <c r="BH348" s="372">
        <v>8748.57</v>
      </c>
      <c r="BI348" s="372">
        <v>3389.61</v>
      </c>
      <c r="BJ348" s="372">
        <v>5995.76</v>
      </c>
      <c r="BK348" s="372">
        <v>548.62</v>
      </c>
      <c r="BL348" s="373" t="e">
        <f t="shared" si="275"/>
        <v>#DIV/0!</v>
      </c>
      <c r="BM348" s="373" t="e">
        <f t="shared" si="276"/>
        <v>#DIV/0!</v>
      </c>
      <c r="BN348" s="373" t="e">
        <f t="shared" si="277"/>
        <v>#DIV/0!</v>
      </c>
      <c r="BO348" s="373" t="e">
        <f t="shared" si="278"/>
        <v>#DIV/0!</v>
      </c>
      <c r="BP348" s="373" t="e">
        <f t="shared" si="279"/>
        <v>#DIV/0!</v>
      </c>
      <c r="BQ348" s="373" t="e">
        <f t="shared" si="280"/>
        <v>#DIV/0!</v>
      </c>
      <c r="BR348" s="373" t="e">
        <f t="shared" si="281"/>
        <v>#DIV/0!</v>
      </c>
      <c r="BS348" s="373" t="e">
        <f t="shared" si="282"/>
        <v>#DIV/0!</v>
      </c>
      <c r="BT348" s="373" t="e">
        <f t="shared" si="283"/>
        <v>#DIV/0!</v>
      </c>
      <c r="BU348" s="373" t="e">
        <f t="shared" si="284"/>
        <v>#DIV/0!</v>
      </c>
      <c r="BV348" s="373" t="e">
        <f t="shared" si="285"/>
        <v>#DIV/0!</v>
      </c>
      <c r="BW348" s="373" t="e">
        <f t="shared" si="286"/>
        <v>#DIV/0!</v>
      </c>
      <c r="BY348" s="273" t="e">
        <f t="shared" si="244"/>
        <v>#DIV/0!</v>
      </c>
      <c r="BZ348" s="374" t="e">
        <f t="shared" si="245"/>
        <v>#DIV/0!</v>
      </c>
      <c r="CA348" s="375" t="e">
        <f t="shared" si="256"/>
        <v>#DIV/0!</v>
      </c>
      <c r="CB348" s="372">
        <f t="shared" si="262"/>
        <v>4621.88</v>
      </c>
      <c r="CC348" s="18" t="e">
        <f t="shared" si="263"/>
        <v>#DIV/0!</v>
      </c>
    </row>
    <row r="349" spans="1:81" s="490" customFormat="1" ht="9" customHeight="1">
      <c r="A349" s="541">
        <v>265</v>
      </c>
      <c r="B349" s="524" t="s">
        <v>969</v>
      </c>
      <c r="C349" s="487">
        <v>366.74</v>
      </c>
      <c r="D349" s="499"/>
      <c r="E349" s="487"/>
      <c r="F349" s="487"/>
      <c r="G349" s="483">
        <f>ROUND(H349+U349+X349+Z349+AB349+AD349+AF349+AH349+AI349+AJ349+AK349+AL349,2)</f>
        <v>1343411.91</v>
      </c>
      <c r="H349" s="487">
        <f>I349+K349+M349+O349+Q349+S349</f>
        <v>0</v>
      </c>
      <c r="I349" s="513">
        <v>0</v>
      </c>
      <c r="J349" s="513">
        <v>0</v>
      </c>
      <c r="K349" s="513">
        <v>0</v>
      </c>
      <c r="L349" s="513">
        <v>0</v>
      </c>
      <c r="M349" s="513">
        <v>0</v>
      </c>
      <c r="N349" s="487">
        <v>0</v>
      </c>
      <c r="O349" s="487">
        <v>0</v>
      </c>
      <c r="P349" s="487">
        <v>0</v>
      </c>
      <c r="Q349" s="487">
        <v>0</v>
      </c>
      <c r="R349" s="487">
        <v>0</v>
      </c>
      <c r="S349" s="487">
        <v>0</v>
      </c>
      <c r="T349" s="488">
        <v>0</v>
      </c>
      <c r="U349" s="487">
        <v>0</v>
      </c>
      <c r="V349" s="487" t="s">
        <v>993</v>
      </c>
      <c r="W349" s="489">
        <v>333.5</v>
      </c>
      <c r="X349" s="487">
        <v>1299696.1399999999</v>
      </c>
      <c r="Y349" s="489">
        <v>0</v>
      </c>
      <c r="Z349" s="489">
        <v>0</v>
      </c>
      <c r="AA349" s="489">
        <v>0</v>
      </c>
      <c r="AB349" s="489">
        <v>0</v>
      </c>
      <c r="AC349" s="489">
        <v>0</v>
      </c>
      <c r="AD349" s="489">
        <v>0</v>
      </c>
      <c r="AE349" s="489">
        <v>0</v>
      </c>
      <c r="AF349" s="489">
        <v>0</v>
      </c>
      <c r="AG349" s="489">
        <v>0</v>
      </c>
      <c r="AH349" s="489">
        <v>0</v>
      </c>
      <c r="AI349" s="489">
        <v>0</v>
      </c>
      <c r="AJ349" s="489">
        <v>27208.3</v>
      </c>
      <c r="AK349" s="489">
        <v>16507.47</v>
      </c>
      <c r="AL349" s="489">
        <v>0</v>
      </c>
      <c r="AN349" s="372">
        <f>I349/'Приложение 1.1'!J347</f>
        <v>0</v>
      </c>
      <c r="AO349" s="372" t="e">
        <f t="shared" si="264"/>
        <v>#DIV/0!</v>
      </c>
      <c r="AP349" s="372" t="e">
        <f t="shared" si="265"/>
        <v>#DIV/0!</v>
      </c>
      <c r="AQ349" s="372" t="e">
        <f t="shared" si="266"/>
        <v>#DIV/0!</v>
      </c>
      <c r="AR349" s="372" t="e">
        <f t="shared" si="267"/>
        <v>#DIV/0!</v>
      </c>
      <c r="AS349" s="372" t="e">
        <f t="shared" si="268"/>
        <v>#DIV/0!</v>
      </c>
      <c r="AT349" s="372" t="e">
        <f t="shared" si="269"/>
        <v>#DIV/0!</v>
      </c>
      <c r="AU349" s="372">
        <f t="shared" si="270"/>
        <v>3897.1398500749624</v>
      </c>
      <c r="AV349" s="372" t="e">
        <f t="shared" si="271"/>
        <v>#DIV/0!</v>
      </c>
      <c r="AW349" s="372" t="e">
        <f t="shared" si="272"/>
        <v>#DIV/0!</v>
      </c>
      <c r="AX349" s="372" t="e">
        <f t="shared" si="273"/>
        <v>#DIV/0!</v>
      </c>
      <c r="AY349" s="372">
        <f>AI349/'Приложение 1.1'!J347</f>
        <v>0</v>
      </c>
      <c r="AZ349" s="372">
        <v>730.08</v>
      </c>
      <c r="BA349" s="372">
        <v>2070.12</v>
      </c>
      <c r="BB349" s="372">
        <v>848.92</v>
      </c>
      <c r="BC349" s="372">
        <v>819.73</v>
      </c>
      <c r="BD349" s="372">
        <v>611.5</v>
      </c>
      <c r="BE349" s="372">
        <v>1080.04</v>
      </c>
      <c r="BF349" s="372">
        <v>2671800.0099999998</v>
      </c>
      <c r="BG349" s="372">
        <f t="shared" si="274"/>
        <v>4422.8500000000004</v>
      </c>
      <c r="BH349" s="372">
        <v>8748.57</v>
      </c>
      <c r="BI349" s="372">
        <v>3389.61</v>
      </c>
      <c r="BJ349" s="372">
        <v>5995.76</v>
      </c>
      <c r="BK349" s="372">
        <v>548.62</v>
      </c>
      <c r="BL349" s="373" t="str">
        <f t="shared" si="275"/>
        <v xml:space="preserve"> </v>
      </c>
      <c r="BM349" s="373" t="e">
        <f t="shared" si="276"/>
        <v>#DIV/0!</v>
      </c>
      <c r="BN349" s="373" t="e">
        <f t="shared" si="277"/>
        <v>#DIV/0!</v>
      </c>
      <c r="BO349" s="373" t="e">
        <f t="shared" si="278"/>
        <v>#DIV/0!</v>
      </c>
      <c r="BP349" s="373" t="e">
        <f t="shared" si="279"/>
        <v>#DIV/0!</v>
      </c>
      <c r="BQ349" s="373" t="e">
        <f t="shared" si="280"/>
        <v>#DIV/0!</v>
      </c>
      <c r="BR349" s="373" t="e">
        <f t="shared" si="281"/>
        <v>#DIV/0!</v>
      </c>
      <c r="BS349" s="373" t="str">
        <f t="shared" si="282"/>
        <v xml:space="preserve"> </v>
      </c>
      <c r="BT349" s="373" t="e">
        <f t="shared" si="283"/>
        <v>#DIV/0!</v>
      </c>
      <c r="BU349" s="373" t="e">
        <f t="shared" si="284"/>
        <v>#DIV/0!</v>
      </c>
      <c r="BV349" s="373" t="e">
        <f t="shared" si="285"/>
        <v>#DIV/0!</v>
      </c>
      <c r="BW349" s="373" t="str">
        <f t="shared" si="286"/>
        <v xml:space="preserve"> </v>
      </c>
      <c r="BY349" s="492">
        <f t="shared" si="244"/>
        <v>2.0253132935229079</v>
      </c>
      <c r="BZ349" s="493">
        <f t="shared" si="245"/>
        <v>1.2287720450535535</v>
      </c>
      <c r="CA349" s="494">
        <f t="shared" si="256"/>
        <v>4028.2216191904045</v>
      </c>
      <c r="CB349" s="491">
        <f t="shared" si="262"/>
        <v>4621.88</v>
      </c>
      <c r="CC349" s="495" t="str">
        <f t="shared" si="263"/>
        <v xml:space="preserve"> </v>
      </c>
    </row>
    <row r="350" spans="1:81" s="26" customFormat="1" ht="48.75" customHeight="1">
      <c r="A350" s="796" t="s">
        <v>39</v>
      </c>
      <c r="B350" s="796"/>
      <c r="C350" s="388">
        <f>SUM(C349)</f>
        <v>366.74</v>
      </c>
      <c r="D350" s="287"/>
      <c r="E350" s="275"/>
      <c r="F350" s="275"/>
      <c r="G350" s="388">
        <f>ROUND(SUM(G349),2)</f>
        <v>1343411.91</v>
      </c>
      <c r="H350" s="388">
        <f t="shared" ref="H350:AL350" si="288">SUM(H349)</f>
        <v>0</v>
      </c>
      <c r="I350" s="388">
        <f t="shared" si="288"/>
        <v>0</v>
      </c>
      <c r="J350" s="388">
        <f t="shared" si="288"/>
        <v>0</v>
      </c>
      <c r="K350" s="388">
        <f t="shared" si="288"/>
        <v>0</v>
      </c>
      <c r="L350" s="388">
        <f t="shared" si="288"/>
        <v>0</v>
      </c>
      <c r="M350" s="388">
        <f t="shared" si="288"/>
        <v>0</v>
      </c>
      <c r="N350" s="388">
        <f t="shared" si="288"/>
        <v>0</v>
      </c>
      <c r="O350" s="388">
        <f t="shared" si="288"/>
        <v>0</v>
      </c>
      <c r="P350" s="388">
        <f t="shared" si="288"/>
        <v>0</v>
      </c>
      <c r="Q350" s="388">
        <f t="shared" si="288"/>
        <v>0</v>
      </c>
      <c r="R350" s="388">
        <f t="shared" si="288"/>
        <v>0</v>
      </c>
      <c r="S350" s="388">
        <f t="shared" si="288"/>
        <v>0</v>
      </c>
      <c r="T350" s="103">
        <f t="shared" si="288"/>
        <v>0</v>
      </c>
      <c r="U350" s="388">
        <f t="shared" si="288"/>
        <v>0</v>
      </c>
      <c r="V350" s="275" t="s">
        <v>388</v>
      </c>
      <c r="W350" s="388">
        <f t="shared" si="288"/>
        <v>333.5</v>
      </c>
      <c r="X350" s="388">
        <f t="shared" si="288"/>
        <v>1299696.1399999999</v>
      </c>
      <c r="Y350" s="388">
        <f t="shared" si="288"/>
        <v>0</v>
      </c>
      <c r="Z350" s="388">
        <f t="shared" si="288"/>
        <v>0</v>
      </c>
      <c r="AA350" s="388">
        <f t="shared" si="288"/>
        <v>0</v>
      </c>
      <c r="AB350" s="388">
        <f t="shared" si="288"/>
        <v>0</v>
      </c>
      <c r="AC350" s="388">
        <f t="shared" si="288"/>
        <v>0</v>
      </c>
      <c r="AD350" s="388">
        <f t="shared" si="288"/>
        <v>0</v>
      </c>
      <c r="AE350" s="388">
        <f t="shared" si="288"/>
        <v>0</v>
      </c>
      <c r="AF350" s="388">
        <f t="shared" si="288"/>
        <v>0</v>
      </c>
      <c r="AG350" s="388">
        <f t="shared" si="288"/>
        <v>0</v>
      </c>
      <c r="AH350" s="388">
        <f t="shared" si="288"/>
        <v>0</v>
      </c>
      <c r="AI350" s="388">
        <f t="shared" si="288"/>
        <v>0</v>
      </c>
      <c r="AJ350" s="388">
        <f t="shared" si="288"/>
        <v>27208.3</v>
      </c>
      <c r="AK350" s="388">
        <f t="shared" si="288"/>
        <v>16507.47</v>
      </c>
      <c r="AL350" s="388">
        <f t="shared" si="288"/>
        <v>0</v>
      </c>
      <c r="AN350" s="372">
        <f>I350/'Приложение 1.1'!J348</f>
        <v>0</v>
      </c>
      <c r="AO350" s="372" t="e">
        <f t="shared" si="264"/>
        <v>#DIV/0!</v>
      </c>
      <c r="AP350" s="372" t="e">
        <f t="shared" si="265"/>
        <v>#DIV/0!</v>
      </c>
      <c r="AQ350" s="372" t="e">
        <f t="shared" si="266"/>
        <v>#DIV/0!</v>
      </c>
      <c r="AR350" s="372" t="e">
        <f t="shared" si="267"/>
        <v>#DIV/0!</v>
      </c>
      <c r="AS350" s="372" t="e">
        <f t="shared" si="268"/>
        <v>#DIV/0!</v>
      </c>
      <c r="AT350" s="372" t="e">
        <f t="shared" si="269"/>
        <v>#DIV/0!</v>
      </c>
      <c r="AU350" s="372">
        <f t="shared" si="270"/>
        <v>3897.1398500749624</v>
      </c>
      <c r="AV350" s="372" t="e">
        <f t="shared" si="271"/>
        <v>#DIV/0!</v>
      </c>
      <c r="AW350" s="372" t="e">
        <f t="shared" si="272"/>
        <v>#DIV/0!</v>
      </c>
      <c r="AX350" s="372" t="e">
        <f t="shared" si="273"/>
        <v>#DIV/0!</v>
      </c>
      <c r="AY350" s="372">
        <f>AI350/'Приложение 1.1'!J348</f>
        <v>0</v>
      </c>
      <c r="AZ350" s="372">
        <v>730.08</v>
      </c>
      <c r="BA350" s="372">
        <v>2070.12</v>
      </c>
      <c r="BB350" s="372">
        <v>848.92</v>
      </c>
      <c r="BC350" s="372">
        <v>819.73</v>
      </c>
      <c r="BD350" s="372">
        <v>611.5</v>
      </c>
      <c r="BE350" s="372">
        <v>1080.04</v>
      </c>
      <c r="BF350" s="372">
        <v>2671800.0099999998</v>
      </c>
      <c r="BG350" s="372">
        <f t="shared" si="274"/>
        <v>4422.8500000000004</v>
      </c>
      <c r="BH350" s="372">
        <v>8748.57</v>
      </c>
      <c r="BI350" s="372">
        <v>3389.61</v>
      </c>
      <c r="BJ350" s="372">
        <v>5995.76</v>
      </c>
      <c r="BK350" s="372">
        <v>548.62</v>
      </c>
      <c r="BL350" s="373" t="str">
        <f t="shared" si="275"/>
        <v xml:space="preserve"> </v>
      </c>
      <c r="BM350" s="373" t="e">
        <f t="shared" si="276"/>
        <v>#DIV/0!</v>
      </c>
      <c r="BN350" s="373" t="e">
        <f t="shared" si="277"/>
        <v>#DIV/0!</v>
      </c>
      <c r="BO350" s="373" t="e">
        <f t="shared" si="278"/>
        <v>#DIV/0!</v>
      </c>
      <c r="BP350" s="373" t="e">
        <f t="shared" si="279"/>
        <v>#DIV/0!</v>
      </c>
      <c r="BQ350" s="373" t="e">
        <f t="shared" si="280"/>
        <v>#DIV/0!</v>
      </c>
      <c r="BR350" s="373" t="e">
        <f t="shared" si="281"/>
        <v>#DIV/0!</v>
      </c>
      <c r="BS350" s="373" t="str">
        <f t="shared" si="282"/>
        <v xml:space="preserve"> </v>
      </c>
      <c r="BT350" s="373" t="e">
        <f t="shared" si="283"/>
        <v>#DIV/0!</v>
      </c>
      <c r="BU350" s="373" t="e">
        <f t="shared" si="284"/>
        <v>#DIV/0!</v>
      </c>
      <c r="BV350" s="373" t="e">
        <f t="shared" si="285"/>
        <v>#DIV/0!</v>
      </c>
      <c r="BW350" s="373" t="str">
        <f t="shared" si="286"/>
        <v xml:space="preserve"> </v>
      </c>
      <c r="BY350" s="273">
        <f t="shared" si="244"/>
        <v>2.0253132935229079</v>
      </c>
      <c r="BZ350" s="374">
        <f t="shared" si="245"/>
        <v>1.2287720450535535</v>
      </c>
      <c r="CA350" s="375">
        <f t="shared" si="256"/>
        <v>4028.2216191904045</v>
      </c>
      <c r="CB350" s="372">
        <f t="shared" si="262"/>
        <v>4621.88</v>
      </c>
      <c r="CC350" s="18" t="str">
        <f t="shared" si="263"/>
        <v xml:space="preserve"> </v>
      </c>
    </row>
    <row r="351" spans="1:81" s="26" customFormat="1" ht="13.5" customHeight="1">
      <c r="A351" s="715" t="s">
        <v>45</v>
      </c>
      <c r="B351" s="716"/>
      <c r="C351" s="716"/>
      <c r="D351" s="716"/>
      <c r="E351" s="716"/>
      <c r="F351" s="716"/>
      <c r="G351" s="716"/>
      <c r="H351" s="716"/>
      <c r="I351" s="716"/>
      <c r="J351" s="716"/>
      <c r="K351" s="716"/>
      <c r="L351" s="716"/>
      <c r="M351" s="716"/>
      <c r="N351" s="716"/>
      <c r="O351" s="716"/>
      <c r="P351" s="716"/>
      <c r="Q351" s="716"/>
      <c r="R351" s="716"/>
      <c r="S351" s="716"/>
      <c r="T351" s="716"/>
      <c r="U351" s="716"/>
      <c r="V351" s="716"/>
      <c r="W351" s="716"/>
      <c r="X351" s="716"/>
      <c r="Y351" s="716"/>
      <c r="Z351" s="716"/>
      <c r="AA351" s="716"/>
      <c r="AB351" s="716"/>
      <c r="AC351" s="716"/>
      <c r="AD351" s="716"/>
      <c r="AE351" s="716"/>
      <c r="AF351" s="716"/>
      <c r="AG351" s="716"/>
      <c r="AH351" s="716"/>
      <c r="AI351" s="716"/>
      <c r="AJ351" s="716"/>
      <c r="AK351" s="716"/>
      <c r="AL351" s="717"/>
      <c r="AN351" s="372" t="e">
        <f>I351/'Приложение 1.1'!J349</f>
        <v>#DIV/0!</v>
      </c>
      <c r="AO351" s="372" t="e">
        <f t="shared" si="264"/>
        <v>#DIV/0!</v>
      </c>
      <c r="AP351" s="372" t="e">
        <f t="shared" si="265"/>
        <v>#DIV/0!</v>
      </c>
      <c r="AQ351" s="372" t="e">
        <f t="shared" si="266"/>
        <v>#DIV/0!</v>
      </c>
      <c r="AR351" s="372" t="e">
        <f t="shared" si="267"/>
        <v>#DIV/0!</v>
      </c>
      <c r="AS351" s="372" t="e">
        <f t="shared" si="268"/>
        <v>#DIV/0!</v>
      </c>
      <c r="AT351" s="372" t="e">
        <f t="shared" si="269"/>
        <v>#DIV/0!</v>
      </c>
      <c r="AU351" s="372" t="e">
        <f t="shared" si="270"/>
        <v>#DIV/0!</v>
      </c>
      <c r="AV351" s="372" t="e">
        <f t="shared" si="271"/>
        <v>#DIV/0!</v>
      </c>
      <c r="AW351" s="372" t="e">
        <f t="shared" si="272"/>
        <v>#DIV/0!</v>
      </c>
      <c r="AX351" s="372" t="e">
        <f t="shared" si="273"/>
        <v>#DIV/0!</v>
      </c>
      <c r="AY351" s="372" t="e">
        <f>AI351/'Приложение 1.1'!J349</f>
        <v>#DIV/0!</v>
      </c>
      <c r="AZ351" s="372">
        <v>730.08</v>
      </c>
      <c r="BA351" s="372">
        <v>2070.12</v>
      </c>
      <c r="BB351" s="372">
        <v>848.92</v>
      </c>
      <c r="BC351" s="372">
        <v>819.73</v>
      </c>
      <c r="BD351" s="372">
        <v>611.5</v>
      </c>
      <c r="BE351" s="372">
        <v>1080.04</v>
      </c>
      <c r="BF351" s="372">
        <v>2671800.0099999998</v>
      </c>
      <c r="BG351" s="372">
        <f t="shared" si="274"/>
        <v>4422.8500000000004</v>
      </c>
      <c r="BH351" s="372">
        <v>8748.57</v>
      </c>
      <c r="BI351" s="372">
        <v>3389.61</v>
      </c>
      <c r="BJ351" s="372">
        <v>5995.76</v>
      </c>
      <c r="BK351" s="372">
        <v>548.62</v>
      </c>
      <c r="BL351" s="373" t="e">
        <f t="shared" si="275"/>
        <v>#DIV/0!</v>
      </c>
      <c r="BM351" s="373" t="e">
        <f t="shared" si="276"/>
        <v>#DIV/0!</v>
      </c>
      <c r="BN351" s="373" t="e">
        <f t="shared" si="277"/>
        <v>#DIV/0!</v>
      </c>
      <c r="BO351" s="373" t="e">
        <f t="shared" si="278"/>
        <v>#DIV/0!</v>
      </c>
      <c r="BP351" s="373" t="e">
        <f t="shared" si="279"/>
        <v>#DIV/0!</v>
      </c>
      <c r="BQ351" s="373" t="e">
        <f t="shared" si="280"/>
        <v>#DIV/0!</v>
      </c>
      <c r="BR351" s="373" t="e">
        <f t="shared" si="281"/>
        <v>#DIV/0!</v>
      </c>
      <c r="BS351" s="373" t="e">
        <f t="shared" si="282"/>
        <v>#DIV/0!</v>
      </c>
      <c r="BT351" s="373" t="e">
        <f t="shared" si="283"/>
        <v>#DIV/0!</v>
      </c>
      <c r="BU351" s="373" t="e">
        <f t="shared" si="284"/>
        <v>#DIV/0!</v>
      </c>
      <c r="BV351" s="373" t="e">
        <f t="shared" si="285"/>
        <v>#DIV/0!</v>
      </c>
      <c r="BW351" s="373" t="e">
        <f t="shared" si="286"/>
        <v>#DIV/0!</v>
      </c>
      <c r="BY351" s="273" t="e">
        <f t="shared" si="244"/>
        <v>#DIV/0!</v>
      </c>
      <c r="BZ351" s="374" t="e">
        <f t="shared" si="245"/>
        <v>#DIV/0!</v>
      </c>
      <c r="CA351" s="375" t="e">
        <f t="shared" si="256"/>
        <v>#DIV/0!</v>
      </c>
      <c r="CB351" s="372">
        <f t="shared" si="262"/>
        <v>4621.88</v>
      </c>
      <c r="CC351" s="18" t="e">
        <f t="shared" si="263"/>
        <v>#DIV/0!</v>
      </c>
    </row>
    <row r="352" spans="1:81" s="26" customFormat="1" ht="9" customHeight="1">
      <c r="A352" s="541">
        <v>266</v>
      </c>
      <c r="B352" s="129" t="s">
        <v>970</v>
      </c>
      <c r="C352" s="388">
        <v>1289.5999999999999</v>
      </c>
      <c r="D352" s="365"/>
      <c r="E352" s="388"/>
      <c r="F352" s="388"/>
      <c r="G352" s="178">
        <f t="shared" ref="G352:G360" si="289">ROUND(H352+U352+X352+Z352+AB352+AD352+AF352+AH352+AI352+AJ352+AK352+AL352,2)</f>
        <v>2194106.4700000002</v>
      </c>
      <c r="H352" s="388">
        <f t="shared" ref="H352:H360" si="290">I352+K352+M352+O352+Q352+S352</f>
        <v>0</v>
      </c>
      <c r="I352" s="190">
        <v>0</v>
      </c>
      <c r="J352" s="190">
        <v>0</v>
      </c>
      <c r="K352" s="190">
        <v>0</v>
      </c>
      <c r="L352" s="190">
        <v>0</v>
      </c>
      <c r="M352" s="190">
        <v>0</v>
      </c>
      <c r="N352" s="388">
        <v>0</v>
      </c>
      <c r="O352" s="388">
        <v>0</v>
      </c>
      <c r="P352" s="388">
        <v>0</v>
      </c>
      <c r="Q352" s="388">
        <v>0</v>
      </c>
      <c r="R352" s="388">
        <v>0</v>
      </c>
      <c r="S352" s="388">
        <v>0</v>
      </c>
      <c r="T352" s="103">
        <v>0</v>
      </c>
      <c r="U352" s="388">
        <v>0</v>
      </c>
      <c r="V352" s="388" t="s">
        <v>993</v>
      </c>
      <c r="W352" s="396">
        <v>578.20000000000005</v>
      </c>
      <c r="X352" s="388">
        <v>2127385.8199999998</v>
      </c>
      <c r="Y352" s="396">
        <v>0</v>
      </c>
      <c r="Z352" s="396">
        <v>0</v>
      </c>
      <c r="AA352" s="396">
        <v>0</v>
      </c>
      <c r="AB352" s="396">
        <v>0</v>
      </c>
      <c r="AC352" s="396">
        <v>0</v>
      </c>
      <c r="AD352" s="396">
        <v>0</v>
      </c>
      <c r="AE352" s="396">
        <v>0</v>
      </c>
      <c r="AF352" s="396">
        <v>0</v>
      </c>
      <c r="AG352" s="396">
        <v>0</v>
      </c>
      <c r="AH352" s="396">
        <v>0</v>
      </c>
      <c r="AI352" s="396">
        <v>0</v>
      </c>
      <c r="AJ352" s="396">
        <v>44406.05</v>
      </c>
      <c r="AK352" s="396">
        <v>22314.6</v>
      </c>
      <c r="AL352" s="396">
        <v>0</v>
      </c>
      <c r="AN352" s="372">
        <f>I352/'Приложение 1.1'!J350</f>
        <v>0</v>
      </c>
      <c r="AO352" s="372" t="e">
        <f t="shared" si="264"/>
        <v>#DIV/0!</v>
      </c>
      <c r="AP352" s="372" t="e">
        <f t="shared" si="265"/>
        <v>#DIV/0!</v>
      </c>
      <c r="AQ352" s="372" t="e">
        <f t="shared" si="266"/>
        <v>#DIV/0!</v>
      </c>
      <c r="AR352" s="372" t="e">
        <f t="shared" si="267"/>
        <v>#DIV/0!</v>
      </c>
      <c r="AS352" s="372" t="e">
        <f t="shared" si="268"/>
        <v>#DIV/0!</v>
      </c>
      <c r="AT352" s="372" t="e">
        <f t="shared" si="269"/>
        <v>#DIV/0!</v>
      </c>
      <c r="AU352" s="372">
        <f t="shared" si="270"/>
        <v>3679.3251815980625</v>
      </c>
      <c r="AV352" s="372" t="e">
        <f t="shared" si="271"/>
        <v>#DIV/0!</v>
      </c>
      <c r="AW352" s="372" t="e">
        <f t="shared" si="272"/>
        <v>#DIV/0!</v>
      </c>
      <c r="AX352" s="372" t="e">
        <f t="shared" si="273"/>
        <v>#DIV/0!</v>
      </c>
      <c r="AY352" s="372">
        <f>AI352/'Приложение 1.1'!J350</f>
        <v>0</v>
      </c>
      <c r="AZ352" s="372">
        <v>730.08</v>
      </c>
      <c r="BA352" s="372">
        <v>2070.12</v>
      </c>
      <c r="BB352" s="372">
        <v>848.92</v>
      </c>
      <c r="BC352" s="372">
        <v>819.73</v>
      </c>
      <c r="BD352" s="372">
        <v>611.5</v>
      </c>
      <c r="BE352" s="372">
        <v>1080.04</v>
      </c>
      <c r="BF352" s="372">
        <v>2671800.0099999998</v>
      </c>
      <c r="BG352" s="372">
        <f t="shared" si="274"/>
        <v>4422.8500000000004</v>
      </c>
      <c r="BH352" s="372">
        <v>8748.57</v>
      </c>
      <c r="BI352" s="372">
        <v>3389.61</v>
      </c>
      <c r="BJ352" s="372">
        <v>5995.76</v>
      </c>
      <c r="BK352" s="372">
        <v>548.62</v>
      </c>
      <c r="BL352" s="373" t="str">
        <f t="shared" si="275"/>
        <v xml:space="preserve"> </v>
      </c>
      <c r="BM352" s="373" t="e">
        <f t="shared" si="276"/>
        <v>#DIV/0!</v>
      </c>
      <c r="BN352" s="373" t="e">
        <f t="shared" si="277"/>
        <v>#DIV/0!</v>
      </c>
      <c r="BO352" s="373" t="e">
        <f t="shared" si="278"/>
        <v>#DIV/0!</v>
      </c>
      <c r="BP352" s="373" t="e">
        <f t="shared" si="279"/>
        <v>#DIV/0!</v>
      </c>
      <c r="BQ352" s="373" t="e">
        <f t="shared" si="280"/>
        <v>#DIV/0!</v>
      </c>
      <c r="BR352" s="373" t="e">
        <f t="shared" si="281"/>
        <v>#DIV/0!</v>
      </c>
      <c r="BS352" s="373" t="str">
        <f t="shared" si="282"/>
        <v xml:space="preserve"> </v>
      </c>
      <c r="BT352" s="373" t="e">
        <f t="shared" si="283"/>
        <v>#DIV/0!</v>
      </c>
      <c r="BU352" s="373" t="e">
        <f t="shared" si="284"/>
        <v>#DIV/0!</v>
      </c>
      <c r="BV352" s="373" t="e">
        <f t="shared" si="285"/>
        <v>#DIV/0!</v>
      </c>
      <c r="BW352" s="373" t="str">
        <f t="shared" si="286"/>
        <v xml:space="preserve"> </v>
      </c>
      <c r="BY352" s="273">
        <f t="shared" si="244"/>
        <v>2.0238785404064736</v>
      </c>
      <c r="BZ352" s="374">
        <f t="shared" si="245"/>
        <v>1.0170244837753928</v>
      </c>
      <c r="CA352" s="375">
        <f t="shared" si="256"/>
        <v>3794.7189034936009</v>
      </c>
      <c r="CB352" s="372">
        <f t="shared" si="262"/>
        <v>4621.88</v>
      </c>
      <c r="CC352" s="18" t="str">
        <f t="shared" si="263"/>
        <v xml:space="preserve"> </v>
      </c>
    </row>
    <row r="353" spans="1:81" s="490" customFormat="1" ht="9" customHeight="1">
      <c r="A353" s="541">
        <v>267</v>
      </c>
      <c r="B353" s="524" t="s">
        <v>971</v>
      </c>
      <c r="C353" s="487">
        <v>2562</v>
      </c>
      <c r="D353" s="499"/>
      <c r="E353" s="487"/>
      <c r="F353" s="487"/>
      <c r="G353" s="483">
        <f t="shared" si="289"/>
        <v>3168652.59</v>
      </c>
      <c r="H353" s="487">
        <f t="shared" si="290"/>
        <v>0</v>
      </c>
      <c r="I353" s="513">
        <v>0</v>
      </c>
      <c r="J353" s="513">
        <v>0</v>
      </c>
      <c r="K353" s="513">
        <v>0</v>
      </c>
      <c r="L353" s="513">
        <v>0</v>
      </c>
      <c r="M353" s="513">
        <v>0</v>
      </c>
      <c r="N353" s="487">
        <v>0</v>
      </c>
      <c r="O353" s="487">
        <v>0</v>
      </c>
      <c r="P353" s="487">
        <v>0</v>
      </c>
      <c r="Q353" s="487">
        <v>0</v>
      </c>
      <c r="R353" s="487">
        <v>0</v>
      </c>
      <c r="S353" s="487">
        <v>0</v>
      </c>
      <c r="T353" s="488">
        <v>0</v>
      </c>
      <c r="U353" s="487">
        <v>0</v>
      </c>
      <c r="V353" s="487" t="s">
        <v>992</v>
      </c>
      <c r="W353" s="489">
        <v>822</v>
      </c>
      <c r="X353" s="487">
        <v>3058931.91</v>
      </c>
      <c r="Y353" s="489">
        <v>0</v>
      </c>
      <c r="Z353" s="489">
        <v>0</v>
      </c>
      <c r="AA353" s="489">
        <v>0</v>
      </c>
      <c r="AB353" s="489">
        <v>0</v>
      </c>
      <c r="AC353" s="489">
        <v>0</v>
      </c>
      <c r="AD353" s="489">
        <v>0</v>
      </c>
      <c r="AE353" s="489">
        <v>0</v>
      </c>
      <c r="AF353" s="489">
        <v>0</v>
      </c>
      <c r="AG353" s="489">
        <v>0</v>
      </c>
      <c r="AH353" s="489">
        <v>0</v>
      </c>
      <c r="AI353" s="489">
        <v>0</v>
      </c>
      <c r="AJ353" s="489">
        <v>73147.12</v>
      </c>
      <c r="AK353" s="489">
        <v>36573.56</v>
      </c>
      <c r="AL353" s="489">
        <v>0</v>
      </c>
      <c r="AN353" s="372">
        <f>I353/'Приложение 1.1'!J351</f>
        <v>0</v>
      </c>
      <c r="AO353" s="372" t="e">
        <f t="shared" si="264"/>
        <v>#DIV/0!</v>
      </c>
      <c r="AP353" s="372" t="e">
        <f t="shared" si="265"/>
        <v>#DIV/0!</v>
      </c>
      <c r="AQ353" s="372" t="e">
        <f t="shared" si="266"/>
        <v>#DIV/0!</v>
      </c>
      <c r="AR353" s="372" t="e">
        <f t="shared" si="267"/>
        <v>#DIV/0!</v>
      </c>
      <c r="AS353" s="372" t="e">
        <f t="shared" si="268"/>
        <v>#DIV/0!</v>
      </c>
      <c r="AT353" s="372" t="e">
        <f t="shared" si="269"/>
        <v>#DIV/0!</v>
      </c>
      <c r="AU353" s="372">
        <f t="shared" si="270"/>
        <v>3721.3283576642339</v>
      </c>
      <c r="AV353" s="372" t="e">
        <f t="shared" si="271"/>
        <v>#DIV/0!</v>
      </c>
      <c r="AW353" s="372" t="e">
        <f t="shared" si="272"/>
        <v>#DIV/0!</v>
      </c>
      <c r="AX353" s="372" t="e">
        <f t="shared" si="273"/>
        <v>#DIV/0!</v>
      </c>
      <c r="AY353" s="372">
        <f>AI353/'Приложение 1.1'!J351</f>
        <v>0</v>
      </c>
      <c r="AZ353" s="372">
        <v>730.08</v>
      </c>
      <c r="BA353" s="372">
        <v>2070.12</v>
      </c>
      <c r="BB353" s="372">
        <v>848.92</v>
      </c>
      <c r="BC353" s="372">
        <v>819.73</v>
      </c>
      <c r="BD353" s="372">
        <v>611.5</v>
      </c>
      <c r="BE353" s="372">
        <v>1080.04</v>
      </c>
      <c r="BF353" s="372">
        <v>2671800.0099999998</v>
      </c>
      <c r="BG353" s="372">
        <f t="shared" si="274"/>
        <v>4607.6000000000004</v>
      </c>
      <c r="BH353" s="372">
        <v>8748.57</v>
      </c>
      <c r="BI353" s="372">
        <v>3389.61</v>
      </c>
      <c r="BJ353" s="372">
        <v>5995.76</v>
      </c>
      <c r="BK353" s="372">
        <v>548.62</v>
      </c>
      <c r="BL353" s="373" t="str">
        <f t="shared" si="275"/>
        <v xml:space="preserve"> </v>
      </c>
      <c r="BM353" s="373" t="e">
        <f t="shared" si="276"/>
        <v>#DIV/0!</v>
      </c>
      <c r="BN353" s="373" t="e">
        <f t="shared" si="277"/>
        <v>#DIV/0!</v>
      </c>
      <c r="BO353" s="373" t="e">
        <f t="shared" si="278"/>
        <v>#DIV/0!</v>
      </c>
      <c r="BP353" s="373" t="e">
        <f t="shared" si="279"/>
        <v>#DIV/0!</v>
      </c>
      <c r="BQ353" s="373" t="e">
        <f t="shared" si="280"/>
        <v>#DIV/0!</v>
      </c>
      <c r="BR353" s="373" t="e">
        <f t="shared" si="281"/>
        <v>#DIV/0!</v>
      </c>
      <c r="BS353" s="373" t="str">
        <f t="shared" si="282"/>
        <v xml:space="preserve"> </v>
      </c>
      <c r="BT353" s="373" t="e">
        <f t="shared" si="283"/>
        <v>#DIV/0!</v>
      </c>
      <c r="BU353" s="373" t="e">
        <f t="shared" si="284"/>
        <v>#DIV/0!</v>
      </c>
      <c r="BV353" s="373" t="e">
        <f t="shared" si="285"/>
        <v>#DIV/0!</v>
      </c>
      <c r="BW353" s="373" t="str">
        <f t="shared" si="286"/>
        <v xml:space="preserve"> </v>
      </c>
      <c r="BY353" s="492">
        <f t="shared" si="244"/>
        <v>2.3084613387673403</v>
      </c>
      <c r="BZ353" s="493">
        <f t="shared" si="245"/>
        <v>1.1542306693836701</v>
      </c>
      <c r="CA353" s="494">
        <f t="shared" si="256"/>
        <v>3854.808503649635</v>
      </c>
      <c r="CB353" s="491">
        <f t="shared" si="262"/>
        <v>4814.95</v>
      </c>
      <c r="CC353" s="495" t="str">
        <f t="shared" si="263"/>
        <v xml:space="preserve"> </v>
      </c>
    </row>
    <row r="354" spans="1:81" s="490" customFormat="1" ht="9" customHeight="1">
      <c r="A354" s="641">
        <v>268</v>
      </c>
      <c r="B354" s="524" t="s">
        <v>972</v>
      </c>
      <c r="C354" s="487">
        <v>163.6</v>
      </c>
      <c r="D354" s="499"/>
      <c r="E354" s="487"/>
      <c r="F354" s="487"/>
      <c r="G354" s="483">
        <f t="shared" si="289"/>
        <v>685742.24</v>
      </c>
      <c r="H354" s="487">
        <f t="shared" si="290"/>
        <v>0</v>
      </c>
      <c r="I354" s="513">
        <v>0</v>
      </c>
      <c r="J354" s="513">
        <v>0</v>
      </c>
      <c r="K354" s="513">
        <v>0</v>
      </c>
      <c r="L354" s="513">
        <v>0</v>
      </c>
      <c r="M354" s="513">
        <v>0</v>
      </c>
      <c r="N354" s="487">
        <v>0</v>
      </c>
      <c r="O354" s="487">
        <v>0</v>
      </c>
      <c r="P354" s="487">
        <v>0</v>
      </c>
      <c r="Q354" s="487">
        <v>0</v>
      </c>
      <c r="R354" s="487">
        <v>0</v>
      </c>
      <c r="S354" s="487">
        <v>0</v>
      </c>
      <c r="T354" s="488">
        <v>0</v>
      </c>
      <c r="U354" s="487">
        <v>0</v>
      </c>
      <c r="V354" s="487" t="s">
        <v>993</v>
      </c>
      <c r="W354" s="489">
        <v>234</v>
      </c>
      <c r="X354" s="487">
        <v>663117.41</v>
      </c>
      <c r="Y354" s="489">
        <v>0</v>
      </c>
      <c r="Z354" s="489">
        <v>0</v>
      </c>
      <c r="AA354" s="489">
        <v>0</v>
      </c>
      <c r="AB354" s="489">
        <v>0</v>
      </c>
      <c r="AC354" s="489">
        <v>0</v>
      </c>
      <c r="AD354" s="489">
        <v>0</v>
      </c>
      <c r="AE354" s="489">
        <v>0</v>
      </c>
      <c r="AF354" s="489">
        <v>0</v>
      </c>
      <c r="AG354" s="489">
        <v>0</v>
      </c>
      <c r="AH354" s="489">
        <v>0</v>
      </c>
      <c r="AI354" s="489">
        <v>0</v>
      </c>
      <c r="AJ354" s="489">
        <v>14081.49</v>
      </c>
      <c r="AK354" s="489">
        <v>8543.34</v>
      </c>
      <c r="AL354" s="489">
        <v>0</v>
      </c>
      <c r="AN354" s="372">
        <f>I354/'Приложение 1.1'!J352</f>
        <v>0</v>
      </c>
      <c r="AO354" s="372" t="e">
        <f t="shared" si="264"/>
        <v>#DIV/0!</v>
      </c>
      <c r="AP354" s="372" t="e">
        <f t="shared" si="265"/>
        <v>#DIV/0!</v>
      </c>
      <c r="AQ354" s="372" t="e">
        <f t="shared" si="266"/>
        <v>#DIV/0!</v>
      </c>
      <c r="AR354" s="372" t="e">
        <f t="shared" si="267"/>
        <v>#DIV/0!</v>
      </c>
      <c r="AS354" s="372" t="e">
        <f t="shared" si="268"/>
        <v>#DIV/0!</v>
      </c>
      <c r="AT354" s="372" t="e">
        <f t="shared" si="269"/>
        <v>#DIV/0!</v>
      </c>
      <c r="AU354" s="372">
        <f t="shared" si="270"/>
        <v>2833.8350854700857</v>
      </c>
      <c r="AV354" s="372" t="e">
        <f t="shared" si="271"/>
        <v>#DIV/0!</v>
      </c>
      <c r="AW354" s="372" t="e">
        <f t="shared" si="272"/>
        <v>#DIV/0!</v>
      </c>
      <c r="AX354" s="372" t="e">
        <f t="shared" si="273"/>
        <v>#DIV/0!</v>
      </c>
      <c r="AY354" s="372">
        <f>AI354/'Приложение 1.1'!J352</f>
        <v>0</v>
      </c>
      <c r="AZ354" s="372">
        <v>730.08</v>
      </c>
      <c r="BA354" s="372">
        <v>2070.12</v>
      </c>
      <c r="BB354" s="372">
        <v>848.92</v>
      </c>
      <c r="BC354" s="372">
        <v>819.73</v>
      </c>
      <c r="BD354" s="372">
        <v>611.5</v>
      </c>
      <c r="BE354" s="372">
        <v>1080.04</v>
      </c>
      <c r="BF354" s="372">
        <v>2671800.0099999998</v>
      </c>
      <c r="BG354" s="372">
        <f t="shared" si="274"/>
        <v>4422.8500000000004</v>
      </c>
      <c r="BH354" s="372">
        <v>8748.57</v>
      </c>
      <c r="BI354" s="372">
        <v>3389.61</v>
      </c>
      <c r="BJ354" s="372">
        <v>5995.76</v>
      </c>
      <c r="BK354" s="372">
        <v>548.62</v>
      </c>
      <c r="BL354" s="373" t="str">
        <f t="shared" si="275"/>
        <v xml:space="preserve"> </v>
      </c>
      <c r="BM354" s="373" t="e">
        <f t="shared" si="276"/>
        <v>#DIV/0!</v>
      </c>
      <c r="BN354" s="373" t="e">
        <f t="shared" si="277"/>
        <v>#DIV/0!</v>
      </c>
      <c r="BO354" s="373" t="e">
        <f t="shared" si="278"/>
        <v>#DIV/0!</v>
      </c>
      <c r="BP354" s="373" t="e">
        <f t="shared" si="279"/>
        <v>#DIV/0!</v>
      </c>
      <c r="BQ354" s="373" t="e">
        <f t="shared" si="280"/>
        <v>#DIV/0!</v>
      </c>
      <c r="BR354" s="373" t="e">
        <f t="shared" si="281"/>
        <v>#DIV/0!</v>
      </c>
      <c r="BS354" s="373" t="str">
        <f t="shared" si="282"/>
        <v xml:space="preserve"> </v>
      </c>
      <c r="BT354" s="373" t="e">
        <f t="shared" si="283"/>
        <v>#DIV/0!</v>
      </c>
      <c r="BU354" s="373" t="e">
        <f t="shared" si="284"/>
        <v>#DIV/0!</v>
      </c>
      <c r="BV354" s="373" t="e">
        <f t="shared" si="285"/>
        <v>#DIV/0!</v>
      </c>
      <c r="BW354" s="373" t="str">
        <f t="shared" si="286"/>
        <v xml:space="preserve"> </v>
      </c>
      <c r="BY354" s="492">
        <f t="shared" si="244"/>
        <v>2.0534669119988873</v>
      </c>
      <c r="BZ354" s="493">
        <f t="shared" si="245"/>
        <v>1.2458529607276343</v>
      </c>
      <c r="CA354" s="494">
        <f t="shared" si="256"/>
        <v>2930.5223931623932</v>
      </c>
      <c r="CB354" s="491">
        <f t="shared" si="262"/>
        <v>4621.88</v>
      </c>
      <c r="CC354" s="495" t="str">
        <f t="shared" si="263"/>
        <v xml:space="preserve"> </v>
      </c>
    </row>
    <row r="355" spans="1:81" s="490" customFormat="1" ht="9" customHeight="1">
      <c r="A355" s="641">
        <v>269</v>
      </c>
      <c r="B355" s="524" t="s">
        <v>973</v>
      </c>
      <c r="C355" s="487">
        <v>363.7</v>
      </c>
      <c r="D355" s="499"/>
      <c r="E355" s="487"/>
      <c r="F355" s="487"/>
      <c r="G355" s="483">
        <f t="shared" si="289"/>
        <v>894024.28</v>
      </c>
      <c r="H355" s="487">
        <f t="shared" si="290"/>
        <v>0</v>
      </c>
      <c r="I355" s="513">
        <v>0</v>
      </c>
      <c r="J355" s="513">
        <v>0</v>
      </c>
      <c r="K355" s="513">
        <v>0</v>
      </c>
      <c r="L355" s="513">
        <v>0</v>
      </c>
      <c r="M355" s="513">
        <v>0</v>
      </c>
      <c r="N355" s="487">
        <v>0</v>
      </c>
      <c r="O355" s="487">
        <v>0</v>
      </c>
      <c r="P355" s="487">
        <v>0</v>
      </c>
      <c r="Q355" s="487">
        <v>0</v>
      </c>
      <c r="R355" s="487">
        <v>0</v>
      </c>
      <c r="S355" s="487">
        <v>0</v>
      </c>
      <c r="T355" s="488">
        <v>0</v>
      </c>
      <c r="U355" s="487">
        <v>0</v>
      </c>
      <c r="V355" s="487" t="s">
        <v>992</v>
      </c>
      <c r="W355" s="489">
        <v>236</v>
      </c>
      <c r="X355" s="487">
        <v>860605</v>
      </c>
      <c r="Y355" s="489">
        <v>0</v>
      </c>
      <c r="Z355" s="489">
        <v>0</v>
      </c>
      <c r="AA355" s="489">
        <v>0</v>
      </c>
      <c r="AB355" s="489">
        <v>0</v>
      </c>
      <c r="AC355" s="489">
        <v>0</v>
      </c>
      <c r="AD355" s="489">
        <v>0</v>
      </c>
      <c r="AE355" s="489">
        <v>0</v>
      </c>
      <c r="AF355" s="489">
        <v>0</v>
      </c>
      <c r="AG355" s="489">
        <v>0</v>
      </c>
      <c r="AH355" s="489">
        <v>0</v>
      </c>
      <c r="AI355" s="489">
        <v>0</v>
      </c>
      <c r="AJ355" s="489">
        <v>22279.52</v>
      </c>
      <c r="AK355" s="489">
        <v>11139.76</v>
      </c>
      <c r="AL355" s="489">
        <v>0</v>
      </c>
      <c r="AN355" s="372">
        <f>I355/'Приложение 1.1'!J353</f>
        <v>0</v>
      </c>
      <c r="AO355" s="372" t="e">
        <f t="shared" si="264"/>
        <v>#DIV/0!</v>
      </c>
      <c r="AP355" s="372" t="e">
        <f t="shared" si="265"/>
        <v>#DIV/0!</v>
      </c>
      <c r="AQ355" s="372" t="e">
        <f t="shared" si="266"/>
        <v>#DIV/0!</v>
      </c>
      <c r="AR355" s="372" t="e">
        <f t="shared" si="267"/>
        <v>#DIV/0!</v>
      </c>
      <c r="AS355" s="372" t="e">
        <f t="shared" si="268"/>
        <v>#DIV/0!</v>
      </c>
      <c r="AT355" s="372" t="e">
        <f t="shared" si="269"/>
        <v>#DIV/0!</v>
      </c>
      <c r="AU355" s="372">
        <f t="shared" si="270"/>
        <v>3646.6313559322034</v>
      </c>
      <c r="AV355" s="372" t="e">
        <f t="shared" si="271"/>
        <v>#DIV/0!</v>
      </c>
      <c r="AW355" s="372" t="e">
        <f t="shared" si="272"/>
        <v>#DIV/0!</v>
      </c>
      <c r="AX355" s="372" t="e">
        <f t="shared" si="273"/>
        <v>#DIV/0!</v>
      </c>
      <c r="AY355" s="372">
        <f>AI355/'Приложение 1.1'!J353</f>
        <v>0</v>
      </c>
      <c r="AZ355" s="372">
        <v>730.08</v>
      </c>
      <c r="BA355" s="372">
        <v>2070.12</v>
      </c>
      <c r="BB355" s="372">
        <v>848.92</v>
      </c>
      <c r="BC355" s="372">
        <v>819.73</v>
      </c>
      <c r="BD355" s="372">
        <v>611.5</v>
      </c>
      <c r="BE355" s="372">
        <v>1080.04</v>
      </c>
      <c r="BF355" s="372">
        <v>2671800.0099999998</v>
      </c>
      <c r="BG355" s="372">
        <f t="shared" si="274"/>
        <v>4607.6000000000004</v>
      </c>
      <c r="BH355" s="372">
        <v>8748.57</v>
      </c>
      <c r="BI355" s="372">
        <v>3389.61</v>
      </c>
      <c r="BJ355" s="372">
        <v>5995.76</v>
      </c>
      <c r="BK355" s="372">
        <v>548.62</v>
      </c>
      <c r="BL355" s="373" t="str">
        <f t="shared" si="275"/>
        <v xml:space="preserve"> </v>
      </c>
      <c r="BM355" s="373" t="e">
        <f t="shared" si="276"/>
        <v>#DIV/0!</v>
      </c>
      <c r="BN355" s="373" t="e">
        <f t="shared" si="277"/>
        <v>#DIV/0!</v>
      </c>
      <c r="BO355" s="373" t="e">
        <f t="shared" si="278"/>
        <v>#DIV/0!</v>
      </c>
      <c r="BP355" s="373" t="e">
        <f t="shared" si="279"/>
        <v>#DIV/0!</v>
      </c>
      <c r="BQ355" s="373" t="e">
        <f t="shared" si="280"/>
        <v>#DIV/0!</v>
      </c>
      <c r="BR355" s="373" t="e">
        <f t="shared" si="281"/>
        <v>#DIV/0!</v>
      </c>
      <c r="BS355" s="373" t="str">
        <f t="shared" si="282"/>
        <v xml:space="preserve"> </v>
      </c>
      <c r="BT355" s="373" t="e">
        <f t="shared" si="283"/>
        <v>#DIV/0!</v>
      </c>
      <c r="BU355" s="373" t="e">
        <f t="shared" si="284"/>
        <v>#DIV/0!</v>
      </c>
      <c r="BV355" s="373" t="e">
        <f t="shared" si="285"/>
        <v>#DIV/0!</v>
      </c>
      <c r="BW355" s="373" t="str">
        <f t="shared" si="286"/>
        <v xml:space="preserve"> </v>
      </c>
      <c r="BY355" s="492">
        <f t="shared" si="244"/>
        <v>2.4920486499538916</v>
      </c>
      <c r="BZ355" s="493">
        <f t="shared" si="245"/>
        <v>1.2460243249769458</v>
      </c>
      <c r="CA355" s="494">
        <f t="shared" si="256"/>
        <v>3788.2384745762715</v>
      </c>
      <c r="CB355" s="491">
        <f t="shared" si="262"/>
        <v>4814.95</v>
      </c>
      <c r="CC355" s="495" t="str">
        <f t="shared" si="263"/>
        <v xml:space="preserve"> </v>
      </c>
    </row>
    <row r="356" spans="1:81" s="651" customFormat="1" ht="9" customHeight="1">
      <c r="A356" s="642">
        <v>270</v>
      </c>
      <c r="B356" s="691" t="s">
        <v>974</v>
      </c>
      <c r="C356" s="648">
        <v>551.4</v>
      </c>
      <c r="D356" s="665"/>
      <c r="E356" s="648"/>
      <c r="F356" s="648"/>
      <c r="G356" s="644">
        <f t="shared" si="289"/>
        <v>1768662.02</v>
      </c>
      <c r="H356" s="648">
        <f t="shared" si="290"/>
        <v>0</v>
      </c>
      <c r="I356" s="673">
        <v>0</v>
      </c>
      <c r="J356" s="673">
        <v>0</v>
      </c>
      <c r="K356" s="673">
        <v>0</v>
      </c>
      <c r="L356" s="673">
        <v>0</v>
      </c>
      <c r="M356" s="673">
        <v>0</v>
      </c>
      <c r="N356" s="648">
        <v>0</v>
      </c>
      <c r="O356" s="648">
        <v>0</v>
      </c>
      <c r="P356" s="648">
        <v>0</v>
      </c>
      <c r="Q356" s="648">
        <v>0</v>
      </c>
      <c r="R356" s="648">
        <v>0</v>
      </c>
      <c r="S356" s="648">
        <v>0</v>
      </c>
      <c r="T356" s="649">
        <v>0</v>
      </c>
      <c r="U356" s="648">
        <v>0</v>
      </c>
      <c r="V356" s="648" t="s">
        <v>992</v>
      </c>
      <c r="W356" s="650">
        <v>448.55</v>
      </c>
      <c r="X356" s="648">
        <v>1710812.2</v>
      </c>
      <c r="Y356" s="650">
        <v>0</v>
      </c>
      <c r="Z356" s="650">
        <v>0</v>
      </c>
      <c r="AA356" s="650">
        <v>0</v>
      </c>
      <c r="AB356" s="650">
        <v>0</v>
      </c>
      <c r="AC356" s="650">
        <v>0</v>
      </c>
      <c r="AD356" s="650">
        <v>0</v>
      </c>
      <c r="AE356" s="650">
        <v>0</v>
      </c>
      <c r="AF356" s="650">
        <v>0</v>
      </c>
      <c r="AG356" s="650">
        <v>0</v>
      </c>
      <c r="AH356" s="650">
        <v>0</v>
      </c>
      <c r="AI356" s="650">
        <v>0</v>
      </c>
      <c r="AJ356" s="650">
        <v>36005.21</v>
      </c>
      <c r="AK356" s="650">
        <v>21844.61</v>
      </c>
      <c r="AL356" s="650">
        <v>0</v>
      </c>
      <c r="AN356" s="652">
        <f>I356/'Приложение 1.1'!J354</f>
        <v>0</v>
      </c>
      <c r="AO356" s="652" t="e">
        <f t="shared" si="264"/>
        <v>#DIV/0!</v>
      </c>
      <c r="AP356" s="652" t="e">
        <f t="shared" si="265"/>
        <v>#DIV/0!</v>
      </c>
      <c r="AQ356" s="652" t="e">
        <f t="shared" si="266"/>
        <v>#DIV/0!</v>
      </c>
      <c r="AR356" s="652" t="e">
        <f t="shared" si="267"/>
        <v>#DIV/0!</v>
      </c>
      <c r="AS356" s="652" t="e">
        <f t="shared" si="268"/>
        <v>#DIV/0!</v>
      </c>
      <c r="AT356" s="652" t="e">
        <f t="shared" si="269"/>
        <v>#DIV/0!</v>
      </c>
      <c r="AU356" s="652">
        <f t="shared" si="270"/>
        <v>3814.0947497491916</v>
      </c>
      <c r="AV356" s="652" t="e">
        <f t="shared" si="271"/>
        <v>#DIV/0!</v>
      </c>
      <c r="AW356" s="652" t="e">
        <f t="shared" si="272"/>
        <v>#DIV/0!</v>
      </c>
      <c r="AX356" s="652" t="e">
        <f t="shared" si="273"/>
        <v>#DIV/0!</v>
      </c>
      <c r="AY356" s="652">
        <f>AI356/'Приложение 1.1'!J354</f>
        <v>0</v>
      </c>
      <c r="AZ356" s="652">
        <v>730.08</v>
      </c>
      <c r="BA356" s="652">
        <v>2070.12</v>
      </c>
      <c r="BB356" s="652">
        <v>848.92</v>
      </c>
      <c r="BC356" s="652">
        <v>819.73</v>
      </c>
      <c r="BD356" s="652">
        <v>611.5</v>
      </c>
      <c r="BE356" s="652">
        <v>1080.04</v>
      </c>
      <c r="BF356" s="652">
        <v>2671800.0099999998</v>
      </c>
      <c r="BG356" s="652">
        <f t="shared" si="274"/>
        <v>4607.6000000000004</v>
      </c>
      <c r="BH356" s="652">
        <v>8748.57</v>
      </c>
      <c r="BI356" s="652">
        <v>3389.61</v>
      </c>
      <c r="BJ356" s="652">
        <v>5995.76</v>
      </c>
      <c r="BK356" s="652">
        <v>548.62</v>
      </c>
      <c r="BL356" s="653" t="str">
        <f t="shared" si="275"/>
        <v xml:space="preserve"> </v>
      </c>
      <c r="BM356" s="653" t="e">
        <f t="shared" si="276"/>
        <v>#DIV/0!</v>
      </c>
      <c r="BN356" s="653" t="e">
        <f t="shared" si="277"/>
        <v>#DIV/0!</v>
      </c>
      <c r="BO356" s="653" t="e">
        <f t="shared" si="278"/>
        <v>#DIV/0!</v>
      </c>
      <c r="BP356" s="653" t="e">
        <f t="shared" si="279"/>
        <v>#DIV/0!</v>
      </c>
      <c r="BQ356" s="653" t="e">
        <f t="shared" si="280"/>
        <v>#DIV/0!</v>
      </c>
      <c r="BR356" s="653" t="e">
        <f t="shared" si="281"/>
        <v>#DIV/0!</v>
      </c>
      <c r="BS356" s="653" t="str">
        <f t="shared" si="282"/>
        <v xml:space="preserve"> </v>
      </c>
      <c r="BT356" s="653" t="e">
        <f t="shared" si="283"/>
        <v>#DIV/0!</v>
      </c>
      <c r="BU356" s="653" t="e">
        <f t="shared" si="284"/>
        <v>#DIV/0!</v>
      </c>
      <c r="BV356" s="653" t="e">
        <f t="shared" si="285"/>
        <v>#DIV/0!</v>
      </c>
      <c r="BW356" s="653" t="str">
        <f t="shared" si="286"/>
        <v xml:space="preserve"> </v>
      </c>
      <c r="BY356" s="654">
        <f t="shared" si="244"/>
        <v>2.035731507368491</v>
      </c>
      <c r="BZ356" s="655">
        <f t="shared" si="245"/>
        <v>1.2350923892174719</v>
      </c>
      <c r="CA356" s="656">
        <f t="shared" si="256"/>
        <v>3943.065477650206</v>
      </c>
      <c r="CB356" s="652">
        <f t="shared" si="262"/>
        <v>4814.95</v>
      </c>
      <c r="CC356" s="657" t="str">
        <f t="shared" si="263"/>
        <v xml:space="preserve"> </v>
      </c>
    </row>
    <row r="357" spans="1:81" s="490" customFormat="1" ht="9" customHeight="1">
      <c r="A357" s="641">
        <v>271</v>
      </c>
      <c r="B357" s="524" t="s">
        <v>975</v>
      </c>
      <c r="C357" s="487">
        <v>1205</v>
      </c>
      <c r="D357" s="499"/>
      <c r="E357" s="487"/>
      <c r="F357" s="487"/>
      <c r="G357" s="483">
        <f t="shared" si="289"/>
        <v>3392408.7</v>
      </c>
      <c r="H357" s="487">
        <f t="shared" si="290"/>
        <v>0</v>
      </c>
      <c r="I357" s="513">
        <v>0</v>
      </c>
      <c r="J357" s="513">
        <v>0</v>
      </c>
      <c r="K357" s="513">
        <v>0</v>
      </c>
      <c r="L357" s="513">
        <v>0</v>
      </c>
      <c r="M357" s="513">
        <v>0</v>
      </c>
      <c r="N357" s="487">
        <v>0</v>
      </c>
      <c r="O357" s="487">
        <v>0</v>
      </c>
      <c r="P357" s="487">
        <v>0</v>
      </c>
      <c r="Q357" s="487">
        <v>0</v>
      </c>
      <c r="R357" s="487">
        <v>0</v>
      </c>
      <c r="S357" s="487">
        <v>0</v>
      </c>
      <c r="T357" s="488">
        <v>0</v>
      </c>
      <c r="U357" s="487">
        <v>0</v>
      </c>
      <c r="V357" s="487" t="s">
        <v>993</v>
      </c>
      <c r="W357" s="489">
        <v>1080.9000000000001</v>
      </c>
      <c r="X357" s="487">
        <v>3265851.45</v>
      </c>
      <c r="Y357" s="489">
        <v>0</v>
      </c>
      <c r="Z357" s="489">
        <v>0</v>
      </c>
      <c r="AA357" s="489">
        <v>0</v>
      </c>
      <c r="AB357" s="489">
        <v>0</v>
      </c>
      <c r="AC357" s="489">
        <v>0</v>
      </c>
      <c r="AD357" s="489">
        <v>0</v>
      </c>
      <c r="AE357" s="489">
        <v>0</v>
      </c>
      <c r="AF357" s="489">
        <v>0</v>
      </c>
      <c r="AG357" s="489">
        <v>0</v>
      </c>
      <c r="AH357" s="489">
        <v>0</v>
      </c>
      <c r="AI357" s="489">
        <v>0</v>
      </c>
      <c r="AJ357" s="489">
        <v>84371.5</v>
      </c>
      <c r="AK357" s="489">
        <v>42185.75</v>
      </c>
      <c r="AL357" s="489">
        <v>0</v>
      </c>
      <c r="AN357" s="372">
        <f>I357/'Приложение 1.1'!J355</f>
        <v>0</v>
      </c>
      <c r="AO357" s="372" t="e">
        <f t="shared" si="264"/>
        <v>#DIV/0!</v>
      </c>
      <c r="AP357" s="372" t="e">
        <f t="shared" si="265"/>
        <v>#DIV/0!</v>
      </c>
      <c r="AQ357" s="372" t="e">
        <f t="shared" si="266"/>
        <v>#DIV/0!</v>
      </c>
      <c r="AR357" s="372" t="e">
        <f t="shared" si="267"/>
        <v>#DIV/0!</v>
      </c>
      <c r="AS357" s="372" t="e">
        <f t="shared" si="268"/>
        <v>#DIV/0!</v>
      </c>
      <c r="AT357" s="372" t="e">
        <f t="shared" si="269"/>
        <v>#DIV/0!</v>
      </c>
      <c r="AU357" s="372">
        <f t="shared" si="270"/>
        <v>3021.4186788787119</v>
      </c>
      <c r="AV357" s="372" t="e">
        <f t="shared" si="271"/>
        <v>#DIV/0!</v>
      </c>
      <c r="AW357" s="372" t="e">
        <f t="shared" si="272"/>
        <v>#DIV/0!</v>
      </c>
      <c r="AX357" s="372" t="e">
        <f t="shared" si="273"/>
        <v>#DIV/0!</v>
      </c>
      <c r="AY357" s="372">
        <f>AI357/'Приложение 1.1'!J355</f>
        <v>0</v>
      </c>
      <c r="AZ357" s="372">
        <v>730.08</v>
      </c>
      <c r="BA357" s="372">
        <v>2070.12</v>
      </c>
      <c r="BB357" s="372">
        <v>848.92</v>
      </c>
      <c r="BC357" s="372">
        <v>819.73</v>
      </c>
      <c r="BD357" s="372">
        <v>611.5</v>
      </c>
      <c r="BE357" s="372">
        <v>1080.04</v>
      </c>
      <c r="BF357" s="372">
        <v>2671800.0099999998</v>
      </c>
      <c r="BG357" s="372">
        <f t="shared" si="274"/>
        <v>4422.8500000000004</v>
      </c>
      <c r="BH357" s="372">
        <v>8748.57</v>
      </c>
      <c r="BI357" s="372">
        <v>3389.61</v>
      </c>
      <c r="BJ357" s="372">
        <v>5995.76</v>
      </c>
      <c r="BK357" s="372">
        <v>548.62</v>
      </c>
      <c r="BL357" s="373" t="str">
        <f t="shared" si="275"/>
        <v xml:space="preserve"> </v>
      </c>
      <c r="BM357" s="373" t="e">
        <f t="shared" si="276"/>
        <v>#DIV/0!</v>
      </c>
      <c r="BN357" s="373" t="e">
        <f t="shared" si="277"/>
        <v>#DIV/0!</v>
      </c>
      <c r="BO357" s="373" t="e">
        <f t="shared" si="278"/>
        <v>#DIV/0!</v>
      </c>
      <c r="BP357" s="373" t="e">
        <f t="shared" si="279"/>
        <v>#DIV/0!</v>
      </c>
      <c r="BQ357" s="373" t="e">
        <f t="shared" si="280"/>
        <v>#DIV/0!</v>
      </c>
      <c r="BR357" s="373" t="e">
        <f t="shared" si="281"/>
        <v>#DIV/0!</v>
      </c>
      <c r="BS357" s="373" t="str">
        <f t="shared" si="282"/>
        <v xml:space="preserve"> </v>
      </c>
      <c r="BT357" s="373" t="e">
        <f t="shared" si="283"/>
        <v>#DIV/0!</v>
      </c>
      <c r="BU357" s="373" t="e">
        <f t="shared" si="284"/>
        <v>#DIV/0!</v>
      </c>
      <c r="BV357" s="373" t="e">
        <f t="shared" si="285"/>
        <v>#DIV/0!</v>
      </c>
      <c r="BW357" s="373" t="str">
        <f t="shared" si="286"/>
        <v xml:space="preserve"> </v>
      </c>
      <c r="BY357" s="492">
        <f t="shared" si="244"/>
        <v>2.4870676696472334</v>
      </c>
      <c r="BZ357" s="493">
        <f t="shared" si="245"/>
        <v>1.2435338348236167</v>
      </c>
      <c r="CA357" s="494">
        <f t="shared" si="256"/>
        <v>3138.5037468776018</v>
      </c>
      <c r="CB357" s="491">
        <f t="shared" si="262"/>
        <v>4621.88</v>
      </c>
      <c r="CC357" s="495" t="str">
        <f t="shared" si="263"/>
        <v xml:space="preserve"> </v>
      </c>
    </row>
    <row r="358" spans="1:81" s="490" customFormat="1" ht="9" customHeight="1">
      <c r="A358" s="641">
        <v>272</v>
      </c>
      <c r="B358" s="524" t="s">
        <v>976</v>
      </c>
      <c r="C358" s="487">
        <v>1758.4</v>
      </c>
      <c r="D358" s="499"/>
      <c r="E358" s="487"/>
      <c r="F358" s="487"/>
      <c r="G358" s="483">
        <f t="shared" si="289"/>
        <v>3166769.62</v>
      </c>
      <c r="H358" s="487">
        <f t="shared" si="290"/>
        <v>0</v>
      </c>
      <c r="I358" s="513">
        <v>0</v>
      </c>
      <c r="J358" s="513">
        <v>0</v>
      </c>
      <c r="K358" s="513">
        <v>0</v>
      </c>
      <c r="L358" s="513">
        <v>0</v>
      </c>
      <c r="M358" s="513">
        <v>0</v>
      </c>
      <c r="N358" s="487">
        <v>0</v>
      </c>
      <c r="O358" s="487">
        <v>0</v>
      </c>
      <c r="P358" s="487">
        <v>0</v>
      </c>
      <c r="Q358" s="487">
        <v>0</v>
      </c>
      <c r="R358" s="487">
        <v>0</v>
      </c>
      <c r="S358" s="487">
        <v>0</v>
      </c>
      <c r="T358" s="488">
        <v>0</v>
      </c>
      <c r="U358" s="487">
        <v>0</v>
      </c>
      <c r="V358" s="487" t="s">
        <v>993</v>
      </c>
      <c r="W358" s="489">
        <v>904.6</v>
      </c>
      <c r="X358" s="487">
        <v>3060484.69</v>
      </c>
      <c r="Y358" s="489">
        <v>0</v>
      </c>
      <c r="Z358" s="489">
        <v>0</v>
      </c>
      <c r="AA358" s="489">
        <v>0</v>
      </c>
      <c r="AB358" s="489">
        <v>0</v>
      </c>
      <c r="AC358" s="489">
        <v>0</v>
      </c>
      <c r="AD358" s="489">
        <v>0</v>
      </c>
      <c r="AE358" s="489">
        <v>0</v>
      </c>
      <c r="AF358" s="489">
        <v>0</v>
      </c>
      <c r="AG358" s="489">
        <v>0</v>
      </c>
      <c r="AH358" s="489">
        <v>0</v>
      </c>
      <c r="AI358" s="489">
        <v>0</v>
      </c>
      <c r="AJ358" s="489">
        <v>70856.62</v>
      </c>
      <c r="AK358" s="489">
        <v>35428.31</v>
      </c>
      <c r="AL358" s="489">
        <v>0</v>
      </c>
      <c r="AN358" s="372">
        <f>I358/'Приложение 1.1'!J356</f>
        <v>0</v>
      </c>
      <c r="AO358" s="372" t="e">
        <f t="shared" si="264"/>
        <v>#DIV/0!</v>
      </c>
      <c r="AP358" s="372" t="e">
        <f t="shared" si="265"/>
        <v>#DIV/0!</v>
      </c>
      <c r="AQ358" s="372" t="e">
        <f t="shared" si="266"/>
        <v>#DIV/0!</v>
      </c>
      <c r="AR358" s="372" t="e">
        <f t="shared" si="267"/>
        <v>#DIV/0!</v>
      </c>
      <c r="AS358" s="372" t="e">
        <f t="shared" si="268"/>
        <v>#DIV/0!</v>
      </c>
      <c r="AT358" s="372" t="e">
        <f t="shared" si="269"/>
        <v>#DIV/0!</v>
      </c>
      <c r="AU358" s="372">
        <f t="shared" si="270"/>
        <v>3383.2463961972139</v>
      </c>
      <c r="AV358" s="372" t="e">
        <f t="shared" si="271"/>
        <v>#DIV/0!</v>
      </c>
      <c r="AW358" s="372" t="e">
        <f t="shared" si="272"/>
        <v>#DIV/0!</v>
      </c>
      <c r="AX358" s="372" t="e">
        <f t="shared" si="273"/>
        <v>#DIV/0!</v>
      </c>
      <c r="AY358" s="372">
        <f>AI358/'Приложение 1.1'!J356</f>
        <v>0</v>
      </c>
      <c r="AZ358" s="372">
        <v>730.08</v>
      </c>
      <c r="BA358" s="372">
        <v>2070.12</v>
      </c>
      <c r="BB358" s="372">
        <v>848.92</v>
      </c>
      <c r="BC358" s="372">
        <v>819.73</v>
      </c>
      <c r="BD358" s="372">
        <v>611.5</v>
      </c>
      <c r="BE358" s="372">
        <v>1080.04</v>
      </c>
      <c r="BF358" s="372">
        <v>2671800.0099999998</v>
      </c>
      <c r="BG358" s="372">
        <f t="shared" si="274"/>
        <v>4422.8500000000004</v>
      </c>
      <c r="BH358" s="372">
        <v>8748.57</v>
      </c>
      <c r="BI358" s="372">
        <v>3389.61</v>
      </c>
      <c r="BJ358" s="372">
        <v>5995.76</v>
      </c>
      <c r="BK358" s="372">
        <v>548.62</v>
      </c>
      <c r="BL358" s="373" t="str">
        <f t="shared" si="275"/>
        <v xml:space="preserve"> </v>
      </c>
      <c r="BM358" s="373" t="e">
        <f t="shared" si="276"/>
        <v>#DIV/0!</v>
      </c>
      <c r="BN358" s="373" t="e">
        <f t="shared" si="277"/>
        <v>#DIV/0!</v>
      </c>
      <c r="BO358" s="373" t="e">
        <f t="shared" si="278"/>
        <v>#DIV/0!</v>
      </c>
      <c r="BP358" s="373" t="e">
        <f t="shared" si="279"/>
        <v>#DIV/0!</v>
      </c>
      <c r="BQ358" s="373" t="e">
        <f t="shared" si="280"/>
        <v>#DIV/0!</v>
      </c>
      <c r="BR358" s="373" t="e">
        <f t="shared" si="281"/>
        <v>#DIV/0!</v>
      </c>
      <c r="BS358" s="373" t="str">
        <f t="shared" si="282"/>
        <v xml:space="preserve"> </v>
      </c>
      <c r="BT358" s="373" t="e">
        <f t="shared" si="283"/>
        <v>#DIV/0!</v>
      </c>
      <c r="BU358" s="373" t="e">
        <f t="shared" si="284"/>
        <v>#DIV/0!</v>
      </c>
      <c r="BV358" s="373" t="e">
        <f t="shared" si="285"/>
        <v>#DIV/0!</v>
      </c>
      <c r="BW358" s="373" t="str">
        <f t="shared" si="286"/>
        <v xml:space="preserve"> </v>
      </c>
      <c r="BY358" s="492">
        <f t="shared" si="244"/>
        <v>2.2375047288725725</v>
      </c>
      <c r="BZ358" s="493">
        <f t="shared" si="245"/>
        <v>1.1187523644362862</v>
      </c>
      <c r="CA358" s="494">
        <f t="shared" si="256"/>
        <v>3500.740238779571</v>
      </c>
      <c r="CB358" s="491">
        <f t="shared" si="262"/>
        <v>4621.88</v>
      </c>
      <c r="CC358" s="495" t="str">
        <f t="shared" si="263"/>
        <v xml:space="preserve"> </v>
      </c>
    </row>
    <row r="359" spans="1:81" s="26" customFormat="1" ht="9" customHeight="1">
      <c r="A359" s="641">
        <v>273</v>
      </c>
      <c r="B359" s="129" t="s">
        <v>977</v>
      </c>
      <c r="C359" s="388">
        <v>565.4</v>
      </c>
      <c r="D359" s="365"/>
      <c r="E359" s="388"/>
      <c r="F359" s="388"/>
      <c r="G359" s="178">
        <f t="shared" si="289"/>
        <v>1544972.05</v>
      </c>
      <c r="H359" s="388">
        <f t="shared" si="290"/>
        <v>0</v>
      </c>
      <c r="I359" s="190">
        <v>0</v>
      </c>
      <c r="J359" s="190">
        <v>0</v>
      </c>
      <c r="K359" s="190">
        <v>0</v>
      </c>
      <c r="L359" s="190">
        <v>0</v>
      </c>
      <c r="M359" s="190">
        <v>0</v>
      </c>
      <c r="N359" s="388">
        <v>0</v>
      </c>
      <c r="O359" s="388">
        <v>0</v>
      </c>
      <c r="P359" s="388">
        <v>0</v>
      </c>
      <c r="Q359" s="388">
        <v>0</v>
      </c>
      <c r="R359" s="388">
        <v>0</v>
      </c>
      <c r="S359" s="388">
        <v>0</v>
      </c>
      <c r="T359" s="103">
        <v>0</v>
      </c>
      <c r="U359" s="388">
        <v>0</v>
      </c>
      <c r="V359" s="388" t="s">
        <v>993</v>
      </c>
      <c r="W359" s="396">
        <v>563</v>
      </c>
      <c r="X359" s="388">
        <v>1464617.18</v>
      </c>
      <c r="Y359" s="396">
        <v>0</v>
      </c>
      <c r="Z359" s="396">
        <v>0</v>
      </c>
      <c r="AA359" s="396">
        <v>0</v>
      </c>
      <c r="AB359" s="396">
        <v>0</v>
      </c>
      <c r="AC359" s="396">
        <v>0</v>
      </c>
      <c r="AD359" s="396">
        <v>0</v>
      </c>
      <c r="AE359" s="396">
        <v>0</v>
      </c>
      <c r="AF359" s="396">
        <v>0</v>
      </c>
      <c r="AG359" s="396">
        <v>0</v>
      </c>
      <c r="AH359" s="396">
        <v>0</v>
      </c>
      <c r="AI359" s="396">
        <v>0</v>
      </c>
      <c r="AJ359" s="396">
        <v>53480.33</v>
      </c>
      <c r="AK359" s="396">
        <v>26874.54</v>
      </c>
      <c r="AL359" s="396">
        <v>0</v>
      </c>
      <c r="AN359" s="372">
        <f>I359/'Приложение 1.1'!J357</f>
        <v>0</v>
      </c>
      <c r="AO359" s="372" t="e">
        <f t="shared" si="264"/>
        <v>#DIV/0!</v>
      </c>
      <c r="AP359" s="372" t="e">
        <f t="shared" si="265"/>
        <v>#DIV/0!</v>
      </c>
      <c r="AQ359" s="372" t="e">
        <f t="shared" si="266"/>
        <v>#DIV/0!</v>
      </c>
      <c r="AR359" s="372" t="e">
        <f t="shared" si="267"/>
        <v>#DIV/0!</v>
      </c>
      <c r="AS359" s="372" t="e">
        <f t="shared" si="268"/>
        <v>#DIV/0!</v>
      </c>
      <c r="AT359" s="372" t="e">
        <f t="shared" si="269"/>
        <v>#DIV/0!</v>
      </c>
      <c r="AU359" s="372">
        <f t="shared" si="270"/>
        <v>2601.4514742451152</v>
      </c>
      <c r="AV359" s="372" t="e">
        <f t="shared" si="271"/>
        <v>#DIV/0!</v>
      </c>
      <c r="AW359" s="372" t="e">
        <f t="shared" si="272"/>
        <v>#DIV/0!</v>
      </c>
      <c r="AX359" s="372" t="e">
        <f t="shared" si="273"/>
        <v>#DIV/0!</v>
      </c>
      <c r="AY359" s="372">
        <f>AI359/'Приложение 1.1'!J357</f>
        <v>0</v>
      </c>
      <c r="AZ359" s="372">
        <v>730.08</v>
      </c>
      <c r="BA359" s="372">
        <v>2070.12</v>
      </c>
      <c r="BB359" s="372">
        <v>848.92</v>
      </c>
      <c r="BC359" s="372">
        <v>819.73</v>
      </c>
      <c r="BD359" s="372">
        <v>611.5</v>
      </c>
      <c r="BE359" s="372">
        <v>1080.04</v>
      </c>
      <c r="BF359" s="372">
        <v>2671800.0099999998</v>
      </c>
      <c r="BG359" s="372">
        <f t="shared" si="274"/>
        <v>4422.8500000000004</v>
      </c>
      <c r="BH359" s="372">
        <v>8748.57</v>
      </c>
      <c r="BI359" s="372">
        <v>3389.61</v>
      </c>
      <c r="BJ359" s="372">
        <v>5995.76</v>
      </c>
      <c r="BK359" s="372">
        <v>548.62</v>
      </c>
      <c r="BL359" s="373" t="str">
        <f t="shared" si="275"/>
        <v xml:space="preserve"> </v>
      </c>
      <c r="BM359" s="373" t="e">
        <f t="shared" si="276"/>
        <v>#DIV/0!</v>
      </c>
      <c r="BN359" s="373" t="e">
        <f t="shared" si="277"/>
        <v>#DIV/0!</v>
      </c>
      <c r="BO359" s="373" t="e">
        <f t="shared" si="278"/>
        <v>#DIV/0!</v>
      </c>
      <c r="BP359" s="373" t="e">
        <f t="shared" si="279"/>
        <v>#DIV/0!</v>
      </c>
      <c r="BQ359" s="373" t="e">
        <f t="shared" si="280"/>
        <v>#DIV/0!</v>
      </c>
      <c r="BR359" s="373" t="e">
        <f t="shared" si="281"/>
        <v>#DIV/0!</v>
      </c>
      <c r="BS359" s="373" t="str">
        <f t="shared" si="282"/>
        <v xml:space="preserve"> </v>
      </c>
      <c r="BT359" s="373" t="e">
        <f t="shared" si="283"/>
        <v>#DIV/0!</v>
      </c>
      <c r="BU359" s="373" t="e">
        <f t="shared" si="284"/>
        <v>#DIV/0!</v>
      </c>
      <c r="BV359" s="373" t="e">
        <f t="shared" si="285"/>
        <v>#DIV/0!</v>
      </c>
      <c r="BW359" s="373" t="str">
        <f t="shared" si="286"/>
        <v xml:space="preserve"> </v>
      </c>
      <c r="BY359" s="273">
        <f t="shared" si="244"/>
        <v>3.4615726543402516</v>
      </c>
      <c r="BZ359" s="374">
        <f t="shared" si="245"/>
        <v>1.7394838955177214</v>
      </c>
      <c r="CA359" s="375">
        <f t="shared" si="256"/>
        <v>2744.1777087033747</v>
      </c>
      <c r="CB359" s="372">
        <f t="shared" si="262"/>
        <v>4621.88</v>
      </c>
      <c r="CC359" s="18" t="str">
        <f t="shared" si="263"/>
        <v xml:space="preserve"> </v>
      </c>
    </row>
    <row r="360" spans="1:81" s="26" customFormat="1" ht="9" customHeight="1">
      <c r="A360" s="641">
        <v>274</v>
      </c>
      <c r="B360" s="129" t="s">
        <v>978</v>
      </c>
      <c r="C360" s="388">
        <v>508.1</v>
      </c>
      <c r="D360" s="365"/>
      <c r="E360" s="388"/>
      <c r="F360" s="388"/>
      <c r="G360" s="178">
        <f t="shared" si="289"/>
        <v>1959478.34</v>
      </c>
      <c r="H360" s="388">
        <f t="shared" si="290"/>
        <v>0</v>
      </c>
      <c r="I360" s="190">
        <v>0</v>
      </c>
      <c r="J360" s="190">
        <v>0</v>
      </c>
      <c r="K360" s="190">
        <v>0</v>
      </c>
      <c r="L360" s="190">
        <v>0</v>
      </c>
      <c r="M360" s="190">
        <v>0</v>
      </c>
      <c r="N360" s="388">
        <v>0</v>
      </c>
      <c r="O360" s="388">
        <v>0</v>
      </c>
      <c r="P360" s="388">
        <v>0</v>
      </c>
      <c r="Q360" s="388">
        <v>0</v>
      </c>
      <c r="R360" s="388">
        <v>0</v>
      </c>
      <c r="S360" s="388">
        <v>0</v>
      </c>
      <c r="T360" s="103">
        <v>0</v>
      </c>
      <c r="U360" s="388">
        <v>0</v>
      </c>
      <c r="V360" s="388" t="s">
        <v>993</v>
      </c>
      <c r="W360" s="396">
        <v>513.1</v>
      </c>
      <c r="X360" s="388">
        <v>1886085.62</v>
      </c>
      <c r="Y360" s="396">
        <v>0</v>
      </c>
      <c r="Z360" s="396">
        <v>0</v>
      </c>
      <c r="AA360" s="396">
        <v>0</v>
      </c>
      <c r="AB360" s="396">
        <v>0</v>
      </c>
      <c r="AC360" s="396">
        <v>0</v>
      </c>
      <c r="AD360" s="396">
        <v>0</v>
      </c>
      <c r="AE360" s="396">
        <v>0</v>
      </c>
      <c r="AF360" s="396">
        <v>0</v>
      </c>
      <c r="AG360" s="396">
        <v>0</v>
      </c>
      <c r="AH360" s="396">
        <v>0</v>
      </c>
      <c r="AI360" s="396">
        <v>0</v>
      </c>
      <c r="AJ360" s="396">
        <v>48846.66</v>
      </c>
      <c r="AK360" s="396">
        <v>24546.06</v>
      </c>
      <c r="AL360" s="396">
        <v>0</v>
      </c>
      <c r="AN360" s="372">
        <f>I360/'Приложение 1.1'!J358</f>
        <v>0</v>
      </c>
      <c r="AO360" s="372" t="e">
        <f t="shared" si="264"/>
        <v>#DIV/0!</v>
      </c>
      <c r="AP360" s="372" t="e">
        <f t="shared" si="265"/>
        <v>#DIV/0!</v>
      </c>
      <c r="AQ360" s="372" t="e">
        <f t="shared" si="266"/>
        <v>#DIV/0!</v>
      </c>
      <c r="AR360" s="372" t="e">
        <f t="shared" si="267"/>
        <v>#DIV/0!</v>
      </c>
      <c r="AS360" s="372" t="e">
        <f t="shared" si="268"/>
        <v>#DIV/0!</v>
      </c>
      <c r="AT360" s="372" t="e">
        <f t="shared" si="269"/>
        <v>#DIV/0!</v>
      </c>
      <c r="AU360" s="372">
        <f t="shared" si="270"/>
        <v>3675.863613330735</v>
      </c>
      <c r="AV360" s="372" t="e">
        <f t="shared" si="271"/>
        <v>#DIV/0!</v>
      </c>
      <c r="AW360" s="372" t="e">
        <f t="shared" si="272"/>
        <v>#DIV/0!</v>
      </c>
      <c r="AX360" s="372" t="e">
        <f t="shared" si="273"/>
        <v>#DIV/0!</v>
      </c>
      <c r="AY360" s="372">
        <f>AI360/'Приложение 1.1'!J358</f>
        <v>0</v>
      </c>
      <c r="AZ360" s="372">
        <v>730.08</v>
      </c>
      <c r="BA360" s="372">
        <v>2070.12</v>
      </c>
      <c r="BB360" s="372">
        <v>848.92</v>
      </c>
      <c r="BC360" s="372">
        <v>819.73</v>
      </c>
      <c r="BD360" s="372">
        <v>611.5</v>
      </c>
      <c r="BE360" s="372">
        <v>1080.04</v>
      </c>
      <c r="BF360" s="372">
        <v>2671800.0099999998</v>
      </c>
      <c r="BG360" s="372">
        <f t="shared" si="274"/>
        <v>4422.8500000000004</v>
      </c>
      <c r="BH360" s="372">
        <v>8748.57</v>
      </c>
      <c r="BI360" s="372">
        <v>3389.61</v>
      </c>
      <c r="BJ360" s="372">
        <v>5995.76</v>
      </c>
      <c r="BK360" s="372">
        <v>548.62</v>
      </c>
      <c r="BL360" s="373" t="str">
        <f t="shared" si="275"/>
        <v xml:space="preserve"> </v>
      </c>
      <c r="BM360" s="373" t="e">
        <f t="shared" si="276"/>
        <v>#DIV/0!</v>
      </c>
      <c r="BN360" s="373" t="e">
        <f t="shared" si="277"/>
        <v>#DIV/0!</v>
      </c>
      <c r="BO360" s="373" t="e">
        <f t="shared" si="278"/>
        <v>#DIV/0!</v>
      </c>
      <c r="BP360" s="373" t="e">
        <f t="shared" si="279"/>
        <v>#DIV/0!</v>
      </c>
      <c r="BQ360" s="373" t="e">
        <f t="shared" si="280"/>
        <v>#DIV/0!</v>
      </c>
      <c r="BR360" s="373" t="e">
        <f t="shared" si="281"/>
        <v>#DIV/0!</v>
      </c>
      <c r="BS360" s="373" t="str">
        <f t="shared" si="282"/>
        <v xml:space="preserve"> </v>
      </c>
      <c r="BT360" s="373" t="e">
        <f t="shared" si="283"/>
        <v>#DIV/0!</v>
      </c>
      <c r="BU360" s="373" t="e">
        <f t="shared" si="284"/>
        <v>#DIV/0!</v>
      </c>
      <c r="BV360" s="373" t="e">
        <f t="shared" si="285"/>
        <v>#DIV/0!</v>
      </c>
      <c r="BW360" s="373" t="str">
        <f t="shared" si="286"/>
        <v xml:space="preserve"> </v>
      </c>
      <c r="BY360" s="273">
        <f t="shared" si="244"/>
        <v>2.4928400076114134</v>
      </c>
      <c r="BZ360" s="374">
        <f t="shared" si="245"/>
        <v>1.2526834055231251</v>
      </c>
      <c r="CA360" s="375">
        <f t="shared" si="256"/>
        <v>3818.9014617033718</v>
      </c>
      <c r="CB360" s="372">
        <f t="shared" si="262"/>
        <v>4621.88</v>
      </c>
      <c r="CC360" s="18" t="str">
        <f t="shared" si="263"/>
        <v xml:space="preserve"> </v>
      </c>
    </row>
    <row r="361" spans="1:81" s="490" customFormat="1" ht="9" customHeight="1">
      <c r="A361" s="641">
        <v>275</v>
      </c>
      <c r="B361" s="524" t="s">
        <v>1039</v>
      </c>
      <c r="C361" s="487">
        <v>572</v>
      </c>
      <c r="D361" s="499"/>
      <c r="E361" s="487"/>
      <c r="F361" s="487"/>
      <c r="G361" s="483">
        <f>ROUND(H361+U361+X361+Z361+AB361+AD361+AF361+AH361+AI361+AJ361+AK361+AL361,2)</f>
        <v>1776208.88</v>
      </c>
      <c r="H361" s="487">
        <f>I361+K361+M361+O361+Q361+S361</f>
        <v>0</v>
      </c>
      <c r="I361" s="513">
        <v>0</v>
      </c>
      <c r="J361" s="513">
        <v>0</v>
      </c>
      <c r="K361" s="513">
        <v>0</v>
      </c>
      <c r="L361" s="513">
        <v>0</v>
      </c>
      <c r="M361" s="513">
        <v>0</v>
      </c>
      <c r="N361" s="487">
        <v>0</v>
      </c>
      <c r="O361" s="487">
        <v>0</v>
      </c>
      <c r="P361" s="487">
        <v>0</v>
      </c>
      <c r="Q361" s="487">
        <v>0</v>
      </c>
      <c r="R361" s="487">
        <v>0</v>
      </c>
      <c r="S361" s="487">
        <v>0</v>
      </c>
      <c r="T361" s="488">
        <v>0</v>
      </c>
      <c r="U361" s="487">
        <v>0</v>
      </c>
      <c r="V361" s="487" t="s">
        <v>993</v>
      </c>
      <c r="W361" s="489">
        <v>462.4</v>
      </c>
      <c r="X361" s="487">
        <v>1679326.25</v>
      </c>
      <c r="Y361" s="489">
        <v>0</v>
      </c>
      <c r="Z361" s="489">
        <v>0</v>
      </c>
      <c r="AA361" s="489">
        <v>0</v>
      </c>
      <c r="AB361" s="489">
        <v>0</v>
      </c>
      <c r="AC361" s="489">
        <v>0</v>
      </c>
      <c r="AD361" s="489">
        <v>0</v>
      </c>
      <c r="AE361" s="489">
        <v>0</v>
      </c>
      <c r="AF361" s="489">
        <v>0</v>
      </c>
      <c r="AG361" s="489">
        <v>0</v>
      </c>
      <c r="AH361" s="489">
        <v>0</v>
      </c>
      <c r="AI361" s="489">
        <v>0</v>
      </c>
      <c r="AJ361" s="489">
        <v>64588.42</v>
      </c>
      <c r="AK361" s="489">
        <v>32294.21</v>
      </c>
      <c r="AL361" s="489">
        <v>0</v>
      </c>
      <c r="AN361" s="372">
        <f>I361/'Приложение 1.1'!J359</f>
        <v>0</v>
      </c>
      <c r="AO361" s="372" t="e">
        <f t="shared" si="264"/>
        <v>#DIV/0!</v>
      </c>
      <c r="AP361" s="372" t="e">
        <f t="shared" si="265"/>
        <v>#DIV/0!</v>
      </c>
      <c r="AQ361" s="372" t="e">
        <f t="shared" si="266"/>
        <v>#DIV/0!</v>
      </c>
      <c r="AR361" s="372" t="e">
        <f t="shared" si="267"/>
        <v>#DIV/0!</v>
      </c>
      <c r="AS361" s="372" t="e">
        <f t="shared" si="268"/>
        <v>#DIV/0!</v>
      </c>
      <c r="AT361" s="372" t="e">
        <f t="shared" si="269"/>
        <v>#DIV/0!</v>
      </c>
      <c r="AU361" s="372">
        <f t="shared" si="270"/>
        <v>3631.7609212802772</v>
      </c>
      <c r="AV361" s="372" t="e">
        <f t="shared" si="271"/>
        <v>#DIV/0!</v>
      </c>
      <c r="AW361" s="372" t="e">
        <f t="shared" si="272"/>
        <v>#DIV/0!</v>
      </c>
      <c r="AX361" s="372" t="e">
        <f t="shared" si="273"/>
        <v>#DIV/0!</v>
      </c>
      <c r="AY361" s="372">
        <f>AI361/'Приложение 1.1'!J359</f>
        <v>0</v>
      </c>
      <c r="AZ361" s="372">
        <v>730.08</v>
      </c>
      <c r="BA361" s="372">
        <v>2070.12</v>
      </c>
      <c r="BB361" s="372">
        <v>848.92</v>
      </c>
      <c r="BC361" s="372">
        <v>819.73</v>
      </c>
      <c r="BD361" s="372">
        <v>611.5</v>
      </c>
      <c r="BE361" s="372">
        <v>1080.04</v>
      </c>
      <c r="BF361" s="372">
        <v>2671800.0099999998</v>
      </c>
      <c r="BG361" s="372">
        <f t="shared" si="274"/>
        <v>4422.8500000000004</v>
      </c>
      <c r="BH361" s="372">
        <v>8748.57</v>
      </c>
      <c r="BI361" s="372">
        <v>3389.61</v>
      </c>
      <c r="BJ361" s="372">
        <v>5995.76</v>
      </c>
      <c r="BK361" s="372">
        <v>548.62</v>
      </c>
      <c r="BL361" s="373" t="str">
        <f t="shared" si="275"/>
        <v xml:space="preserve"> </v>
      </c>
      <c r="BM361" s="373" t="e">
        <f t="shared" si="276"/>
        <v>#DIV/0!</v>
      </c>
      <c r="BN361" s="373" t="e">
        <f t="shared" si="277"/>
        <v>#DIV/0!</v>
      </c>
      <c r="BO361" s="373" t="e">
        <f t="shared" si="278"/>
        <v>#DIV/0!</v>
      </c>
      <c r="BP361" s="373" t="e">
        <f t="shared" si="279"/>
        <v>#DIV/0!</v>
      </c>
      <c r="BQ361" s="373" t="e">
        <f t="shared" si="280"/>
        <v>#DIV/0!</v>
      </c>
      <c r="BR361" s="373" t="e">
        <f t="shared" si="281"/>
        <v>#DIV/0!</v>
      </c>
      <c r="BS361" s="373" t="str">
        <f t="shared" si="282"/>
        <v xml:space="preserve"> </v>
      </c>
      <c r="BT361" s="373" t="e">
        <f t="shared" si="283"/>
        <v>#DIV/0!</v>
      </c>
      <c r="BU361" s="373" t="e">
        <f t="shared" si="284"/>
        <v>#DIV/0!</v>
      </c>
      <c r="BV361" s="373" t="e">
        <f t="shared" si="285"/>
        <v>#DIV/0!</v>
      </c>
      <c r="BW361" s="373" t="str">
        <f t="shared" si="286"/>
        <v xml:space="preserve"> </v>
      </c>
      <c r="BY361" s="492">
        <f t="shared" si="244"/>
        <v>3.6363076847132985</v>
      </c>
      <c r="BZ361" s="493">
        <f t="shared" si="245"/>
        <v>1.8181538423566492</v>
      </c>
      <c r="CA361" s="494">
        <f t="shared" si="256"/>
        <v>3841.2821799307958</v>
      </c>
      <c r="CB361" s="491">
        <f t="shared" si="262"/>
        <v>4621.88</v>
      </c>
      <c r="CC361" s="495" t="str">
        <f t="shared" si="263"/>
        <v xml:space="preserve"> </v>
      </c>
    </row>
    <row r="362" spans="1:81" s="26" customFormat="1" ht="38.25" customHeight="1">
      <c r="A362" s="796" t="s">
        <v>44</v>
      </c>
      <c r="B362" s="796"/>
      <c r="C362" s="388">
        <f>SUM(C352:C361)</f>
        <v>9539.1999999999989</v>
      </c>
      <c r="D362" s="287"/>
      <c r="E362" s="275"/>
      <c r="F362" s="275"/>
      <c r="G362" s="388">
        <f>ROUND(SUM(G352:G361),2)</f>
        <v>20551025.190000001</v>
      </c>
      <c r="H362" s="388">
        <f t="shared" ref="H362:AL362" si="291">SUM(H352:H361)</f>
        <v>0</v>
      </c>
      <c r="I362" s="388">
        <f t="shared" si="291"/>
        <v>0</v>
      </c>
      <c r="J362" s="388">
        <f t="shared" si="291"/>
        <v>0</v>
      </c>
      <c r="K362" s="388">
        <f t="shared" si="291"/>
        <v>0</v>
      </c>
      <c r="L362" s="388">
        <f t="shared" si="291"/>
        <v>0</v>
      </c>
      <c r="M362" s="388">
        <f t="shared" si="291"/>
        <v>0</v>
      </c>
      <c r="N362" s="388">
        <f t="shared" si="291"/>
        <v>0</v>
      </c>
      <c r="O362" s="388">
        <f t="shared" si="291"/>
        <v>0</v>
      </c>
      <c r="P362" s="388">
        <f t="shared" si="291"/>
        <v>0</v>
      </c>
      <c r="Q362" s="388">
        <f t="shared" si="291"/>
        <v>0</v>
      </c>
      <c r="R362" s="388">
        <f t="shared" si="291"/>
        <v>0</v>
      </c>
      <c r="S362" s="388">
        <f t="shared" si="291"/>
        <v>0</v>
      </c>
      <c r="T362" s="103">
        <f t="shared" si="291"/>
        <v>0</v>
      </c>
      <c r="U362" s="388">
        <f t="shared" si="291"/>
        <v>0</v>
      </c>
      <c r="V362" s="275" t="s">
        <v>388</v>
      </c>
      <c r="W362" s="388">
        <f t="shared" si="291"/>
        <v>5842.75</v>
      </c>
      <c r="X362" s="388">
        <f t="shared" si="291"/>
        <v>19777217.529999997</v>
      </c>
      <c r="Y362" s="388">
        <f t="shared" si="291"/>
        <v>0</v>
      </c>
      <c r="Z362" s="388">
        <f t="shared" si="291"/>
        <v>0</v>
      </c>
      <c r="AA362" s="388">
        <f t="shared" si="291"/>
        <v>0</v>
      </c>
      <c r="AB362" s="388">
        <f t="shared" si="291"/>
        <v>0</v>
      </c>
      <c r="AC362" s="388">
        <f t="shared" si="291"/>
        <v>0</v>
      </c>
      <c r="AD362" s="388">
        <f t="shared" si="291"/>
        <v>0</v>
      </c>
      <c r="AE362" s="388">
        <f t="shared" si="291"/>
        <v>0</v>
      </c>
      <c r="AF362" s="388">
        <f t="shared" si="291"/>
        <v>0</v>
      </c>
      <c r="AG362" s="388">
        <f t="shared" si="291"/>
        <v>0</v>
      </c>
      <c r="AH362" s="388">
        <f t="shared" si="291"/>
        <v>0</v>
      </c>
      <c r="AI362" s="388">
        <f t="shared" si="291"/>
        <v>0</v>
      </c>
      <c r="AJ362" s="388">
        <f t="shared" si="291"/>
        <v>512062.92</v>
      </c>
      <c r="AK362" s="388">
        <f t="shared" si="291"/>
        <v>261744.74</v>
      </c>
      <c r="AL362" s="388">
        <f t="shared" si="291"/>
        <v>0</v>
      </c>
      <c r="AN362" s="372">
        <f>I362/'Приложение 1.1'!J360</f>
        <v>0</v>
      </c>
      <c r="AO362" s="372" t="e">
        <f t="shared" si="264"/>
        <v>#DIV/0!</v>
      </c>
      <c r="AP362" s="372" t="e">
        <f t="shared" si="265"/>
        <v>#DIV/0!</v>
      </c>
      <c r="AQ362" s="372" t="e">
        <f t="shared" si="266"/>
        <v>#DIV/0!</v>
      </c>
      <c r="AR362" s="372" t="e">
        <f t="shared" si="267"/>
        <v>#DIV/0!</v>
      </c>
      <c r="AS362" s="372" t="e">
        <f t="shared" si="268"/>
        <v>#DIV/0!</v>
      </c>
      <c r="AT362" s="372" t="e">
        <f t="shared" si="269"/>
        <v>#DIV/0!</v>
      </c>
      <c r="AU362" s="372">
        <f t="shared" si="270"/>
        <v>3384.9159265756703</v>
      </c>
      <c r="AV362" s="372" t="e">
        <f t="shared" si="271"/>
        <v>#DIV/0!</v>
      </c>
      <c r="AW362" s="372" t="e">
        <f t="shared" si="272"/>
        <v>#DIV/0!</v>
      </c>
      <c r="AX362" s="372" t="e">
        <f t="shared" si="273"/>
        <v>#DIV/0!</v>
      </c>
      <c r="AY362" s="372">
        <f>AI362/'Приложение 1.1'!J360</f>
        <v>0</v>
      </c>
      <c r="AZ362" s="372">
        <v>730.08</v>
      </c>
      <c r="BA362" s="372">
        <v>2070.12</v>
      </c>
      <c r="BB362" s="372">
        <v>848.92</v>
      </c>
      <c r="BC362" s="372">
        <v>819.73</v>
      </c>
      <c r="BD362" s="372">
        <v>611.5</v>
      </c>
      <c r="BE362" s="372">
        <v>1080.04</v>
      </c>
      <c r="BF362" s="372">
        <v>2671800.0099999998</v>
      </c>
      <c r="BG362" s="372">
        <f t="shared" si="274"/>
        <v>4422.8500000000004</v>
      </c>
      <c r="BH362" s="372">
        <v>8748.57</v>
      </c>
      <c r="BI362" s="372">
        <v>3389.61</v>
      </c>
      <c r="BJ362" s="372">
        <v>5995.76</v>
      </c>
      <c r="BK362" s="372">
        <v>548.62</v>
      </c>
      <c r="BL362" s="373" t="str">
        <f t="shared" si="275"/>
        <v xml:space="preserve"> </v>
      </c>
      <c r="BM362" s="373" t="e">
        <f t="shared" si="276"/>
        <v>#DIV/0!</v>
      </c>
      <c r="BN362" s="373" t="e">
        <f t="shared" si="277"/>
        <v>#DIV/0!</v>
      </c>
      <c r="BO362" s="373" t="e">
        <f t="shared" si="278"/>
        <v>#DIV/0!</v>
      </c>
      <c r="BP362" s="373" t="e">
        <f t="shared" si="279"/>
        <v>#DIV/0!</v>
      </c>
      <c r="BQ362" s="373" t="e">
        <f t="shared" si="280"/>
        <v>#DIV/0!</v>
      </c>
      <c r="BR362" s="373" t="e">
        <f t="shared" si="281"/>
        <v>#DIV/0!</v>
      </c>
      <c r="BS362" s="373" t="str">
        <f t="shared" si="282"/>
        <v xml:space="preserve"> </v>
      </c>
      <c r="BT362" s="373" t="e">
        <f t="shared" si="283"/>
        <v>#DIV/0!</v>
      </c>
      <c r="BU362" s="373" t="e">
        <f t="shared" si="284"/>
        <v>#DIV/0!</v>
      </c>
      <c r="BV362" s="373" t="e">
        <f t="shared" si="285"/>
        <v>#DIV/0!</v>
      </c>
      <c r="BW362" s="373" t="str">
        <f t="shared" si="286"/>
        <v xml:space="preserve"> </v>
      </c>
      <c r="BY362" s="273">
        <f t="shared" si="244"/>
        <v>2.4916660617455064</v>
      </c>
      <c r="BZ362" s="374">
        <f t="shared" si="245"/>
        <v>1.2736334931230746</v>
      </c>
      <c r="CA362" s="375">
        <f t="shared" si="256"/>
        <v>3517.3548739891321</v>
      </c>
      <c r="CB362" s="372">
        <f t="shared" si="262"/>
        <v>4621.88</v>
      </c>
      <c r="CC362" s="18" t="str">
        <f t="shared" si="263"/>
        <v xml:space="preserve"> </v>
      </c>
    </row>
    <row r="363" spans="1:81" s="403" customFormat="1" ht="22.5" customHeight="1">
      <c r="A363" s="867" t="s">
        <v>1016</v>
      </c>
      <c r="B363" s="868"/>
      <c r="C363" s="868"/>
      <c r="D363" s="868"/>
      <c r="E363" s="868"/>
      <c r="F363" s="868"/>
      <c r="G363" s="868"/>
      <c r="H363" s="868"/>
      <c r="I363" s="868"/>
      <c r="J363" s="868"/>
      <c r="K363" s="868"/>
      <c r="L363" s="868"/>
      <c r="M363" s="868"/>
      <c r="N363" s="868"/>
      <c r="O363" s="868"/>
      <c r="P363" s="868"/>
      <c r="Q363" s="868"/>
      <c r="R363" s="868"/>
      <c r="S363" s="868"/>
      <c r="T363" s="868"/>
      <c r="U363" s="868"/>
      <c r="V363" s="868"/>
      <c r="W363" s="868"/>
      <c r="X363" s="868"/>
      <c r="Y363" s="868"/>
      <c r="Z363" s="868"/>
      <c r="AA363" s="868"/>
      <c r="AB363" s="868"/>
      <c r="AC363" s="868"/>
      <c r="AD363" s="868"/>
      <c r="AE363" s="868"/>
      <c r="AF363" s="868"/>
      <c r="AG363" s="868"/>
      <c r="AH363" s="868"/>
      <c r="AI363" s="868"/>
      <c r="AJ363" s="868"/>
      <c r="AK363" s="868"/>
      <c r="AL363" s="869"/>
      <c r="AN363" s="372" t="e">
        <f>I363/'Приложение 1.1'!J361</f>
        <v>#DIV/0!</v>
      </c>
      <c r="AO363" s="372" t="e">
        <f t="shared" si="264"/>
        <v>#DIV/0!</v>
      </c>
      <c r="AP363" s="372" t="e">
        <f t="shared" si="265"/>
        <v>#DIV/0!</v>
      </c>
      <c r="AQ363" s="372" t="e">
        <f t="shared" si="266"/>
        <v>#DIV/0!</v>
      </c>
      <c r="AR363" s="372" t="e">
        <f t="shared" si="267"/>
        <v>#DIV/0!</v>
      </c>
      <c r="AS363" s="372" t="e">
        <f t="shared" si="268"/>
        <v>#DIV/0!</v>
      </c>
      <c r="AT363" s="372" t="e">
        <f t="shared" si="269"/>
        <v>#DIV/0!</v>
      </c>
      <c r="AU363" s="372" t="e">
        <f t="shared" si="270"/>
        <v>#DIV/0!</v>
      </c>
      <c r="AV363" s="372" t="e">
        <f t="shared" si="271"/>
        <v>#DIV/0!</v>
      </c>
      <c r="AW363" s="372" t="e">
        <f t="shared" si="272"/>
        <v>#DIV/0!</v>
      </c>
      <c r="AX363" s="372" t="e">
        <f t="shared" si="273"/>
        <v>#DIV/0!</v>
      </c>
      <c r="AY363" s="372" t="e">
        <f>AI363/'Приложение 1.1'!J361</f>
        <v>#DIV/0!</v>
      </c>
      <c r="AZ363" s="404">
        <v>766.59</v>
      </c>
      <c r="BA363" s="404">
        <v>2173.62</v>
      </c>
      <c r="BB363" s="404">
        <v>891.36</v>
      </c>
      <c r="BC363" s="404">
        <v>860.72</v>
      </c>
      <c r="BD363" s="404">
        <v>1699.83</v>
      </c>
      <c r="BE363" s="404">
        <v>1134.04</v>
      </c>
      <c r="BF363" s="404">
        <v>2338035</v>
      </c>
      <c r="BG363" s="404">
        <f>IF(V363="ПК",4837.98,4644)</f>
        <v>4644</v>
      </c>
      <c r="BH363" s="404">
        <v>9186</v>
      </c>
      <c r="BI363" s="404">
        <v>3559.09</v>
      </c>
      <c r="BJ363" s="404">
        <v>6295.55</v>
      </c>
      <c r="BK363" s="404">
        <f>105042.09+358512+470547</f>
        <v>934101.09</v>
      </c>
      <c r="BL363" s="373" t="e">
        <f t="shared" si="275"/>
        <v>#DIV/0!</v>
      </c>
      <c r="BM363" s="373" t="e">
        <f t="shared" si="276"/>
        <v>#DIV/0!</v>
      </c>
      <c r="BN363" s="373" t="e">
        <f t="shared" si="277"/>
        <v>#DIV/0!</v>
      </c>
      <c r="BO363" s="373" t="e">
        <f t="shared" si="278"/>
        <v>#DIV/0!</v>
      </c>
      <c r="BP363" s="373" t="e">
        <f t="shared" si="279"/>
        <v>#DIV/0!</v>
      </c>
      <c r="BQ363" s="373" t="e">
        <f t="shared" si="280"/>
        <v>#DIV/0!</v>
      </c>
      <c r="BR363" s="373" t="e">
        <f t="shared" si="281"/>
        <v>#DIV/0!</v>
      </c>
      <c r="BS363" s="373" t="e">
        <f t="shared" si="282"/>
        <v>#DIV/0!</v>
      </c>
      <c r="BT363" s="373" t="e">
        <f t="shared" si="283"/>
        <v>#DIV/0!</v>
      </c>
      <c r="BU363" s="373" t="e">
        <f t="shared" si="284"/>
        <v>#DIV/0!</v>
      </c>
      <c r="BV363" s="373" t="e">
        <f t="shared" si="285"/>
        <v>#DIV/0!</v>
      </c>
      <c r="BW363" s="373" t="e">
        <f t="shared" si="286"/>
        <v>#DIV/0!</v>
      </c>
      <c r="BY363" s="406" t="e">
        <f t="shared" si="244"/>
        <v>#DIV/0!</v>
      </c>
      <c r="BZ363" s="407" t="e">
        <f t="shared" si="245"/>
        <v>#DIV/0!</v>
      </c>
      <c r="CA363" s="408" t="e">
        <f t="shared" si="256"/>
        <v>#DIV/0!</v>
      </c>
      <c r="CB363" s="404">
        <f>IF(V363="ПК",5055.69,4852.98)</f>
        <v>4852.9799999999996</v>
      </c>
      <c r="CC363" s="409" t="e">
        <f t="shared" si="263"/>
        <v>#DIV/0!</v>
      </c>
    </row>
    <row r="364" spans="1:81" s="403" customFormat="1" ht="9" customHeight="1">
      <c r="A364" s="871" t="s">
        <v>1013</v>
      </c>
      <c r="B364" s="871"/>
      <c r="C364" s="410" t="e">
        <f>C511+C523+C537+C542+C549+C553+C573+C576+C580+#REF!+C586+C590+C593+C596+C607+C611+C614+C617+C625+C631+C640+C644+C648+C652+C657+C660+C664+C668+C671+C676+C681+C684+C687+C691+C699+C703+C706+C716+C719</f>
        <v>#REF!</v>
      </c>
      <c r="D364" s="410"/>
      <c r="E364" s="410"/>
      <c r="F364" s="410"/>
      <c r="G364" s="410">
        <f>ROUND(G511+G523+G537+G542+G549+G553+G573+G576+G580+G586+G590+G593+G596+G607+G611+G614+G617+G625+G631+G640+G644+G648+G652+G657+G660+G664+G668+G671+G676+G681+G684+G687+G691+G699+G703+G706+G716+G719+G557+G628,2)</f>
        <v>1005812309.16</v>
      </c>
      <c r="H364" s="410">
        <f t="shared" ref="H364:T364" si="292">ROUND(H511+H523+H537+H542+H549+H553+H573+H576+H580+H586+H590+H593+H596+H607+H611+H614+H617+H625+H631+H640+H644+H648+H652+H657+H660+H664+H668+H671+H676+H681+H684+H687+H691+H699+H703+H706+H716+H719+H557+H628,2)</f>
        <v>42023542.670000002</v>
      </c>
      <c r="I364" s="410">
        <f t="shared" si="292"/>
        <v>19102100.68</v>
      </c>
      <c r="J364" s="410">
        <f t="shared" si="292"/>
        <v>7825</v>
      </c>
      <c r="K364" s="410">
        <f t="shared" si="292"/>
        <v>10354254.189999999</v>
      </c>
      <c r="L364" s="410">
        <f t="shared" si="292"/>
        <v>1479.1</v>
      </c>
      <c r="M364" s="410">
        <f t="shared" si="292"/>
        <v>1263109.52</v>
      </c>
      <c r="N364" s="410">
        <f t="shared" si="292"/>
        <v>4887</v>
      </c>
      <c r="O364" s="410">
        <f t="shared" si="292"/>
        <v>4113853.41</v>
      </c>
      <c r="P364" s="410">
        <f t="shared" si="292"/>
        <v>2479</v>
      </c>
      <c r="Q364" s="410">
        <f t="shared" si="292"/>
        <v>4079179.7</v>
      </c>
      <c r="R364" s="410">
        <f t="shared" si="292"/>
        <v>3234</v>
      </c>
      <c r="S364" s="410">
        <f t="shared" si="292"/>
        <v>3111045.17</v>
      </c>
      <c r="T364" s="417">
        <f t="shared" si="292"/>
        <v>28</v>
      </c>
      <c r="U364" s="410">
        <f>ROUND(U511+U523+U537+U542+U549+U553+U573+U576+U580+U586+U590+U593+U596+U607+U611+U614+U617+U625+U631+U640+U644+U648+U652+U657+U660+U664+U668+U671+U676+U681+U684+U687+U691+U699+U703+U706+U716+U719+U557+U628,2)</f>
        <v>65332413.270000003</v>
      </c>
      <c r="V364" s="410" t="s">
        <v>388</v>
      </c>
      <c r="W364" s="410">
        <f t="shared" ref="W364:AL364" si="293">ROUND(W511+W523+W537+W542+W549+W553+W573+W576+W580+W586+W590+W593+W596+W607+W611+W614+W617+W625+W631+W640+W644+W648+W652+W657+W660+W664+W668+W671+W676+W681+W684+W687+W691+W699+W703+W706+W716+W719+W557+W628,2)</f>
        <v>227335.65</v>
      </c>
      <c r="X364" s="410">
        <f>ROUND(X511+X523+X537+X542+X549+X553+X573+X576+X580+X586+X590+X593+X596+X607+X611+X614+X617+X625+X631+X640+X644+X648+X652+X657+X660+X664+X668+X671+X676+X681+X684+X687+X691+X699+X703+X706+X716+X719+X557+X628,2)</f>
        <v>831294983.98000002</v>
      </c>
      <c r="Y364" s="410">
        <f t="shared" si="293"/>
        <v>0</v>
      </c>
      <c r="Z364" s="410">
        <f t="shared" si="293"/>
        <v>0</v>
      </c>
      <c r="AA364" s="410">
        <f t="shared" si="293"/>
        <v>4114.87</v>
      </c>
      <c r="AB364" s="410">
        <f t="shared" si="293"/>
        <v>12693919.1</v>
      </c>
      <c r="AC364" s="410">
        <f t="shared" si="293"/>
        <v>0</v>
      </c>
      <c r="AD364" s="410">
        <f t="shared" si="293"/>
        <v>0</v>
      </c>
      <c r="AE364" s="410">
        <f t="shared" si="293"/>
        <v>0</v>
      </c>
      <c r="AF364" s="410">
        <f t="shared" si="293"/>
        <v>0</v>
      </c>
      <c r="AG364" s="410">
        <f t="shared" si="293"/>
        <v>0</v>
      </c>
      <c r="AH364" s="410">
        <f t="shared" si="293"/>
        <v>0</v>
      </c>
      <c r="AI364" s="410">
        <f t="shared" si="293"/>
        <v>10095815.91</v>
      </c>
      <c r="AJ364" s="410">
        <f t="shared" si="293"/>
        <v>29524229.149999999</v>
      </c>
      <c r="AK364" s="410">
        <f t="shared" si="293"/>
        <v>14768405.08</v>
      </c>
      <c r="AL364" s="410">
        <f t="shared" si="293"/>
        <v>79000</v>
      </c>
      <c r="AN364" s="372">
        <f>I364/'Приложение 1.1'!J362</f>
        <v>24.261542315211567</v>
      </c>
      <c r="AO364" s="372">
        <f t="shared" ref="AO364:AO427" si="294">K364/J364</f>
        <v>1323.2273725239615</v>
      </c>
      <c r="AP364" s="372">
        <f t="shared" ref="AP364:AP427" si="295">M364/L364</f>
        <v>853.9716854844163</v>
      </c>
      <c r="AQ364" s="372">
        <f t="shared" ref="AQ364:AQ427" si="296">O364/N364</f>
        <v>841.79525475751996</v>
      </c>
      <c r="AR364" s="372">
        <f t="shared" ref="AR364:AR427" si="297">Q364/P364</f>
        <v>1645.4940298507463</v>
      </c>
      <c r="AS364" s="372">
        <f t="shared" ref="AS364:AS427" si="298">S364/R364</f>
        <v>961.98057204700058</v>
      </c>
      <c r="AT364" s="372">
        <f t="shared" ref="AT364:AT427" si="299">U364/T364</f>
        <v>2333300.4739285717</v>
      </c>
      <c r="AU364" s="372">
        <f t="shared" ref="AU364:AU427" si="300">X364/W364</f>
        <v>3656.6855395535194</v>
      </c>
      <c r="AV364" s="372" t="e">
        <f t="shared" ref="AV364:AV427" si="301">Z364/Y364</f>
        <v>#DIV/0!</v>
      </c>
      <c r="AW364" s="372">
        <f t="shared" ref="AW364:AW427" si="302">AB364/AA364</f>
        <v>3084.8894618785039</v>
      </c>
      <c r="AX364" s="372" t="e">
        <f t="shared" ref="AX364:AX427" si="303">AH364/AG364</f>
        <v>#DIV/0!</v>
      </c>
      <c r="AY364" s="372">
        <f>AI364/'Приложение 1.1'!J362</f>
        <v>12.822676888280917</v>
      </c>
      <c r="AZ364" s="404">
        <v>766.59</v>
      </c>
      <c r="BA364" s="404">
        <v>2173.62</v>
      </c>
      <c r="BB364" s="404">
        <v>891.36</v>
      </c>
      <c r="BC364" s="404">
        <v>860.72</v>
      </c>
      <c r="BD364" s="404">
        <v>1699.83</v>
      </c>
      <c r="BE364" s="404">
        <v>1134.04</v>
      </c>
      <c r="BF364" s="404">
        <v>2338035</v>
      </c>
      <c r="BG364" s="404">
        <f t="shared" ref="BG364:BG427" si="304">IF(V364="ПК",4837.98,4644)</f>
        <v>4644</v>
      </c>
      <c r="BH364" s="404">
        <v>9186</v>
      </c>
      <c r="BI364" s="404">
        <v>3559.09</v>
      </c>
      <c r="BJ364" s="404">
        <v>6295.55</v>
      </c>
      <c r="BK364" s="404">
        <f t="shared" ref="BK364:BK427" si="305">105042.09+358512+470547</f>
        <v>934101.09</v>
      </c>
      <c r="BL364" s="373" t="str">
        <f t="shared" ref="BL364:BL427" si="306">IF(AN364&gt;AZ364, "+", " ")</f>
        <v xml:space="preserve"> </v>
      </c>
      <c r="BM364" s="373" t="str">
        <f t="shared" ref="BM364:BM427" si="307">IF(AO364&gt;BA364, "+", " ")</f>
        <v xml:space="preserve"> </v>
      </c>
      <c r="BN364" s="373" t="str">
        <f t="shared" ref="BN364:BN427" si="308">IF(AP364&gt;BB364, "+", " ")</f>
        <v xml:space="preserve"> </v>
      </c>
      <c r="BO364" s="373" t="str">
        <f t="shared" ref="BO364:BO427" si="309">IF(AQ364&gt;BC364, "+", " ")</f>
        <v xml:space="preserve"> </v>
      </c>
      <c r="BP364" s="373" t="str">
        <f t="shared" ref="BP364:BP427" si="310">IF(AR364&gt;BD364, "+", " ")</f>
        <v xml:space="preserve"> </v>
      </c>
      <c r="BQ364" s="373" t="str">
        <f t="shared" ref="BQ364:BQ427" si="311">IF(AS364&gt;BE364, "+", " ")</f>
        <v xml:space="preserve"> </v>
      </c>
      <c r="BR364" s="373" t="str">
        <f t="shared" ref="BR364:BR427" si="312">IF(AT364&gt;BF364, "+", " ")</f>
        <v xml:space="preserve"> </v>
      </c>
      <c r="BS364" s="373" t="str">
        <f t="shared" ref="BS364:BS427" si="313">IF(AU364&gt;BG364, "+", " ")</f>
        <v xml:space="preserve"> </v>
      </c>
      <c r="BT364" s="373" t="e">
        <f t="shared" ref="BT364:BT427" si="314">IF(AV364&gt;BH364, "+", " ")</f>
        <v>#DIV/0!</v>
      </c>
      <c r="BU364" s="373" t="str">
        <f t="shared" ref="BU364:BU427" si="315">IF(AW364&gt;BI364, "+", " ")</f>
        <v xml:space="preserve"> </v>
      </c>
      <c r="BV364" s="373" t="e">
        <f t="shared" ref="BV364:BV427" si="316">IF(AX364&gt;BJ364, "+", " ")</f>
        <v>#DIV/0!</v>
      </c>
      <c r="BW364" s="373" t="str">
        <f t="shared" ref="BW364:BW427" si="317">IF(AY364&gt;BK364, "+", " ")</f>
        <v xml:space="preserve"> </v>
      </c>
      <c r="BY364" s="406">
        <f t="shared" ref="BY364:BY427" si="318">AJ364/G364*100</f>
        <v>2.9353616853881057</v>
      </c>
      <c r="BZ364" s="407">
        <f t="shared" ref="BZ364:BZ427" si="319">AK364/G364*100</f>
        <v>1.468306258086439</v>
      </c>
      <c r="CA364" s="408">
        <f t="shared" ref="CA364:CA427" si="320">G364/W364</f>
        <v>4424.3492349748049</v>
      </c>
      <c r="CB364" s="404">
        <f t="shared" ref="CB364:CB427" si="321">IF(V364="ПК",5055.69,4852.98)</f>
        <v>4852.9799999999996</v>
      </c>
      <c r="CC364" s="409" t="str">
        <f t="shared" ref="CC364:CC427" si="322">IF(CA364&gt;CB364, "+", " ")</f>
        <v xml:space="preserve"> </v>
      </c>
    </row>
    <row r="365" spans="1:81" s="403" customFormat="1" ht="17.25" customHeight="1">
      <c r="A365" s="867" t="s">
        <v>216</v>
      </c>
      <c r="B365" s="868"/>
      <c r="C365" s="868"/>
      <c r="D365" s="868"/>
      <c r="E365" s="868"/>
      <c r="F365" s="868"/>
      <c r="G365" s="868"/>
      <c r="H365" s="868"/>
      <c r="I365" s="868"/>
      <c r="J365" s="868"/>
      <c r="K365" s="868"/>
      <c r="L365" s="868"/>
      <c r="M365" s="868"/>
      <c r="N365" s="868"/>
      <c r="O365" s="868"/>
      <c r="P365" s="868"/>
      <c r="Q365" s="868"/>
      <c r="R365" s="868"/>
      <c r="S365" s="868"/>
      <c r="T365" s="868"/>
      <c r="U365" s="868"/>
      <c r="V365" s="868"/>
      <c r="W365" s="868"/>
      <c r="X365" s="868"/>
      <c r="Y365" s="868"/>
      <c r="Z365" s="868"/>
      <c r="AA365" s="868"/>
      <c r="AB365" s="868"/>
      <c r="AC365" s="868"/>
      <c r="AD365" s="868"/>
      <c r="AE365" s="868"/>
      <c r="AF365" s="868"/>
      <c r="AG365" s="868"/>
      <c r="AH365" s="868"/>
      <c r="AI365" s="868"/>
      <c r="AJ365" s="868"/>
      <c r="AK365" s="868"/>
      <c r="AL365" s="869"/>
      <c r="AM365" s="411">
        <f>I364+K364+M364+O364+Q364+S364+U364+X364+AB364+AI364+AJ364+AK364</f>
        <v>1005733309.1600001</v>
      </c>
      <c r="AN365" s="372" t="e">
        <f>I365/'Приложение 1.1'!J363</f>
        <v>#DIV/0!</v>
      </c>
      <c r="AO365" s="372" t="e">
        <f t="shared" si="294"/>
        <v>#DIV/0!</v>
      </c>
      <c r="AP365" s="372" t="e">
        <f t="shared" si="295"/>
        <v>#DIV/0!</v>
      </c>
      <c r="AQ365" s="372" t="e">
        <f t="shared" si="296"/>
        <v>#DIV/0!</v>
      </c>
      <c r="AR365" s="372" t="e">
        <f t="shared" si="297"/>
        <v>#DIV/0!</v>
      </c>
      <c r="AS365" s="372" t="e">
        <f t="shared" si="298"/>
        <v>#DIV/0!</v>
      </c>
      <c r="AT365" s="372" t="e">
        <f t="shared" si="299"/>
        <v>#DIV/0!</v>
      </c>
      <c r="AU365" s="372" t="e">
        <f t="shared" si="300"/>
        <v>#DIV/0!</v>
      </c>
      <c r="AV365" s="372" t="e">
        <f t="shared" si="301"/>
        <v>#DIV/0!</v>
      </c>
      <c r="AW365" s="372" t="e">
        <f t="shared" si="302"/>
        <v>#DIV/0!</v>
      </c>
      <c r="AX365" s="372" t="e">
        <f t="shared" si="303"/>
        <v>#DIV/0!</v>
      </c>
      <c r="AY365" s="372" t="e">
        <f>AI365/'Приложение 1.1'!J363</f>
        <v>#DIV/0!</v>
      </c>
      <c r="AZ365" s="404">
        <v>766.59</v>
      </c>
      <c r="BA365" s="404">
        <v>2173.62</v>
      </c>
      <c r="BB365" s="404">
        <v>891.36</v>
      </c>
      <c r="BC365" s="404">
        <v>860.72</v>
      </c>
      <c r="BD365" s="404">
        <v>1699.83</v>
      </c>
      <c r="BE365" s="404">
        <v>1134.04</v>
      </c>
      <c r="BF365" s="404">
        <v>2338035</v>
      </c>
      <c r="BG365" s="404">
        <f t="shared" si="304"/>
        <v>4644</v>
      </c>
      <c r="BH365" s="404">
        <v>9186</v>
      </c>
      <c r="BI365" s="404">
        <v>3559.09</v>
      </c>
      <c r="BJ365" s="404">
        <v>6295.55</v>
      </c>
      <c r="BK365" s="404">
        <f t="shared" si="305"/>
        <v>934101.09</v>
      </c>
      <c r="BL365" s="373" t="e">
        <f t="shared" si="306"/>
        <v>#DIV/0!</v>
      </c>
      <c r="BM365" s="373" t="e">
        <f t="shared" si="307"/>
        <v>#DIV/0!</v>
      </c>
      <c r="BN365" s="373" t="e">
        <f t="shared" si="308"/>
        <v>#DIV/0!</v>
      </c>
      <c r="BO365" s="373" t="e">
        <f t="shared" si="309"/>
        <v>#DIV/0!</v>
      </c>
      <c r="BP365" s="373" t="e">
        <f t="shared" si="310"/>
        <v>#DIV/0!</v>
      </c>
      <c r="BQ365" s="373" t="e">
        <f t="shared" si="311"/>
        <v>#DIV/0!</v>
      </c>
      <c r="BR365" s="373" t="e">
        <f t="shared" si="312"/>
        <v>#DIV/0!</v>
      </c>
      <c r="BS365" s="373" t="e">
        <f t="shared" si="313"/>
        <v>#DIV/0!</v>
      </c>
      <c r="BT365" s="373" t="e">
        <f t="shared" si="314"/>
        <v>#DIV/0!</v>
      </c>
      <c r="BU365" s="373" t="e">
        <f t="shared" si="315"/>
        <v>#DIV/0!</v>
      </c>
      <c r="BV365" s="373" t="e">
        <f t="shared" si="316"/>
        <v>#DIV/0!</v>
      </c>
      <c r="BW365" s="373" t="e">
        <f t="shared" si="317"/>
        <v>#DIV/0!</v>
      </c>
      <c r="BY365" s="406" t="e">
        <f t="shared" si="318"/>
        <v>#DIV/0!</v>
      </c>
      <c r="BZ365" s="407" t="e">
        <f t="shared" si="319"/>
        <v>#DIV/0!</v>
      </c>
      <c r="CA365" s="408" t="e">
        <f t="shared" si="320"/>
        <v>#DIV/0!</v>
      </c>
      <c r="CB365" s="404">
        <f t="shared" si="321"/>
        <v>4852.9799999999996</v>
      </c>
      <c r="CC365" s="409" t="e">
        <f t="shared" si="322"/>
        <v>#DIV/0!</v>
      </c>
    </row>
    <row r="366" spans="1:81" s="551" customFormat="1" ht="9" customHeight="1">
      <c r="A366" s="541">
        <v>1</v>
      </c>
      <c r="B366" s="543" t="s">
        <v>619</v>
      </c>
      <c r="C366" s="544">
        <v>2697.2</v>
      </c>
      <c r="D366" s="544"/>
      <c r="E366" s="545"/>
      <c r="F366" s="545"/>
      <c r="G366" s="546">
        <f>ROUND(H366+AI366+AJ366+AK366,2)</f>
        <v>2985330.11</v>
      </c>
      <c r="H366" s="547">
        <f>I366+K366+M366+O366+Q366+S366</f>
        <v>2337913.1800000002</v>
      </c>
      <c r="I366" s="548">
        <f>ROUND(0.89*801.08*0.955*'[1]Приложение 1.1'!J361,2)</f>
        <v>1836464</v>
      </c>
      <c r="J366" s="548">
        <v>0</v>
      </c>
      <c r="K366" s="548">
        <v>0</v>
      </c>
      <c r="L366" s="548">
        <v>0</v>
      </c>
      <c r="M366" s="548">
        <v>0</v>
      </c>
      <c r="N366" s="547">
        <v>270</v>
      </c>
      <c r="O366" s="547">
        <f>ROUND(899.45*0.955*N366*0.98,2)</f>
        <v>227284.72</v>
      </c>
      <c r="P366" s="547">
        <v>0</v>
      </c>
      <c r="Q366" s="547">
        <v>0</v>
      </c>
      <c r="R366" s="547">
        <f>90+15+180</f>
        <v>285</v>
      </c>
      <c r="S366" s="547">
        <f>ROUND(1185.07*0.955*R366*0.85,2)</f>
        <v>274164.46000000002</v>
      </c>
      <c r="T366" s="549">
        <v>0</v>
      </c>
      <c r="U366" s="547">
        <v>0</v>
      </c>
      <c r="V366" s="545"/>
      <c r="W366" s="550">
        <v>0</v>
      </c>
      <c r="X366" s="547">
        <f>ROUND(IF(V366="СК",4852.98,5055.69)*0.955*0.79*W366,2)</f>
        <v>0</v>
      </c>
      <c r="Y366" s="550">
        <v>0</v>
      </c>
      <c r="Z366" s="550">
        <v>0</v>
      </c>
      <c r="AA366" s="550">
        <v>0</v>
      </c>
      <c r="AB366" s="550">
        <v>0</v>
      </c>
      <c r="AC366" s="550">
        <v>0</v>
      </c>
      <c r="AD366" s="550">
        <v>0</v>
      </c>
      <c r="AE366" s="550">
        <v>0</v>
      </c>
      <c r="AF366" s="550">
        <v>0</v>
      </c>
      <c r="AG366" s="550">
        <v>0</v>
      </c>
      <c r="AH366" s="550">
        <v>0</v>
      </c>
      <c r="AI366" s="547">
        <f>ROUND((78899.97+434177.11),2)</f>
        <v>513077.08</v>
      </c>
      <c r="AJ366" s="550">
        <f>ROUND((AI366+H366)/95.5*3,2)</f>
        <v>89559.9</v>
      </c>
      <c r="AK366" s="550">
        <f>ROUND((AI366+H366)/95.5*1.5,2)</f>
        <v>44779.95</v>
      </c>
      <c r="AL366" s="550">
        <v>0</v>
      </c>
      <c r="AM366" s="552"/>
      <c r="AN366" s="372">
        <f>I366/'Приложение 1.1'!J364</f>
        <v>680.87794750111232</v>
      </c>
      <c r="AO366" s="372" t="e">
        <f t="shared" si="294"/>
        <v>#DIV/0!</v>
      </c>
      <c r="AP366" s="372" t="e">
        <f t="shared" si="295"/>
        <v>#DIV/0!</v>
      </c>
      <c r="AQ366" s="372">
        <f t="shared" si="296"/>
        <v>841.7952592592593</v>
      </c>
      <c r="AR366" s="372" t="e">
        <f t="shared" si="297"/>
        <v>#DIV/0!</v>
      </c>
      <c r="AS366" s="372">
        <f t="shared" si="298"/>
        <v>961.98056140350889</v>
      </c>
      <c r="AT366" s="372" t="e">
        <f t="shared" si="299"/>
        <v>#DIV/0!</v>
      </c>
      <c r="AU366" s="372" t="e">
        <f t="shared" si="300"/>
        <v>#DIV/0!</v>
      </c>
      <c r="AV366" s="372" t="e">
        <f t="shared" si="301"/>
        <v>#DIV/0!</v>
      </c>
      <c r="AW366" s="372" t="e">
        <f t="shared" si="302"/>
        <v>#DIV/0!</v>
      </c>
      <c r="AX366" s="372" t="e">
        <f t="shared" si="303"/>
        <v>#DIV/0!</v>
      </c>
      <c r="AY366" s="372">
        <f>AI366/'Приложение 1.1'!J364</f>
        <v>190.22581936823374</v>
      </c>
      <c r="AZ366" s="404">
        <v>766.59</v>
      </c>
      <c r="BA366" s="404">
        <v>2173.62</v>
      </c>
      <c r="BB366" s="404">
        <v>891.36</v>
      </c>
      <c r="BC366" s="404">
        <v>860.72</v>
      </c>
      <c r="BD366" s="404">
        <v>1699.83</v>
      </c>
      <c r="BE366" s="404">
        <v>1134.04</v>
      </c>
      <c r="BF366" s="404">
        <v>2338035</v>
      </c>
      <c r="BG366" s="404">
        <f t="shared" si="304"/>
        <v>4644</v>
      </c>
      <c r="BH366" s="404">
        <v>9186</v>
      </c>
      <c r="BI366" s="404">
        <v>3559.09</v>
      </c>
      <c r="BJ366" s="404">
        <v>6295.55</v>
      </c>
      <c r="BK366" s="404">
        <f t="shared" si="305"/>
        <v>934101.09</v>
      </c>
      <c r="BL366" s="373" t="str">
        <f t="shared" si="306"/>
        <v xml:space="preserve"> </v>
      </c>
      <c r="BM366" s="373" t="e">
        <f t="shared" si="307"/>
        <v>#DIV/0!</v>
      </c>
      <c r="BN366" s="373" t="e">
        <f t="shared" si="308"/>
        <v>#DIV/0!</v>
      </c>
      <c r="BO366" s="373" t="str">
        <f t="shared" si="309"/>
        <v xml:space="preserve"> </v>
      </c>
      <c r="BP366" s="373" t="e">
        <f t="shared" si="310"/>
        <v>#DIV/0!</v>
      </c>
      <c r="BQ366" s="373" t="str">
        <f t="shared" si="311"/>
        <v xml:space="preserve"> </v>
      </c>
      <c r="BR366" s="373" t="e">
        <f t="shared" si="312"/>
        <v>#DIV/0!</v>
      </c>
      <c r="BS366" s="373" t="e">
        <f t="shared" si="313"/>
        <v>#DIV/0!</v>
      </c>
      <c r="BT366" s="373" t="e">
        <f t="shared" si="314"/>
        <v>#DIV/0!</v>
      </c>
      <c r="BU366" s="373" t="e">
        <f t="shared" si="315"/>
        <v>#DIV/0!</v>
      </c>
      <c r="BV366" s="373" t="e">
        <f t="shared" si="316"/>
        <v>#DIV/0!</v>
      </c>
      <c r="BW366" s="373" t="str">
        <f t="shared" si="317"/>
        <v xml:space="preserve"> </v>
      </c>
      <c r="BX366" s="403"/>
      <c r="BY366" s="406">
        <f t="shared" si="318"/>
        <v>2.9999998894594606</v>
      </c>
      <c r="BZ366" s="407">
        <f t="shared" si="319"/>
        <v>1.4999999447297303</v>
      </c>
      <c r="CA366" s="408" t="e">
        <f t="shared" si="320"/>
        <v>#DIV/0!</v>
      </c>
      <c r="CB366" s="404">
        <f t="shared" si="321"/>
        <v>4852.9799999999996</v>
      </c>
      <c r="CC366" s="409" t="e">
        <f t="shared" si="322"/>
        <v>#DIV/0!</v>
      </c>
    </row>
    <row r="367" spans="1:81" s="403" customFormat="1" ht="9" customHeight="1">
      <c r="A367" s="541">
        <v>2</v>
      </c>
      <c r="B367" s="412" t="s">
        <v>620</v>
      </c>
      <c r="C367" s="413">
        <v>2154.1</v>
      </c>
      <c r="D367" s="413"/>
      <c r="E367" s="414"/>
      <c r="F367" s="414"/>
      <c r="G367" s="415">
        <f t="shared" ref="G367:G387" si="323">ROUND(X367+AJ367+AK367,2)</f>
        <v>3269919.19</v>
      </c>
      <c r="H367" s="410">
        <f t="shared" ref="H367:H374" si="324">I367+K367+M367+O367+Q367+S367</f>
        <v>0</v>
      </c>
      <c r="I367" s="416">
        <v>0</v>
      </c>
      <c r="J367" s="416">
        <v>0</v>
      </c>
      <c r="K367" s="416">
        <v>0</v>
      </c>
      <c r="L367" s="416">
        <v>0</v>
      </c>
      <c r="M367" s="416">
        <v>0</v>
      </c>
      <c r="N367" s="410">
        <v>0</v>
      </c>
      <c r="O367" s="410">
        <v>0</v>
      </c>
      <c r="P367" s="410">
        <v>0</v>
      </c>
      <c r="Q367" s="410">
        <v>0</v>
      </c>
      <c r="R367" s="410">
        <v>0</v>
      </c>
      <c r="S367" s="410">
        <v>0</v>
      </c>
      <c r="T367" s="417">
        <v>0</v>
      </c>
      <c r="U367" s="410">
        <v>0</v>
      </c>
      <c r="V367" s="414" t="s">
        <v>992</v>
      </c>
      <c r="W367" s="405">
        <v>886</v>
      </c>
      <c r="X367" s="410">
        <f>ROUND(IF(V367="СК",4852.98,5055.69)*0.955*0.73*W367,2)</f>
        <v>3122772.82</v>
      </c>
      <c r="Y367" s="405">
        <v>0</v>
      </c>
      <c r="Z367" s="405">
        <v>0</v>
      </c>
      <c r="AA367" s="405">
        <v>0</v>
      </c>
      <c r="AB367" s="405">
        <v>0</v>
      </c>
      <c r="AC367" s="405">
        <v>0</v>
      </c>
      <c r="AD367" s="405">
        <v>0</v>
      </c>
      <c r="AE367" s="405">
        <v>0</v>
      </c>
      <c r="AF367" s="405">
        <v>0</v>
      </c>
      <c r="AG367" s="405">
        <v>0</v>
      </c>
      <c r="AH367" s="405">
        <v>0</v>
      </c>
      <c r="AI367" s="405">
        <v>0</v>
      </c>
      <c r="AJ367" s="405">
        <f t="shared" ref="AJ367:AJ386" si="325">ROUND(X367/95.5*3,2)</f>
        <v>98097.58</v>
      </c>
      <c r="AK367" s="405">
        <f t="shared" ref="AK367:AK386" si="326">ROUND(X367/95.5*1.5,2)</f>
        <v>49048.79</v>
      </c>
      <c r="AL367" s="405">
        <v>0</v>
      </c>
      <c r="AN367" s="372">
        <f>I367/'Приложение 1.1'!J365</f>
        <v>0</v>
      </c>
      <c r="AO367" s="372" t="e">
        <f t="shared" si="294"/>
        <v>#DIV/0!</v>
      </c>
      <c r="AP367" s="372" t="e">
        <f t="shared" si="295"/>
        <v>#DIV/0!</v>
      </c>
      <c r="AQ367" s="372" t="e">
        <f t="shared" si="296"/>
        <v>#DIV/0!</v>
      </c>
      <c r="AR367" s="372" t="e">
        <f t="shared" si="297"/>
        <v>#DIV/0!</v>
      </c>
      <c r="AS367" s="372" t="e">
        <f t="shared" si="298"/>
        <v>#DIV/0!</v>
      </c>
      <c r="AT367" s="372" t="e">
        <f t="shared" si="299"/>
        <v>#DIV/0!</v>
      </c>
      <c r="AU367" s="372">
        <f t="shared" si="300"/>
        <v>3524.5742889390517</v>
      </c>
      <c r="AV367" s="372" t="e">
        <f t="shared" si="301"/>
        <v>#DIV/0!</v>
      </c>
      <c r="AW367" s="372" t="e">
        <f t="shared" si="302"/>
        <v>#DIV/0!</v>
      </c>
      <c r="AX367" s="372" t="e">
        <f t="shared" si="303"/>
        <v>#DIV/0!</v>
      </c>
      <c r="AY367" s="372">
        <f>AI367/'Приложение 1.1'!J365</f>
        <v>0</v>
      </c>
      <c r="AZ367" s="404">
        <v>766.59</v>
      </c>
      <c r="BA367" s="404">
        <v>2173.62</v>
      </c>
      <c r="BB367" s="404">
        <v>891.36</v>
      </c>
      <c r="BC367" s="404">
        <v>860.72</v>
      </c>
      <c r="BD367" s="404">
        <v>1699.83</v>
      </c>
      <c r="BE367" s="404">
        <v>1134.04</v>
      </c>
      <c r="BF367" s="404">
        <v>2338035</v>
      </c>
      <c r="BG367" s="404">
        <f t="shared" si="304"/>
        <v>4837.9799999999996</v>
      </c>
      <c r="BH367" s="404">
        <v>9186</v>
      </c>
      <c r="BI367" s="404">
        <v>3559.09</v>
      </c>
      <c r="BJ367" s="404">
        <v>6295.55</v>
      </c>
      <c r="BK367" s="404">
        <f t="shared" si="305"/>
        <v>934101.09</v>
      </c>
      <c r="BL367" s="373" t="str">
        <f t="shared" si="306"/>
        <v xml:space="preserve"> </v>
      </c>
      <c r="BM367" s="373" t="e">
        <f t="shared" si="307"/>
        <v>#DIV/0!</v>
      </c>
      <c r="BN367" s="373" t="e">
        <f t="shared" si="308"/>
        <v>#DIV/0!</v>
      </c>
      <c r="BO367" s="373" t="e">
        <f t="shared" si="309"/>
        <v>#DIV/0!</v>
      </c>
      <c r="BP367" s="373" t="e">
        <f t="shared" si="310"/>
        <v>#DIV/0!</v>
      </c>
      <c r="BQ367" s="373" t="e">
        <f t="shared" si="311"/>
        <v>#DIV/0!</v>
      </c>
      <c r="BR367" s="373" t="e">
        <f t="shared" si="312"/>
        <v>#DIV/0!</v>
      </c>
      <c r="BS367" s="373" t="str">
        <f t="shared" si="313"/>
        <v xml:space="preserve"> </v>
      </c>
      <c r="BT367" s="373" t="e">
        <f t="shared" si="314"/>
        <v>#DIV/0!</v>
      </c>
      <c r="BU367" s="373" t="e">
        <f t="shared" si="315"/>
        <v>#DIV/0!</v>
      </c>
      <c r="BV367" s="373" t="e">
        <f t="shared" si="316"/>
        <v>#DIV/0!</v>
      </c>
      <c r="BW367" s="373" t="str">
        <f t="shared" si="317"/>
        <v xml:space="preserve"> </v>
      </c>
      <c r="BY367" s="406">
        <f t="shared" si="318"/>
        <v>3.0000001315017211</v>
      </c>
      <c r="BZ367" s="407">
        <f t="shared" si="319"/>
        <v>1.5000000657508605</v>
      </c>
      <c r="CA367" s="408">
        <f t="shared" si="320"/>
        <v>3690.6537133182842</v>
      </c>
      <c r="CB367" s="404">
        <f t="shared" si="321"/>
        <v>5055.6899999999996</v>
      </c>
      <c r="CC367" s="409" t="str">
        <f t="shared" si="322"/>
        <v xml:space="preserve"> </v>
      </c>
    </row>
    <row r="368" spans="1:81" s="551" customFormat="1" ht="9" customHeight="1">
      <c r="A368" s="562">
        <v>3</v>
      </c>
      <c r="B368" s="543" t="s">
        <v>621</v>
      </c>
      <c r="C368" s="544">
        <v>4019.9</v>
      </c>
      <c r="D368" s="544"/>
      <c r="E368" s="545"/>
      <c r="F368" s="545"/>
      <c r="G368" s="546">
        <f>ROUND(U368+AJ368+AK368,2)</f>
        <v>2443246.5699999998</v>
      </c>
      <c r="H368" s="547">
        <f t="shared" si="324"/>
        <v>0</v>
      </c>
      <c r="I368" s="548">
        <v>0</v>
      </c>
      <c r="J368" s="548">
        <v>0</v>
      </c>
      <c r="K368" s="548">
        <v>0</v>
      </c>
      <c r="L368" s="548">
        <v>0</v>
      </c>
      <c r="M368" s="548">
        <v>0</v>
      </c>
      <c r="N368" s="547">
        <v>0</v>
      </c>
      <c r="O368" s="547">
        <v>0</v>
      </c>
      <c r="P368" s="547">
        <v>0</v>
      </c>
      <c r="Q368" s="547">
        <v>0</v>
      </c>
      <c r="R368" s="547">
        <v>0</v>
      </c>
      <c r="S368" s="547">
        <v>0</v>
      </c>
      <c r="T368" s="549">
        <v>1</v>
      </c>
      <c r="U368" s="547">
        <f>ROUND(T368*2443246.57*0.955,2)</f>
        <v>2333300.4700000002</v>
      </c>
      <c r="V368" s="545"/>
      <c r="W368" s="550">
        <v>0</v>
      </c>
      <c r="X368" s="547">
        <f t="shared" ref="X368" si="327">ROUND(IF(V368="СК",4852.98,5055.69)*0.955*0.73*W368,2)</f>
        <v>0</v>
      </c>
      <c r="Y368" s="550">
        <v>0</v>
      </c>
      <c r="Z368" s="550">
        <v>0</v>
      </c>
      <c r="AA368" s="550">
        <v>0</v>
      </c>
      <c r="AB368" s="550">
        <v>0</v>
      </c>
      <c r="AC368" s="550">
        <v>0</v>
      </c>
      <c r="AD368" s="550">
        <v>0</v>
      </c>
      <c r="AE368" s="550">
        <v>0</v>
      </c>
      <c r="AF368" s="550">
        <v>0</v>
      </c>
      <c r="AG368" s="550">
        <v>0</v>
      </c>
      <c r="AH368" s="550">
        <v>0</v>
      </c>
      <c r="AI368" s="550">
        <v>0</v>
      </c>
      <c r="AJ368" s="550">
        <f>ROUND(U368/95.5*3,2)</f>
        <v>73297.399999999994</v>
      </c>
      <c r="AK368" s="550">
        <f>ROUND(U368/95.5*1.5,2)</f>
        <v>36648.699999999997</v>
      </c>
      <c r="AL368" s="550">
        <v>0</v>
      </c>
      <c r="AN368" s="372">
        <f>I368/'Приложение 1.1'!J366</f>
        <v>0</v>
      </c>
      <c r="AO368" s="372" t="e">
        <f t="shared" si="294"/>
        <v>#DIV/0!</v>
      </c>
      <c r="AP368" s="372" t="e">
        <f t="shared" si="295"/>
        <v>#DIV/0!</v>
      </c>
      <c r="AQ368" s="372" t="e">
        <f t="shared" si="296"/>
        <v>#DIV/0!</v>
      </c>
      <c r="AR368" s="372" t="e">
        <f t="shared" si="297"/>
        <v>#DIV/0!</v>
      </c>
      <c r="AS368" s="372" t="e">
        <f t="shared" si="298"/>
        <v>#DIV/0!</v>
      </c>
      <c r="AT368" s="372">
        <f t="shared" si="299"/>
        <v>2333300.4700000002</v>
      </c>
      <c r="AU368" s="372" t="e">
        <f t="shared" si="300"/>
        <v>#DIV/0!</v>
      </c>
      <c r="AV368" s="372" t="e">
        <f t="shared" si="301"/>
        <v>#DIV/0!</v>
      </c>
      <c r="AW368" s="372" t="e">
        <f t="shared" si="302"/>
        <v>#DIV/0!</v>
      </c>
      <c r="AX368" s="372" t="e">
        <f t="shared" si="303"/>
        <v>#DIV/0!</v>
      </c>
      <c r="AY368" s="372">
        <f>AI368/'Приложение 1.1'!J366</f>
        <v>0</v>
      </c>
      <c r="AZ368" s="404">
        <v>766.59</v>
      </c>
      <c r="BA368" s="404">
        <v>2173.62</v>
      </c>
      <c r="BB368" s="404">
        <v>891.36</v>
      </c>
      <c r="BC368" s="404">
        <v>860.72</v>
      </c>
      <c r="BD368" s="404">
        <v>1699.83</v>
      </c>
      <c r="BE368" s="404">
        <v>1134.04</v>
      </c>
      <c r="BF368" s="404">
        <v>2338035</v>
      </c>
      <c r="BG368" s="404">
        <f t="shared" si="304"/>
        <v>4644</v>
      </c>
      <c r="BH368" s="404">
        <v>9186</v>
      </c>
      <c r="BI368" s="404">
        <v>3559.09</v>
      </c>
      <c r="BJ368" s="404">
        <v>6295.55</v>
      </c>
      <c r="BK368" s="404">
        <f t="shared" si="305"/>
        <v>934101.09</v>
      </c>
      <c r="BL368" s="373" t="str">
        <f t="shared" si="306"/>
        <v xml:space="preserve"> </v>
      </c>
      <c r="BM368" s="373" t="e">
        <f t="shared" si="307"/>
        <v>#DIV/0!</v>
      </c>
      <c r="BN368" s="373" t="e">
        <f t="shared" si="308"/>
        <v>#DIV/0!</v>
      </c>
      <c r="BO368" s="373" t="e">
        <f t="shared" si="309"/>
        <v>#DIV/0!</v>
      </c>
      <c r="BP368" s="373" t="e">
        <f t="shared" si="310"/>
        <v>#DIV/0!</v>
      </c>
      <c r="BQ368" s="373" t="e">
        <f t="shared" si="311"/>
        <v>#DIV/0!</v>
      </c>
      <c r="BR368" s="373" t="str">
        <f t="shared" si="312"/>
        <v xml:space="preserve"> </v>
      </c>
      <c r="BS368" s="373" t="e">
        <f t="shared" si="313"/>
        <v>#DIV/0!</v>
      </c>
      <c r="BT368" s="373" t="e">
        <f t="shared" si="314"/>
        <v>#DIV/0!</v>
      </c>
      <c r="BU368" s="373" t="e">
        <f t="shared" si="315"/>
        <v>#DIV/0!</v>
      </c>
      <c r="BV368" s="373" t="e">
        <f t="shared" si="316"/>
        <v>#DIV/0!</v>
      </c>
      <c r="BW368" s="373" t="str">
        <f t="shared" si="317"/>
        <v xml:space="preserve"> </v>
      </c>
      <c r="BX368" s="403"/>
      <c r="BY368" s="406">
        <f t="shared" si="318"/>
        <v>3.0000001186945289</v>
      </c>
      <c r="BZ368" s="407">
        <f t="shared" si="319"/>
        <v>1.5000000593472644</v>
      </c>
      <c r="CA368" s="408" t="e">
        <f t="shared" si="320"/>
        <v>#DIV/0!</v>
      </c>
      <c r="CB368" s="404">
        <f t="shared" si="321"/>
        <v>4852.9799999999996</v>
      </c>
      <c r="CC368" s="409" t="e">
        <f t="shared" si="322"/>
        <v>#DIV/0!</v>
      </c>
    </row>
    <row r="369" spans="1:82" s="651" customFormat="1" ht="9" customHeight="1">
      <c r="A369" s="642">
        <v>4</v>
      </c>
      <c r="B369" s="659" t="s">
        <v>622</v>
      </c>
      <c r="C369" s="665">
        <v>9829.9</v>
      </c>
      <c r="D369" s="665"/>
      <c r="E369" s="695"/>
      <c r="F369" s="695"/>
      <c r="G369" s="696">
        <f>ROUND(X369+AJ369+AK369,2)</f>
        <v>5543033.75</v>
      </c>
      <c r="H369" s="648">
        <f t="shared" si="324"/>
        <v>0</v>
      </c>
      <c r="I369" s="673">
        <v>0</v>
      </c>
      <c r="J369" s="673">
        <v>0</v>
      </c>
      <c r="K369" s="673">
        <v>0</v>
      </c>
      <c r="L369" s="673">
        <v>0</v>
      </c>
      <c r="M369" s="673">
        <v>0</v>
      </c>
      <c r="N369" s="648">
        <v>0</v>
      </c>
      <c r="O369" s="648">
        <v>0</v>
      </c>
      <c r="P369" s="648">
        <v>0</v>
      </c>
      <c r="Q369" s="648">
        <v>0</v>
      </c>
      <c r="R369" s="648">
        <v>0</v>
      </c>
      <c r="S369" s="648">
        <v>0</v>
      </c>
      <c r="T369" s="649">
        <v>0</v>
      </c>
      <c r="U369" s="648">
        <v>0</v>
      </c>
      <c r="V369" s="695" t="s">
        <v>992</v>
      </c>
      <c r="W369" s="650">
        <v>1503</v>
      </c>
      <c r="X369" s="648">
        <v>5261143.28</v>
      </c>
      <c r="Y369" s="650">
        <v>0</v>
      </c>
      <c r="Z369" s="650">
        <v>0</v>
      </c>
      <c r="AA369" s="650">
        <v>0</v>
      </c>
      <c r="AB369" s="650">
        <v>0</v>
      </c>
      <c r="AC369" s="650">
        <v>0</v>
      </c>
      <c r="AD369" s="650">
        <v>0</v>
      </c>
      <c r="AE369" s="650">
        <v>0</v>
      </c>
      <c r="AF369" s="650">
        <v>0</v>
      </c>
      <c r="AG369" s="650">
        <v>0</v>
      </c>
      <c r="AH369" s="650">
        <v>0</v>
      </c>
      <c r="AI369" s="650">
        <v>0</v>
      </c>
      <c r="AJ369" s="650">
        <v>187612.72</v>
      </c>
      <c r="AK369" s="650">
        <v>94277.75</v>
      </c>
      <c r="AL369" s="650">
        <v>0</v>
      </c>
      <c r="AN369" s="372">
        <f>I369/'Приложение 1.1'!J367</f>
        <v>0</v>
      </c>
      <c r="AO369" s="372" t="e">
        <f t="shared" si="294"/>
        <v>#DIV/0!</v>
      </c>
      <c r="AP369" s="372" t="e">
        <f t="shared" si="295"/>
        <v>#DIV/0!</v>
      </c>
      <c r="AQ369" s="372" t="e">
        <f t="shared" si="296"/>
        <v>#DIV/0!</v>
      </c>
      <c r="AR369" s="372" t="e">
        <f t="shared" si="297"/>
        <v>#DIV/0!</v>
      </c>
      <c r="AS369" s="372" t="e">
        <f t="shared" si="298"/>
        <v>#DIV/0!</v>
      </c>
      <c r="AT369" s="372" t="e">
        <f t="shared" si="299"/>
        <v>#DIV/0!</v>
      </c>
      <c r="AU369" s="372">
        <f t="shared" si="300"/>
        <v>3500.427997338656</v>
      </c>
      <c r="AV369" s="372" t="e">
        <f t="shared" si="301"/>
        <v>#DIV/0!</v>
      </c>
      <c r="AW369" s="372" t="e">
        <f t="shared" si="302"/>
        <v>#DIV/0!</v>
      </c>
      <c r="AX369" s="372" t="e">
        <f t="shared" si="303"/>
        <v>#DIV/0!</v>
      </c>
      <c r="AY369" s="372">
        <f>AI369/'Приложение 1.1'!J367</f>
        <v>0</v>
      </c>
      <c r="AZ369" s="404">
        <v>766.59</v>
      </c>
      <c r="BA369" s="404">
        <v>2173.62</v>
      </c>
      <c r="BB369" s="404">
        <v>891.36</v>
      </c>
      <c r="BC369" s="404">
        <v>860.72</v>
      </c>
      <c r="BD369" s="404">
        <v>1699.83</v>
      </c>
      <c r="BE369" s="404">
        <v>1134.04</v>
      </c>
      <c r="BF369" s="404">
        <v>2338035</v>
      </c>
      <c r="BG369" s="404">
        <f t="shared" si="304"/>
        <v>4837.9799999999996</v>
      </c>
      <c r="BH369" s="404">
        <v>9186</v>
      </c>
      <c r="BI369" s="404">
        <v>3559.09</v>
      </c>
      <c r="BJ369" s="404">
        <v>6295.55</v>
      </c>
      <c r="BK369" s="404">
        <f t="shared" si="305"/>
        <v>934101.09</v>
      </c>
      <c r="BL369" s="373" t="str">
        <f t="shared" si="306"/>
        <v xml:space="preserve"> </v>
      </c>
      <c r="BM369" s="373" t="e">
        <f t="shared" si="307"/>
        <v>#DIV/0!</v>
      </c>
      <c r="BN369" s="373" t="e">
        <f t="shared" si="308"/>
        <v>#DIV/0!</v>
      </c>
      <c r="BO369" s="373" t="e">
        <f t="shared" si="309"/>
        <v>#DIV/0!</v>
      </c>
      <c r="BP369" s="373" t="e">
        <f t="shared" si="310"/>
        <v>#DIV/0!</v>
      </c>
      <c r="BQ369" s="373" t="e">
        <f t="shared" si="311"/>
        <v>#DIV/0!</v>
      </c>
      <c r="BR369" s="373" t="e">
        <f t="shared" si="312"/>
        <v>#DIV/0!</v>
      </c>
      <c r="BS369" s="373" t="str">
        <f t="shared" si="313"/>
        <v xml:space="preserve"> </v>
      </c>
      <c r="BT369" s="373" t="e">
        <f t="shared" si="314"/>
        <v>#DIV/0!</v>
      </c>
      <c r="BU369" s="373" t="e">
        <f t="shared" si="315"/>
        <v>#DIV/0!</v>
      </c>
      <c r="BV369" s="373" t="e">
        <f t="shared" si="316"/>
        <v>#DIV/0!</v>
      </c>
      <c r="BW369" s="373" t="str">
        <f t="shared" si="317"/>
        <v xml:space="preserve"> </v>
      </c>
      <c r="BX369" s="403"/>
      <c r="BY369" s="406">
        <f t="shared" si="318"/>
        <v>3.3846577246620586</v>
      </c>
      <c r="BZ369" s="407">
        <f t="shared" si="319"/>
        <v>1.70083305013252</v>
      </c>
      <c r="CA369" s="408">
        <f t="shared" si="320"/>
        <v>3687.9798735861609</v>
      </c>
      <c r="CB369" s="404">
        <f t="shared" si="321"/>
        <v>5055.6899999999996</v>
      </c>
      <c r="CC369" s="409" t="str">
        <f t="shared" si="322"/>
        <v xml:space="preserve"> </v>
      </c>
    </row>
    <row r="370" spans="1:82" s="403" customFormat="1" ht="9" customHeight="1">
      <c r="A370" s="641">
        <v>5</v>
      </c>
      <c r="B370" s="412" t="s">
        <v>623</v>
      </c>
      <c r="C370" s="413">
        <v>11948.5</v>
      </c>
      <c r="D370" s="413"/>
      <c r="E370" s="414"/>
      <c r="F370" s="414"/>
      <c r="G370" s="415">
        <f t="shared" si="323"/>
        <v>7736348.2800000003</v>
      </c>
      <c r="H370" s="410">
        <f t="shared" si="324"/>
        <v>0</v>
      </c>
      <c r="I370" s="416">
        <v>0</v>
      </c>
      <c r="J370" s="416">
        <v>0</v>
      </c>
      <c r="K370" s="416">
        <v>0</v>
      </c>
      <c r="L370" s="416">
        <v>0</v>
      </c>
      <c r="M370" s="416">
        <v>0</v>
      </c>
      <c r="N370" s="410">
        <v>0</v>
      </c>
      <c r="O370" s="410">
        <v>0</v>
      </c>
      <c r="P370" s="410">
        <v>0</v>
      </c>
      <c r="Q370" s="410">
        <v>0</v>
      </c>
      <c r="R370" s="410">
        <v>0</v>
      </c>
      <c r="S370" s="410">
        <v>0</v>
      </c>
      <c r="T370" s="417">
        <v>0</v>
      </c>
      <c r="U370" s="410">
        <v>0</v>
      </c>
      <c r="V370" s="414" t="s">
        <v>992</v>
      </c>
      <c r="W370" s="405">
        <v>2096.1999999999998</v>
      </c>
      <c r="X370" s="410">
        <f t="shared" ref="X370:X386" si="328">ROUND(IF(V370="СК",4852.98,5055.69)*0.955*0.73*W370,2)</f>
        <v>7388212.6100000003</v>
      </c>
      <c r="Y370" s="405">
        <v>0</v>
      </c>
      <c r="Z370" s="405">
        <v>0</v>
      </c>
      <c r="AA370" s="405">
        <v>0</v>
      </c>
      <c r="AB370" s="405">
        <v>0</v>
      </c>
      <c r="AC370" s="405">
        <v>0</v>
      </c>
      <c r="AD370" s="405">
        <v>0</v>
      </c>
      <c r="AE370" s="405">
        <v>0</v>
      </c>
      <c r="AF370" s="405">
        <v>0</v>
      </c>
      <c r="AG370" s="405">
        <v>0</v>
      </c>
      <c r="AH370" s="405">
        <v>0</v>
      </c>
      <c r="AI370" s="405">
        <v>0</v>
      </c>
      <c r="AJ370" s="405">
        <f t="shared" si="325"/>
        <v>232090.45</v>
      </c>
      <c r="AK370" s="405">
        <f t="shared" si="326"/>
        <v>116045.22</v>
      </c>
      <c r="AL370" s="405">
        <v>0</v>
      </c>
      <c r="AN370" s="372">
        <f>I370/'Приложение 1.1'!J368</f>
        <v>0</v>
      </c>
      <c r="AO370" s="372" t="e">
        <f t="shared" si="294"/>
        <v>#DIV/0!</v>
      </c>
      <c r="AP370" s="372" t="e">
        <f t="shared" si="295"/>
        <v>#DIV/0!</v>
      </c>
      <c r="AQ370" s="372" t="e">
        <f t="shared" si="296"/>
        <v>#DIV/0!</v>
      </c>
      <c r="AR370" s="372" t="e">
        <f t="shared" si="297"/>
        <v>#DIV/0!</v>
      </c>
      <c r="AS370" s="372" t="e">
        <f t="shared" si="298"/>
        <v>#DIV/0!</v>
      </c>
      <c r="AT370" s="372" t="e">
        <f t="shared" si="299"/>
        <v>#DIV/0!</v>
      </c>
      <c r="AU370" s="372">
        <f t="shared" si="300"/>
        <v>3524.5742820341575</v>
      </c>
      <c r="AV370" s="372" t="e">
        <f t="shared" si="301"/>
        <v>#DIV/0!</v>
      </c>
      <c r="AW370" s="372" t="e">
        <f t="shared" si="302"/>
        <v>#DIV/0!</v>
      </c>
      <c r="AX370" s="372" t="e">
        <f t="shared" si="303"/>
        <v>#DIV/0!</v>
      </c>
      <c r="AY370" s="372">
        <f>AI370/'Приложение 1.1'!J368</f>
        <v>0</v>
      </c>
      <c r="AZ370" s="404">
        <v>766.59</v>
      </c>
      <c r="BA370" s="404">
        <v>2173.62</v>
      </c>
      <c r="BB370" s="404">
        <v>891.36</v>
      </c>
      <c r="BC370" s="404">
        <v>860.72</v>
      </c>
      <c r="BD370" s="404">
        <v>1699.83</v>
      </c>
      <c r="BE370" s="404">
        <v>1134.04</v>
      </c>
      <c r="BF370" s="404">
        <v>2338035</v>
      </c>
      <c r="BG370" s="404">
        <f t="shared" si="304"/>
        <v>4837.9799999999996</v>
      </c>
      <c r="BH370" s="404">
        <v>9186</v>
      </c>
      <c r="BI370" s="404">
        <v>3559.09</v>
      </c>
      <c r="BJ370" s="404">
        <v>6295.55</v>
      </c>
      <c r="BK370" s="404">
        <f t="shared" si="305"/>
        <v>934101.09</v>
      </c>
      <c r="BL370" s="373" t="str">
        <f t="shared" si="306"/>
        <v xml:space="preserve"> </v>
      </c>
      <c r="BM370" s="373" t="e">
        <f t="shared" si="307"/>
        <v>#DIV/0!</v>
      </c>
      <c r="BN370" s="373" t="e">
        <f t="shared" si="308"/>
        <v>#DIV/0!</v>
      </c>
      <c r="BO370" s="373" t="e">
        <f t="shared" si="309"/>
        <v>#DIV/0!</v>
      </c>
      <c r="BP370" s="373" t="e">
        <f t="shared" si="310"/>
        <v>#DIV/0!</v>
      </c>
      <c r="BQ370" s="373" t="e">
        <f t="shared" si="311"/>
        <v>#DIV/0!</v>
      </c>
      <c r="BR370" s="373" t="e">
        <f t="shared" si="312"/>
        <v>#DIV/0!</v>
      </c>
      <c r="BS370" s="373" t="str">
        <f t="shared" si="313"/>
        <v xml:space="preserve"> </v>
      </c>
      <c r="BT370" s="373" t="e">
        <f t="shared" si="314"/>
        <v>#DIV/0!</v>
      </c>
      <c r="BU370" s="373" t="e">
        <f t="shared" si="315"/>
        <v>#DIV/0!</v>
      </c>
      <c r="BV370" s="373" t="e">
        <f t="shared" si="316"/>
        <v>#DIV/0!</v>
      </c>
      <c r="BW370" s="373" t="str">
        <f t="shared" si="317"/>
        <v xml:space="preserve"> </v>
      </c>
      <c r="BY370" s="406">
        <f t="shared" si="318"/>
        <v>3.000000020681592</v>
      </c>
      <c r="BZ370" s="407">
        <f t="shared" si="319"/>
        <v>1.4999999457108206</v>
      </c>
      <c r="CA370" s="408">
        <f t="shared" si="320"/>
        <v>3690.6536971663013</v>
      </c>
      <c r="CB370" s="404">
        <f t="shared" si="321"/>
        <v>5055.6899999999996</v>
      </c>
      <c r="CC370" s="409" t="str">
        <f t="shared" si="322"/>
        <v xml:space="preserve"> </v>
      </c>
      <c r="CD370" s="418">
        <f>CA370-CB370</f>
        <v>-1365.0363028336983</v>
      </c>
    </row>
    <row r="371" spans="1:82" s="551" customFormat="1" ht="9" customHeight="1">
      <c r="A371" s="641">
        <v>6</v>
      </c>
      <c r="B371" s="543" t="s">
        <v>624</v>
      </c>
      <c r="C371" s="544">
        <v>3415</v>
      </c>
      <c r="D371" s="544"/>
      <c r="E371" s="545"/>
      <c r="F371" s="545"/>
      <c r="G371" s="546">
        <f>ROUND(H371+AI371+AJ371+AK371,2)</f>
        <v>3148857.3</v>
      </c>
      <c r="H371" s="547">
        <f t="shared" si="324"/>
        <v>2928258.75</v>
      </c>
      <c r="I371" s="548">
        <f>ROUND(0.89*801.08*0.955*'[1]Приложение 1.1'!J366,2)</f>
        <v>2325198.19</v>
      </c>
      <c r="J371" s="548">
        <v>0</v>
      </c>
      <c r="K371" s="548">
        <v>0</v>
      </c>
      <c r="L371" s="548">
        <v>0</v>
      </c>
      <c r="M371" s="548">
        <v>0</v>
      </c>
      <c r="N371" s="547">
        <f>80+225</f>
        <v>305</v>
      </c>
      <c r="O371" s="547">
        <f>ROUND(899.45*0.955*N371*0.98,2)</f>
        <v>256747.55</v>
      </c>
      <c r="P371" s="547">
        <v>0</v>
      </c>
      <c r="Q371" s="547">
        <v>0</v>
      </c>
      <c r="R371" s="547">
        <f>285+75</f>
        <v>360</v>
      </c>
      <c r="S371" s="547">
        <f>ROUND(1185.07*0.955*R371*0.85,2)</f>
        <v>346313.01</v>
      </c>
      <c r="T371" s="549">
        <v>0</v>
      </c>
      <c r="U371" s="547">
        <v>0</v>
      </c>
      <c r="V371" s="545"/>
      <c r="W371" s="550">
        <v>0</v>
      </c>
      <c r="X371" s="547">
        <f t="shared" si="328"/>
        <v>0</v>
      </c>
      <c r="Y371" s="550">
        <v>0</v>
      </c>
      <c r="Z371" s="550">
        <v>0</v>
      </c>
      <c r="AA371" s="550">
        <v>0</v>
      </c>
      <c r="AB371" s="550">
        <v>0</v>
      </c>
      <c r="AC371" s="550">
        <v>0</v>
      </c>
      <c r="AD371" s="550">
        <v>0</v>
      </c>
      <c r="AE371" s="550">
        <v>0</v>
      </c>
      <c r="AF371" s="550">
        <v>0</v>
      </c>
      <c r="AG371" s="550">
        <v>0</v>
      </c>
      <c r="AH371" s="550">
        <v>0</v>
      </c>
      <c r="AI371" s="547">
        <f>ROUND((78899.97),2)</f>
        <v>78899.97</v>
      </c>
      <c r="AJ371" s="550">
        <f>ROUND((AI371+H371)/95.5*3,2)</f>
        <v>94465.72</v>
      </c>
      <c r="AK371" s="550">
        <f>ROUND((AI371+H371)/95.5*1.5,2)</f>
        <v>47232.86</v>
      </c>
      <c r="AL371" s="550">
        <v>0</v>
      </c>
      <c r="AN371" s="372">
        <f>I371/'Приложение 1.1'!J369</f>
        <v>680.87794729136158</v>
      </c>
      <c r="AO371" s="372" t="e">
        <f t="shared" si="294"/>
        <v>#DIV/0!</v>
      </c>
      <c r="AP371" s="372" t="e">
        <f t="shared" si="295"/>
        <v>#DIV/0!</v>
      </c>
      <c r="AQ371" s="372">
        <f t="shared" si="296"/>
        <v>841.7952459016393</v>
      </c>
      <c r="AR371" s="372" t="e">
        <f t="shared" si="297"/>
        <v>#DIV/0!</v>
      </c>
      <c r="AS371" s="372">
        <f t="shared" si="298"/>
        <v>961.98058333333336</v>
      </c>
      <c r="AT371" s="372" t="e">
        <f t="shared" si="299"/>
        <v>#DIV/0!</v>
      </c>
      <c r="AU371" s="372" t="e">
        <f t="shared" si="300"/>
        <v>#DIV/0!</v>
      </c>
      <c r="AV371" s="372" t="e">
        <f t="shared" si="301"/>
        <v>#DIV/0!</v>
      </c>
      <c r="AW371" s="372" t="e">
        <f t="shared" si="302"/>
        <v>#DIV/0!</v>
      </c>
      <c r="AX371" s="372" t="e">
        <f t="shared" si="303"/>
        <v>#DIV/0!</v>
      </c>
      <c r="AY371" s="372">
        <f>AI371/'Приложение 1.1'!J369</f>
        <v>23.103944363103952</v>
      </c>
      <c r="AZ371" s="404">
        <v>766.59</v>
      </c>
      <c r="BA371" s="404">
        <v>2173.62</v>
      </c>
      <c r="BB371" s="404">
        <v>891.36</v>
      </c>
      <c r="BC371" s="404">
        <v>860.72</v>
      </c>
      <c r="BD371" s="404">
        <v>1699.83</v>
      </c>
      <c r="BE371" s="404">
        <v>1134.04</v>
      </c>
      <c r="BF371" s="404">
        <v>2338035</v>
      </c>
      <c r="BG371" s="404">
        <f t="shared" si="304"/>
        <v>4644</v>
      </c>
      <c r="BH371" s="404">
        <v>9186</v>
      </c>
      <c r="BI371" s="404">
        <v>3559.09</v>
      </c>
      <c r="BJ371" s="404">
        <v>6295.55</v>
      </c>
      <c r="BK371" s="404">
        <f t="shared" si="305"/>
        <v>934101.09</v>
      </c>
      <c r="BL371" s="373" t="str">
        <f t="shared" si="306"/>
        <v xml:space="preserve"> </v>
      </c>
      <c r="BM371" s="373" t="e">
        <f t="shared" si="307"/>
        <v>#DIV/0!</v>
      </c>
      <c r="BN371" s="373" t="e">
        <f t="shared" si="308"/>
        <v>#DIV/0!</v>
      </c>
      <c r="BO371" s="373" t="str">
        <f t="shared" si="309"/>
        <v xml:space="preserve"> </v>
      </c>
      <c r="BP371" s="373" t="e">
        <f t="shared" si="310"/>
        <v>#DIV/0!</v>
      </c>
      <c r="BQ371" s="373" t="str">
        <f t="shared" si="311"/>
        <v xml:space="preserve"> </v>
      </c>
      <c r="BR371" s="373" t="e">
        <f t="shared" si="312"/>
        <v>#DIV/0!</v>
      </c>
      <c r="BS371" s="373" t="e">
        <f t="shared" si="313"/>
        <v>#DIV/0!</v>
      </c>
      <c r="BT371" s="373" t="e">
        <f t="shared" si="314"/>
        <v>#DIV/0!</v>
      </c>
      <c r="BU371" s="373" t="e">
        <f t="shared" si="315"/>
        <v>#DIV/0!</v>
      </c>
      <c r="BV371" s="373" t="e">
        <f t="shared" si="316"/>
        <v>#DIV/0!</v>
      </c>
      <c r="BW371" s="373" t="str">
        <f t="shared" si="317"/>
        <v xml:space="preserve"> </v>
      </c>
      <c r="BX371" s="403"/>
      <c r="BY371" s="406">
        <f t="shared" si="318"/>
        <v>3.0000000317575526</v>
      </c>
      <c r="BZ371" s="407">
        <f t="shared" si="319"/>
        <v>1.5000000158787763</v>
      </c>
      <c r="CA371" s="408" t="e">
        <f t="shared" si="320"/>
        <v>#DIV/0!</v>
      </c>
      <c r="CB371" s="404">
        <f t="shared" si="321"/>
        <v>4852.9799999999996</v>
      </c>
      <c r="CC371" s="409" t="e">
        <f t="shared" si="322"/>
        <v>#DIV/0!</v>
      </c>
    </row>
    <row r="372" spans="1:82" s="403" customFormat="1" ht="9" customHeight="1">
      <c r="A372" s="641">
        <v>7</v>
      </c>
      <c r="B372" s="412" t="s">
        <v>625</v>
      </c>
      <c r="C372" s="413">
        <v>2028</v>
      </c>
      <c r="D372" s="413"/>
      <c r="E372" s="414"/>
      <c r="F372" s="414"/>
      <c r="G372" s="415">
        <f t="shared" si="323"/>
        <v>2299277.2599999998</v>
      </c>
      <c r="H372" s="410">
        <f t="shared" si="324"/>
        <v>0</v>
      </c>
      <c r="I372" s="416">
        <v>0</v>
      </c>
      <c r="J372" s="416">
        <v>0</v>
      </c>
      <c r="K372" s="416">
        <v>0</v>
      </c>
      <c r="L372" s="416">
        <v>0</v>
      </c>
      <c r="M372" s="416">
        <v>0</v>
      </c>
      <c r="N372" s="410">
        <v>0</v>
      </c>
      <c r="O372" s="410">
        <v>0</v>
      </c>
      <c r="P372" s="410">
        <v>0</v>
      </c>
      <c r="Q372" s="410">
        <v>0</v>
      </c>
      <c r="R372" s="410">
        <v>0</v>
      </c>
      <c r="S372" s="410">
        <v>0</v>
      </c>
      <c r="T372" s="417">
        <v>0</v>
      </c>
      <c r="U372" s="410">
        <v>0</v>
      </c>
      <c r="V372" s="414" t="s">
        <v>992</v>
      </c>
      <c r="W372" s="405">
        <v>623</v>
      </c>
      <c r="X372" s="410">
        <f t="shared" si="328"/>
        <v>2195809.7799999998</v>
      </c>
      <c r="Y372" s="405">
        <v>0</v>
      </c>
      <c r="Z372" s="405">
        <v>0</v>
      </c>
      <c r="AA372" s="405">
        <v>0</v>
      </c>
      <c r="AB372" s="405">
        <v>0</v>
      </c>
      <c r="AC372" s="405">
        <v>0</v>
      </c>
      <c r="AD372" s="405">
        <v>0</v>
      </c>
      <c r="AE372" s="405">
        <v>0</v>
      </c>
      <c r="AF372" s="405">
        <v>0</v>
      </c>
      <c r="AG372" s="405">
        <v>0</v>
      </c>
      <c r="AH372" s="405">
        <v>0</v>
      </c>
      <c r="AI372" s="405">
        <v>0</v>
      </c>
      <c r="AJ372" s="405">
        <f t="shared" si="325"/>
        <v>68978.320000000007</v>
      </c>
      <c r="AK372" s="405">
        <f t="shared" si="326"/>
        <v>34489.160000000003</v>
      </c>
      <c r="AL372" s="405">
        <v>0</v>
      </c>
      <c r="AN372" s="372">
        <f>I372/'Приложение 1.1'!J370</f>
        <v>0</v>
      </c>
      <c r="AO372" s="372" t="e">
        <f t="shared" si="294"/>
        <v>#DIV/0!</v>
      </c>
      <c r="AP372" s="372" t="e">
        <f t="shared" si="295"/>
        <v>#DIV/0!</v>
      </c>
      <c r="AQ372" s="372" t="e">
        <f t="shared" si="296"/>
        <v>#DIV/0!</v>
      </c>
      <c r="AR372" s="372" t="e">
        <f t="shared" si="297"/>
        <v>#DIV/0!</v>
      </c>
      <c r="AS372" s="372" t="e">
        <f t="shared" si="298"/>
        <v>#DIV/0!</v>
      </c>
      <c r="AT372" s="372" t="e">
        <f t="shared" si="299"/>
        <v>#DIV/0!</v>
      </c>
      <c r="AU372" s="372">
        <f t="shared" si="300"/>
        <v>3524.5742857142855</v>
      </c>
      <c r="AV372" s="372" t="e">
        <f t="shared" si="301"/>
        <v>#DIV/0!</v>
      </c>
      <c r="AW372" s="372" t="e">
        <f t="shared" si="302"/>
        <v>#DIV/0!</v>
      </c>
      <c r="AX372" s="372" t="e">
        <f t="shared" si="303"/>
        <v>#DIV/0!</v>
      </c>
      <c r="AY372" s="372">
        <f>AI372/'Приложение 1.1'!J370</f>
        <v>0</v>
      </c>
      <c r="AZ372" s="404">
        <v>766.59</v>
      </c>
      <c r="BA372" s="404">
        <v>2173.62</v>
      </c>
      <c r="BB372" s="404">
        <v>891.36</v>
      </c>
      <c r="BC372" s="404">
        <v>860.72</v>
      </c>
      <c r="BD372" s="404">
        <v>1699.83</v>
      </c>
      <c r="BE372" s="404">
        <v>1134.04</v>
      </c>
      <c r="BF372" s="404">
        <v>2338035</v>
      </c>
      <c r="BG372" s="404">
        <f t="shared" si="304"/>
        <v>4837.9799999999996</v>
      </c>
      <c r="BH372" s="404">
        <v>9186</v>
      </c>
      <c r="BI372" s="404">
        <v>3559.09</v>
      </c>
      <c r="BJ372" s="404">
        <v>6295.55</v>
      </c>
      <c r="BK372" s="404">
        <f t="shared" si="305"/>
        <v>934101.09</v>
      </c>
      <c r="BL372" s="373" t="str">
        <f t="shared" si="306"/>
        <v xml:space="preserve"> </v>
      </c>
      <c r="BM372" s="373" t="e">
        <f t="shared" si="307"/>
        <v>#DIV/0!</v>
      </c>
      <c r="BN372" s="373" t="e">
        <f t="shared" si="308"/>
        <v>#DIV/0!</v>
      </c>
      <c r="BO372" s="373" t="e">
        <f t="shared" si="309"/>
        <v>#DIV/0!</v>
      </c>
      <c r="BP372" s="373" t="e">
        <f t="shared" si="310"/>
        <v>#DIV/0!</v>
      </c>
      <c r="BQ372" s="373" t="e">
        <f t="shared" si="311"/>
        <v>#DIV/0!</v>
      </c>
      <c r="BR372" s="373" t="e">
        <f t="shared" si="312"/>
        <v>#DIV/0!</v>
      </c>
      <c r="BS372" s="373" t="str">
        <f t="shared" si="313"/>
        <v xml:space="preserve"> </v>
      </c>
      <c r="BT372" s="373" t="e">
        <f t="shared" si="314"/>
        <v>#DIV/0!</v>
      </c>
      <c r="BU372" s="373" t="e">
        <f t="shared" si="315"/>
        <v>#DIV/0!</v>
      </c>
      <c r="BV372" s="373" t="e">
        <f t="shared" si="316"/>
        <v>#DIV/0!</v>
      </c>
      <c r="BW372" s="373" t="str">
        <f t="shared" si="317"/>
        <v xml:space="preserve"> </v>
      </c>
      <c r="BY372" s="406">
        <f t="shared" si="318"/>
        <v>3.0000000956822412</v>
      </c>
      <c r="BZ372" s="407">
        <f t="shared" si="319"/>
        <v>1.5000000478411206</v>
      </c>
      <c r="CA372" s="408">
        <f t="shared" si="320"/>
        <v>3690.6537078651681</v>
      </c>
      <c r="CB372" s="404">
        <f t="shared" si="321"/>
        <v>5055.6899999999996</v>
      </c>
      <c r="CC372" s="409" t="str">
        <f t="shared" si="322"/>
        <v xml:space="preserve"> </v>
      </c>
    </row>
    <row r="373" spans="1:82" s="403" customFormat="1" ht="9" customHeight="1">
      <c r="A373" s="641">
        <v>8</v>
      </c>
      <c r="B373" s="412" t="s">
        <v>626</v>
      </c>
      <c r="C373" s="413">
        <v>3393</v>
      </c>
      <c r="D373" s="413"/>
      <c r="E373" s="414"/>
      <c r="F373" s="414"/>
      <c r="G373" s="415">
        <f t="shared" si="323"/>
        <v>3919474.23</v>
      </c>
      <c r="H373" s="410">
        <f t="shared" si="324"/>
        <v>0</v>
      </c>
      <c r="I373" s="416">
        <v>0</v>
      </c>
      <c r="J373" s="416">
        <v>0</v>
      </c>
      <c r="K373" s="416">
        <v>0</v>
      </c>
      <c r="L373" s="416">
        <v>0</v>
      </c>
      <c r="M373" s="416">
        <v>0</v>
      </c>
      <c r="N373" s="410">
        <v>0</v>
      </c>
      <c r="O373" s="410">
        <v>0</v>
      </c>
      <c r="P373" s="410">
        <v>0</v>
      </c>
      <c r="Q373" s="410">
        <v>0</v>
      </c>
      <c r="R373" s="410">
        <v>0</v>
      </c>
      <c r="S373" s="410">
        <v>0</v>
      </c>
      <c r="T373" s="417">
        <v>0</v>
      </c>
      <c r="U373" s="410">
        <v>0</v>
      </c>
      <c r="V373" s="414" t="s">
        <v>992</v>
      </c>
      <c r="W373" s="405">
        <v>1062</v>
      </c>
      <c r="X373" s="410">
        <f t="shared" si="328"/>
        <v>3743097.89</v>
      </c>
      <c r="Y373" s="405">
        <v>0</v>
      </c>
      <c r="Z373" s="405">
        <v>0</v>
      </c>
      <c r="AA373" s="405">
        <v>0</v>
      </c>
      <c r="AB373" s="405">
        <v>0</v>
      </c>
      <c r="AC373" s="405">
        <v>0</v>
      </c>
      <c r="AD373" s="405">
        <v>0</v>
      </c>
      <c r="AE373" s="405">
        <v>0</v>
      </c>
      <c r="AF373" s="405">
        <v>0</v>
      </c>
      <c r="AG373" s="405">
        <v>0</v>
      </c>
      <c r="AH373" s="405">
        <v>0</v>
      </c>
      <c r="AI373" s="405">
        <v>0</v>
      </c>
      <c r="AJ373" s="405">
        <f t="shared" si="325"/>
        <v>117584.23</v>
      </c>
      <c r="AK373" s="405">
        <f t="shared" si="326"/>
        <v>58792.11</v>
      </c>
      <c r="AL373" s="405">
        <v>0</v>
      </c>
      <c r="AN373" s="372">
        <f>I373/'Приложение 1.1'!J371</f>
        <v>0</v>
      </c>
      <c r="AO373" s="372" t="e">
        <f t="shared" si="294"/>
        <v>#DIV/0!</v>
      </c>
      <c r="AP373" s="372" t="e">
        <f t="shared" si="295"/>
        <v>#DIV/0!</v>
      </c>
      <c r="AQ373" s="372" t="e">
        <f t="shared" si="296"/>
        <v>#DIV/0!</v>
      </c>
      <c r="AR373" s="372" t="e">
        <f t="shared" si="297"/>
        <v>#DIV/0!</v>
      </c>
      <c r="AS373" s="372" t="e">
        <f t="shared" si="298"/>
        <v>#DIV/0!</v>
      </c>
      <c r="AT373" s="372" t="e">
        <f t="shared" si="299"/>
        <v>#DIV/0!</v>
      </c>
      <c r="AU373" s="372">
        <f t="shared" si="300"/>
        <v>3524.574284369115</v>
      </c>
      <c r="AV373" s="372" t="e">
        <f t="shared" si="301"/>
        <v>#DIV/0!</v>
      </c>
      <c r="AW373" s="372" t="e">
        <f t="shared" si="302"/>
        <v>#DIV/0!</v>
      </c>
      <c r="AX373" s="372" t="e">
        <f t="shared" si="303"/>
        <v>#DIV/0!</v>
      </c>
      <c r="AY373" s="372">
        <f>AI373/'Приложение 1.1'!J371</f>
        <v>0</v>
      </c>
      <c r="AZ373" s="404">
        <v>766.59</v>
      </c>
      <c r="BA373" s="404">
        <v>2173.62</v>
      </c>
      <c r="BB373" s="404">
        <v>891.36</v>
      </c>
      <c r="BC373" s="404">
        <v>860.72</v>
      </c>
      <c r="BD373" s="404">
        <v>1699.83</v>
      </c>
      <c r="BE373" s="404">
        <v>1134.04</v>
      </c>
      <c r="BF373" s="404">
        <v>2338035</v>
      </c>
      <c r="BG373" s="404">
        <f t="shared" si="304"/>
        <v>4837.9799999999996</v>
      </c>
      <c r="BH373" s="404">
        <v>9186</v>
      </c>
      <c r="BI373" s="404">
        <v>3559.09</v>
      </c>
      <c r="BJ373" s="404">
        <v>6295.55</v>
      </c>
      <c r="BK373" s="404">
        <f t="shared" si="305"/>
        <v>934101.09</v>
      </c>
      <c r="BL373" s="373" t="str">
        <f t="shared" si="306"/>
        <v xml:space="preserve"> </v>
      </c>
      <c r="BM373" s="373" t="e">
        <f t="shared" si="307"/>
        <v>#DIV/0!</v>
      </c>
      <c r="BN373" s="373" t="e">
        <f t="shared" si="308"/>
        <v>#DIV/0!</v>
      </c>
      <c r="BO373" s="373" t="e">
        <f t="shared" si="309"/>
        <v>#DIV/0!</v>
      </c>
      <c r="BP373" s="373" t="e">
        <f t="shared" si="310"/>
        <v>#DIV/0!</v>
      </c>
      <c r="BQ373" s="373" t="e">
        <f t="shared" si="311"/>
        <v>#DIV/0!</v>
      </c>
      <c r="BR373" s="373" t="e">
        <f t="shared" si="312"/>
        <v>#DIV/0!</v>
      </c>
      <c r="BS373" s="373" t="str">
        <f t="shared" si="313"/>
        <v xml:space="preserve"> </v>
      </c>
      <c r="BT373" s="373" t="e">
        <f t="shared" si="314"/>
        <v>#DIV/0!</v>
      </c>
      <c r="BU373" s="373" t="e">
        <f t="shared" si="315"/>
        <v>#DIV/0!</v>
      </c>
      <c r="BV373" s="373" t="e">
        <f t="shared" si="316"/>
        <v>#DIV/0!</v>
      </c>
      <c r="BW373" s="373" t="str">
        <f t="shared" si="317"/>
        <v xml:space="preserve"> </v>
      </c>
      <c r="BY373" s="406">
        <f t="shared" si="318"/>
        <v>3.0000000790922412</v>
      </c>
      <c r="BZ373" s="407">
        <f t="shared" si="319"/>
        <v>1.4999999119779899</v>
      </c>
      <c r="CA373" s="408">
        <f t="shared" si="320"/>
        <v>3690.6537005649716</v>
      </c>
      <c r="CB373" s="404">
        <f t="shared" si="321"/>
        <v>5055.6899999999996</v>
      </c>
      <c r="CC373" s="409" t="str">
        <f t="shared" si="322"/>
        <v xml:space="preserve"> </v>
      </c>
    </row>
    <row r="374" spans="1:82" s="403" customFormat="1" ht="9" customHeight="1">
      <c r="A374" s="641">
        <v>9</v>
      </c>
      <c r="B374" s="412" t="s">
        <v>627</v>
      </c>
      <c r="C374" s="413">
        <v>3576.9</v>
      </c>
      <c r="D374" s="413"/>
      <c r="E374" s="414"/>
      <c r="F374" s="414"/>
      <c r="G374" s="415">
        <f t="shared" si="323"/>
        <v>3694344.36</v>
      </c>
      <c r="H374" s="410">
        <f t="shared" si="324"/>
        <v>0</v>
      </c>
      <c r="I374" s="416">
        <v>0</v>
      </c>
      <c r="J374" s="416">
        <v>0</v>
      </c>
      <c r="K374" s="416">
        <v>0</v>
      </c>
      <c r="L374" s="416">
        <v>0</v>
      </c>
      <c r="M374" s="416">
        <v>0</v>
      </c>
      <c r="N374" s="410">
        <v>0</v>
      </c>
      <c r="O374" s="410">
        <v>0</v>
      </c>
      <c r="P374" s="410">
        <v>0</v>
      </c>
      <c r="Q374" s="410">
        <v>0</v>
      </c>
      <c r="R374" s="410">
        <v>0</v>
      </c>
      <c r="S374" s="410">
        <v>0</v>
      </c>
      <c r="T374" s="417">
        <v>0</v>
      </c>
      <c r="U374" s="410">
        <v>0</v>
      </c>
      <c r="V374" s="414" t="s">
        <v>992</v>
      </c>
      <c r="W374" s="405">
        <v>1001</v>
      </c>
      <c r="X374" s="410">
        <f t="shared" si="328"/>
        <v>3528098.86</v>
      </c>
      <c r="Y374" s="405">
        <v>0</v>
      </c>
      <c r="Z374" s="405">
        <v>0</v>
      </c>
      <c r="AA374" s="405">
        <v>0</v>
      </c>
      <c r="AB374" s="405">
        <v>0</v>
      </c>
      <c r="AC374" s="405">
        <v>0</v>
      </c>
      <c r="AD374" s="405">
        <v>0</v>
      </c>
      <c r="AE374" s="405">
        <v>0</v>
      </c>
      <c r="AF374" s="405">
        <v>0</v>
      </c>
      <c r="AG374" s="405">
        <v>0</v>
      </c>
      <c r="AH374" s="405">
        <v>0</v>
      </c>
      <c r="AI374" s="405">
        <v>0</v>
      </c>
      <c r="AJ374" s="405">
        <f t="shared" si="325"/>
        <v>110830.33</v>
      </c>
      <c r="AK374" s="405">
        <f t="shared" si="326"/>
        <v>55415.17</v>
      </c>
      <c r="AL374" s="405">
        <v>0</v>
      </c>
      <c r="AN374" s="372">
        <f>I374/'Приложение 1.1'!J372</f>
        <v>0</v>
      </c>
      <c r="AO374" s="372" t="e">
        <f t="shared" si="294"/>
        <v>#DIV/0!</v>
      </c>
      <c r="AP374" s="372" t="e">
        <f t="shared" si="295"/>
        <v>#DIV/0!</v>
      </c>
      <c r="AQ374" s="372" t="e">
        <f t="shared" si="296"/>
        <v>#DIV/0!</v>
      </c>
      <c r="AR374" s="372" t="e">
        <f t="shared" si="297"/>
        <v>#DIV/0!</v>
      </c>
      <c r="AS374" s="372" t="e">
        <f t="shared" si="298"/>
        <v>#DIV/0!</v>
      </c>
      <c r="AT374" s="372" t="e">
        <f t="shared" si="299"/>
        <v>#DIV/0!</v>
      </c>
      <c r="AU374" s="372">
        <f t="shared" si="300"/>
        <v>3524.5742857142855</v>
      </c>
      <c r="AV374" s="372" t="e">
        <f t="shared" si="301"/>
        <v>#DIV/0!</v>
      </c>
      <c r="AW374" s="372" t="e">
        <f t="shared" si="302"/>
        <v>#DIV/0!</v>
      </c>
      <c r="AX374" s="372" t="e">
        <f t="shared" si="303"/>
        <v>#DIV/0!</v>
      </c>
      <c r="AY374" s="372">
        <f>AI374/'Приложение 1.1'!J372</f>
        <v>0</v>
      </c>
      <c r="AZ374" s="404">
        <v>766.59</v>
      </c>
      <c r="BA374" s="404">
        <v>2173.62</v>
      </c>
      <c r="BB374" s="404">
        <v>891.36</v>
      </c>
      <c r="BC374" s="404">
        <v>860.72</v>
      </c>
      <c r="BD374" s="404">
        <v>1699.83</v>
      </c>
      <c r="BE374" s="404">
        <v>1134.04</v>
      </c>
      <c r="BF374" s="404">
        <v>2338035</v>
      </c>
      <c r="BG374" s="404">
        <f t="shared" si="304"/>
        <v>4837.9799999999996</v>
      </c>
      <c r="BH374" s="404">
        <v>9186</v>
      </c>
      <c r="BI374" s="404">
        <v>3559.09</v>
      </c>
      <c r="BJ374" s="404">
        <v>6295.55</v>
      </c>
      <c r="BK374" s="404">
        <f t="shared" si="305"/>
        <v>934101.09</v>
      </c>
      <c r="BL374" s="373" t="str">
        <f t="shared" si="306"/>
        <v xml:space="preserve"> </v>
      </c>
      <c r="BM374" s="373" t="e">
        <f t="shared" si="307"/>
        <v>#DIV/0!</v>
      </c>
      <c r="BN374" s="373" t="e">
        <f t="shared" si="308"/>
        <v>#DIV/0!</v>
      </c>
      <c r="BO374" s="373" t="e">
        <f t="shared" si="309"/>
        <v>#DIV/0!</v>
      </c>
      <c r="BP374" s="373" t="e">
        <f t="shared" si="310"/>
        <v>#DIV/0!</v>
      </c>
      <c r="BQ374" s="373" t="e">
        <f t="shared" si="311"/>
        <v>#DIV/0!</v>
      </c>
      <c r="BR374" s="373" t="e">
        <f t="shared" si="312"/>
        <v>#DIV/0!</v>
      </c>
      <c r="BS374" s="373" t="str">
        <f t="shared" si="313"/>
        <v xml:space="preserve"> </v>
      </c>
      <c r="BT374" s="373" t="e">
        <f t="shared" si="314"/>
        <v>#DIV/0!</v>
      </c>
      <c r="BU374" s="373" t="e">
        <f t="shared" si="315"/>
        <v>#DIV/0!</v>
      </c>
      <c r="BV374" s="373" t="e">
        <f t="shared" si="316"/>
        <v>#DIV/0!</v>
      </c>
      <c r="BW374" s="373" t="str">
        <f t="shared" si="317"/>
        <v xml:space="preserve"> </v>
      </c>
      <c r="BY374" s="406">
        <f t="shared" si="318"/>
        <v>2.999999978345278</v>
      </c>
      <c r="BZ374" s="407">
        <f t="shared" si="319"/>
        <v>1.5000001245146513</v>
      </c>
      <c r="CA374" s="408">
        <f t="shared" si="320"/>
        <v>3690.6537062937064</v>
      </c>
      <c r="CB374" s="404">
        <f t="shared" si="321"/>
        <v>5055.6899999999996</v>
      </c>
      <c r="CC374" s="409" t="str">
        <f t="shared" si="322"/>
        <v xml:space="preserve"> </v>
      </c>
    </row>
    <row r="375" spans="1:82" s="651" customFormat="1" ht="9" customHeight="1">
      <c r="A375" s="642">
        <v>10</v>
      </c>
      <c r="B375" s="659" t="s">
        <v>628</v>
      </c>
      <c r="C375" s="665">
        <v>3222.6</v>
      </c>
      <c r="D375" s="665"/>
      <c r="E375" s="695"/>
      <c r="F375" s="695"/>
      <c r="G375" s="696">
        <f t="shared" si="323"/>
        <v>4279796.96</v>
      </c>
      <c r="H375" s="648">
        <f t="shared" ref="H375:H438" si="329">I375+K375+M375+O375+Q375+S375</f>
        <v>0</v>
      </c>
      <c r="I375" s="673">
        <v>0</v>
      </c>
      <c r="J375" s="673">
        <v>0</v>
      </c>
      <c r="K375" s="673">
        <v>0</v>
      </c>
      <c r="L375" s="673">
        <v>0</v>
      </c>
      <c r="M375" s="673">
        <v>0</v>
      </c>
      <c r="N375" s="648">
        <v>0</v>
      </c>
      <c r="O375" s="648">
        <v>0</v>
      </c>
      <c r="P375" s="648">
        <v>0</v>
      </c>
      <c r="Q375" s="648">
        <v>0</v>
      </c>
      <c r="R375" s="648">
        <v>0</v>
      </c>
      <c r="S375" s="648">
        <v>0</v>
      </c>
      <c r="T375" s="649">
        <v>0</v>
      </c>
      <c r="U375" s="648">
        <v>0</v>
      </c>
      <c r="V375" s="695" t="s">
        <v>992</v>
      </c>
      <c r="W375" s="650">
        <v>895.21</v>
      </c>
      <c r="X375" s="648">
        <v>4142245</v>
      </c>
      <c r="Y375" s="650">
        <v>0</v>
      </c>
      <c r="Z375" s="650">
        <v>0</v>
      </c>
      <c r="AA375" s="650">
        <v>0</v>
      </c>
      <c r="AB375" s="650">
        <v>0</v>
      </c>
      <c r="AC375" s="650">
        <v>0</v>
      </c>
      <c r="AD375" s="650">
        <v>0</v>
      </c>
      <c r="AE375" s="650">
        <v>0</v>
      </c>
      <c r="AF375" s="650">
        <v>0</v>
      </c>
      <c r="AG375" s="650">
        <v>0</v>
      </c>
      <c r="AH375" s="650">
        <v>0</v>
      </c>
      <c r="AI375" s="650">
        <v>0</v>
      </c>
      <c r="AJ375" s="650">
        <v>91547.96</v>
      </c>
      <c r="AK375" s="650">
        <v>46004</v>
      </c>
      <c r="AL375" s="650">
        <v>0</v>
      </c>
      <c r="AN375" s="372">
        <f>I375/'Приложение 1.1'!J373</f>
        <v>0</v>
      </c>
      <c r="AO375" s="372" t="e">
        <f t="shared" si="294"/>
        <v>#DIV/0!</v>
      </c>
      <c r="AP375" s="372" t="e">
        <f t="shared" si="295"/>
        <v>#DIV/0!</v>
      </c>
      <c r="AQ375" s="372" t="e">
        <f t="shared" si="296"/>
        <v>#DIV/0!</v>
      </c>
      <c r="AR375" s="372" t="e">
        <f t="shared" si="297"/>
        <v>#DIV/0!</v>
      </c>
      <c r="AS375" s="372" t="e">
        <f t="shared" si="298"/>
        <v>#DIV/0!</v>
      </c>
      <c r="AT375" s="372" t="e">
        <f t="shared" si="299"/>
        <v>#DIV/0!</v>
      </c>
      <c r="AU375" s="372">
        <f t="shared" si="300"/>
        <v>4627.1210107125698</v>
      </c>
      <c r="AV375" s="372" t="e">
        <f t="shared" si="301"/>
        <v>#DIV/0!</v>
      </c>
      <c r="AW375" s="372" t="e">
        <f t="shared" si="302"/>
        <v>#DIV/0!</v>
      </c>
      <c r="AX375" s="372" t="e">
        <f t="shared" si="303"/>
        <v>#DIV/0!</v>
      </c>
      <c r="AY375" s="372">
        <f>AI375/'Приложение 1.1'!J373</f>
        <v>0</v>
      </c>
      <c r="AZ375" s="404">
        <v>766.59</v>
      </c>
      <c r="BA375" s="404">
        <v>2173.62</v>
      </c>
      <c r="BB375" s="404">
        <v>891.36</v>
      </c>
      <c r="BC375" s="404">
        <v>860.72</v>
      </c>
      <c r="BD375" s="404">
        <v>1699.83</v>
      </c>
      <c r="BE375" s="404">
        <v>1134.04</v>
      </c>
      <c r="BF375" s="404">
        <v>2338035</v>
      </c>
      <c r="BG375" s="404">
        <f t="shared" si="304"/>
        <v>4837.9799999999996</v>
      </c>
      <c r="BH375" s="404">
        <v>9186</v>
      </c>
      <c r="BI375" s="404">
        <v>3559.09</v>
      </c>
      <c r="BJ375" s="404">
        <v>6295.55</v>
      </c>
      <c r="BK375" s="404">
        <f t="shared" si="305"/>
        <v>934101.09</v>
      </c>
      <c r="BL375" s="373" t="str">
        <f t="shared" si="306"/>
        <v xml:space="preserve"> </v>
      </c>
      <c r="BM375" s="373" t="e">
        <f t="shared" si="307"/>
        <v>#DIV/0!</v>
      </c>
      <c r="BN375" s="373" t="e">
        <f t="shared" si="308"/>
        <v>#DIV/0!</v>
      </c>
      <c r="BO375" s="373" t="e">
        <f t="shared" si="309"/>
        <v>#DIV/0!</v>
      </c>
      <c r="BP375" s="373" t="e">
        <f t="shared" si="310"/>
        <v>#DIV/0!</v>
      </c>
      <c r="BQ375" s="373" t="e">
        <f t="shared" si="311"/>
        <v>#DIV/0!</v>
      </c>
      <c r="BR375" s="373" t="e">
        <f t="shared" si="312"/>
        <v>#DIV/0!</v>
      </c>
      <c r="BS375" s="373" t="str">
        <f t="shared" si="313"/>
        <v xml:space="preserve"> </v>
      </c>
      <c r="BT375" s="373" t="e">
        <f t="shared" si="314"/>
        <v>#DIV/0!</v>
      </c>
      <c r="BU375" s="373" t="e">
        <f t="shared" si="315"/>
        <v>#DIV/0!</v>
      </c>
      <c r="BV375" s="373" t="e">
        <f t="shared" si="316"/>
        <v>#DIV/0!</v>
      </c>
      <c r="BW375" s="373" t="str">
        <f t="shared" si="317"/>
        <v xml:space="preserve"> </v>
      </c>
      <c r="BX375" s="403"/>
      <c r="BY375" s="406">
        <f t="shared" si="318"/>
        <v>2.1390725040376686</v>
      </c>
      <c r="BZ375" s="407">
        <f t="shared" si="319"/>
        <v>1.0749108060490795</v>
      </c>
      <c r="CA375" s="408">
        <f t="shared" si="320"/>
        <v>4780.7742987678866</v>
      </c>
      <c r="CB375" s="404">
        <f t="shared" si="321"/>
        <v>5055.6899999999996</v>
      </c>
      <c r="CC375" s="409" t="str">
        <f t="shared" si="322"/>
        <v xml:space="preserve"> </v>
      </c>
    </row>
    <row r="376" spans="1:82" s="651" customFormat="1" ht="9" customHeight="1">
      <c r="A376" s="642">
        <v>11</v>
      </c>
      <c r="B376" s="659" t="s">
        <v>629</v>
      </c>
      <c r="C376" s="665">
        <v>2850.4</v>
      </c>
      <c r="D376" s="665"/>
      <c r="E376" s="695"/>
      <c r="F376" s="695"/>
      <c r="G376" s="696">
        <f t="shared" si="323"/>
        <v>3499572.8</v>
      </c>
      <c r="H376" s="648">
        <f t="shared" si="329"/>
        <v>0</v>
      </c>
      <c r="I376" s="673">
        <v>0</v>
      </c>
      <c r="J376" s="673">
        <v>0</v>
      </c>
      <c r="K376" s="673">
        <v>0</v>
      </c>
      <c r="L376" s="673">
        <v>0</v>
      </c>
      <c r="M376" s="673">
        <v>0</v>
      </c>
      <c r="N376" s="648">
        <v>0</v>
      </c>
      <c r="O376" s="648">
        <v>0</v>
      </c>
      <c r="P376" s="648">
        <v>0</v>
      </c>
      <c r="Q376" s="648">
        <v>0</v>
      </c>
      <c r="R376" s="648">
        <v>0</v>
      </c>
      <c r="S376" s="648">
        <v>0</v>
      </c>
      <c r="T376" s="649">
        <v>0</v>
      </c>
      <c r="U376" s="648">
        <v>0</v>
      </c>
      <c r="V376" s="695" t="s">
        <v>992</v>
      </c>
      <c r="W376" s="650">
        <v>777</v>
      </c>
      <c r="X376" s="648">
        <v>3379070</v>
      </c>
      <c r="Y376" s="650">
        <v>0</v>
      </c>
      <c r="Z376" s="650">
        <v>0</v>
      </c>
      <c r="AA376" s="650">
        <v>0</v>
      </c>
      <c r="AB376" s="650">
        <v>0</v>
      </c>
      <c r="AC376" s="650">
        <v>0</v>
      </c>
      <c r="AD376" s="650">
        <v>0</v>
      </c>
      <c r="AE376" s="650">
        <v>0</v>
      </c>
      <c r="AF376" s="650">
        <v>0</v>
      </c>
      <c r="AG376" s="650">
        <v>0</v>
      </c>
      <c r="AH376" s="650">
        <v>0</v>
      </c>
      <c r="AI376" s="650">
        <v>0</v>
      </c>
      <c r="AJ376" s="650">
        <v>80200.86</v>
      </c>
      <c r="AK376" s="650">
        <v>40301.94</v>
      </c>
      <c r="AL376" s="650">
        <v>0</v>
      </c>
      <c r="AN376" s="372">
        <f>I376/'Приложение 1.1'!J374</f>
        <v>0</v>
      </c>
      <c r="AO376" s="372" t="e">
        <f t="shared" si="294"/>
        <v>#DIV/0!</v>
      </c>
      <c r="AP376" s="372" t="e">
        <f t="shared" si="295"/>
        <v>#DIV/0!</v>
      </c>
      <c r="AQ376" s="372" t="e">
        <f t="shared" si="296"/>
        <v>#DIV/0!</v>
      </c>
      <c r="AR376" s="372" t="e">
        <f t="shared" si="297"/>
        <v>#DIV/0!</v>
      </c>
      <c r="AS376" s="372" t="e">
        <f t="shared" si="298"/>
        <v>#DIV/0!</v>
      </c>
      <c r="AT376" s="372" t="e">
        <f t="shared" si="299"/>
        <v>#DIV/0!</v>
      </c>
      <c r="AU376" s="372">
        <f t="shared" si="300"/>
        <v>4348.867438867439</v>
      </c>
      <c r="AV376" s="372" t="e">
        <f t="shared" si="301"/>
        <v>#DIV/0!</v>
      </c>
      <c r="AW376" s="372" t="e">
        <f t="shared" si="302"/>
        <v>#DIV/0!</v>
      </c>
      <c r="AX376" s="372" t="e">
        <f t="shared" si="303"/>
        <v>#DIV/0!</v>
      </c>
      <c r="AY376" s="372">
        <f>AI376/'Приложение 1.1'!J374</f>
        <v>0</v>
      </c>
      <c r="AZ376" s="404">
        <v>766.59</v>
      </c>
      <c r="BA376" s="404">
        <v>2173.62</v>
      </c>
      <c r="BB376" s="404">
        <v>891.36</v>
      </c>
      <c r="BC376" s="404">
        <v>860.72</v>
      </c>
      <c r="BD376" s="404">
        <v>1699.83</v>
      </c>
      <c r="BE376" s="404">
        <v>1134.04</v>
      </c>
      <c r="BF376" s="404">
        <v>2338035</v>
      </c>
      <c r="BG376" s="404">
        <f t="shared" si="304"/>
        <v>4837.9799999999996</v>
      </c>
      <c r="BH376" s="404">
        <v>9186</v>
      </c>
      <c r="BI376" s="404">
        <v>3559.09</v>
      </c>
      <c r="BJ376" s="404">
        <v>6295.55</v>
      </c>
      <c r="BK376" s="404">
        <f t="shared" si="305"/>
        <v>934101.09</v>
      </c>
      <c r="BL376" s="373" t="str">
        <f t="shared" si="306"/>
        <v xml:space="preserve"> </v>
      </c>
      <c r="BM376" s="373" t="e">
        <f t="shared" si="307"/>
        <v>#DIV/0!</v>
      </c>
      <c r="BN376" s="373" t="e">
        <f t="shared" si="308"/>
        <v>#DIV/0!</v>
      </c>
      <c r="BO376" s="373" t="e">
        <f t="shared" si="309"/>
        <v>#DIV/0!</v>
      </c>
      <c r="BP376" s="373" t="e">
        <f t="shared" si="310"/>
        <v>#DIV/0!</v>
      </c>
      <c r="BQ376" s="373" t="e">
        <f t="shared" si="311"/>
        <v>#DIV/0!</v>
      </c>
      <c r="BR376" s="373" t="e">
        <f t="shared" si="312"/>
        <v>#DIV/0!</v>
      </c>
      <c r="BS376" s="373" t="str">
        <f t="shared" si="313"/>
        <v xml:space="preserve"> </v>
      </c>
      <c r="BT376" s="373" t="e">
        <f t="shared" si="314"/>
        <v>#DIV/0!</v>
      </c>
      <c r="BU376" s="373" t="e">
        <f t="shared" si="315"/>
        <v>#DIV/0!</v>
      </c>
      <c r="BV376" s="373" t="e">
        <f t="shared" si="316"/>
        <v>#DIV/0!</v>
      </c>
      <c r="BW376" s="373" t="str">
        <f t="shared" si="317"/>
        <v xml:space="preserve"> </v>
      </c>
      <c r="BX376" s="403"/>
      <c r="BY376" s="406">
        <f t="shared" si="318"/>
        <v>2.2917328652228641</v>
      </c>
      <c r="BZ376" s="407">
        <f t="shared" si="319"/>
        <v>1.1516245640039267</v>
      </c>
      <c r="CA376" s="408">
        <f t="shared" si="320"/>
        <v>4503.9546975546973</v>
      </c>
      <c r="CB376" s="404">
        <f t="shared" si="321"/>
        <v>5055.6899999999996</v>
      </c>
      <c r="CC376" s="409" t="str">
        <f t="shared" si="322"/>
        <v xml:space="preserve"> </v>
      </c>
    </row>
    <row r="377" spans="1:82" s="651" customFormat="1" ht="9" customHeight="1">
      <c r="A377" s="642">
        <v>12</v>
      </c>
      <c r="B377" s="659" t="s">
        <v>630</v>
      </c>
      <c r="C377" s="665">
        <v>3206</v>
      </c>
      <c r="D377" s="665"/>
      <c r="E377" s="695"/>
      <c r="F377" s="695"/>
      <c r="G377" s="696">
        <f t="shared" si="323"/>
        <v>4292704.96</v>
      </c>
      <c r="H377" s="648">
        <f t="shared" si="329"/>
        <v>0</v>
      </c>
      <c r="I377" s="673">
        <v>0</v>
      </c>
      <c r="J377" s="673">
        <v>0</v>
      </c>
      <c r="K377" s="673">
        <v>0</v>
      </c>
      <c r="L377" s="673">
        <v>0</v>
      </c>
      <c r="M377" s="673">
        <v>0</v>
      </c>
      <c r="N377" s="648">
        <v>0</v>
      </c>
      <c r="O377" s="648">
        <v>0</v>
      </c>
      <c r="P377" s="648">
        <v>0</v>
      </c>
      <c r="Q377" s="648">
        <v>0</v>
      </c>
      <c r="R377" s="648">
        <v>0</v>
      </c>
      <c r="S377" s="648">
        <v>0</v>
      </c>
      <c r="T377" s="649">
        <v>0</v>
      </c>
      <c r="U377" s="648">
        <v>0</v>
      </c>
      <c r="V377" s="695" t="s">
        <v>992</v>
      </c>
      <c r="W377" s="650">
        <v>895.21</v>
      </c>
      <c r="X377" s="648">
        <v>4155153</v>
      </c>
      <c r="Y377" s="650">
        <v>0</v>
      </c>
      <c r="Z377" s="650">
        <v>0</v>
      </c>
      <c r="AA377" s="650">
        <v>0</v>
      </c>
      <c r="AB377" s="650">
        <v>0</v>
      </c>
      <c r="AC377" s="650">
        <v>0</v>
      </c>
      <c r="AD377" s="650">
        <v>0</v>
      </c>
      <c r="AE377" s="650">
        <v>0</v>
      </c>
      <c r="AF377" s="650">
        <v>0</v>
      </c>
      <c r="AG377" s="650">
        <v>0</v>
      </c>
      <c r="AH377" s="650">
        <v>0</v>
      </c>
      <c r="AI377" s="650">
        <v>0</v>
      </c>
      <c r="AJ377" s="650">
        <v>91547.96</v>
      </c>
      <c r="AK377" s="650">
        <v>46004</v>
      </c>
      <c r="AL377" s="650">
        <v>0</v>
      </c>
      <c r="AN377" s="372">
        <f>I377/'Приложение 1.1'!J375</f>
        <v>0</v>
      </c>
      <c r="AO377" s="372" t="e">
        <f t="shared" si="294"/>
        <v>#DIV/0!</v>
      </c>
      <c r="AP377" s="372" t="e">
        <f t="shared" si="295"/>
        <v>#DIV/0!</v>
      </c>
      <c r="AQ377" s="372" t="e">
        <f t="shared" si="296"/>
        <v>#DIV/0!</v>
      </c>
      <c r="AR377" s="372" t="e">
        <f t="shared" si="297"/>
        <v>#DIV/0!</v>
      </c>
      <c r="AS377" s="372" t="e">
        <f t="shared" si="298"/>
        <v>#DIV/0!</v>
      </c>
      <c r="AT377" s="372" t="e">
        <f t="shared" si="299"/>
        <v>#DIV/0!</v>
      </c>
      <c r="AU377" s="372">
        <f t="shared" si="300"/>
        <v>4641.5399738608812</v>
      </c>
      <c r="AV377" s="372" t="e">
        <f t="shared" si="301"/>
        <v>#DIV/0!</v>
      </c>
      <c r="AW377" s="372" t="e">
        <f t="shared" si="302"/>
        <v>#DIV/0!</v>
      </c>
      <c r="AX377" s="372" t="e">
        <f t="shared" si="303"/>
        <v>#DIV/0!</v>
      </c>
      <c r="AY377" s="372">
        <f>AI377/'Приложение 1.1'!J375</f>
        <v>0</v>
      </c>
      <c r="AZ377" s="404">
        <v>766.59</v>
      </c>
      <c r="BA377" s="404">
        <v>2173.62</v>
      </c>
      <c r="BB377" s="404">
        <v>891.36</v>
      </c>
      <c r="BC377" s="404">
        <v>860.72</v>
      </c>
      <c r="BD377" s="404">
        <v>1699.83</v>
      </c>
      <c r="BE377" s="404">
        <v>1134.04</v>
      </c>
      <c r="BF377" s="404">
        <v>2338035</v>
      </c>
      <c r="BG377" s="404">
        <f t="shared" si="304"/>
        <v>4837.9799999999996</v>
      </c>
      <c r="BH377" s="404">
        <v>9186</v>
      </c>
      <c r="BI377" s="404">
        <v>3559.09</v>
      </c>
      <c r="BJ377" s="404">
        <v>6295.55</v>
      </c>
      <c r="BK377" s="404">
        <f t="shared" si="305"/>
        <v>934101.09</v>
      </c>
      <c r="BL377" s="373" t="str">
        <f t="shared" si="306"/>
        <v xml:space="preserve"> </v>
      </c>
      <c r="BM377" s="373" t="e">
        <f t="shared" si="307"/>
        <v>#DIV/0!</v>
      </c>
      <c r="BN377" s="373" t="e">
        <f t="shared" si="308"/>
        <v>#DIV/0!</v>
      </c>
      <c r="BO377" s="373" t="e">
        <f t="shared" si="309"/>
        <v>#DIV/0!</v>
      </c>
      <c r="BP377" s="373" t="e">
        <f t="shared" si="310"/>
        <v>#DIV/0!</v>
      </c>
      <c r="BQ377" s="373" t="e">
        <f t="shared" si="311"/>
        <v>#DIV/0!</v>
      </c>
      <c r="BR377" s="373" t="e">
        <f t="shared" si="312"/>
        <v>#DIV/0!</v>
      </c>
      <c r="BS377" s="373" t="str">
        <f t="shared" si="313"/>
        <v xml:space="preserve"> </v>
      </c>
      <c r="BT377" s="373" t="e">
        <f t="shared" si="314"/>
        <v>#DIV/0!</v>
      </c>
      <c r="BU377" s="373" t="e">
        <f t="shared" si="315"/>
        <v>#DIV/0!</v>
      </c>
      <c r="BV377" s="373" t="e">
        <f t="shared" si="316"/>
        <v>#DIV/0!</v>
      </c>
      <c r="BW377" s="373" t="str">
        <f t="shared" si="317"/>
        <v xml:space="preserve"> </v>
      </c>
      <c r="BX377" s="403"/>
      <c r="BY377" s="406">
        <f t="shared" si="318"/>
        <v>2.1326403946475745</v>
      </c>
      <c r="BZ377" s="407">
        <f t="shared" si="319"/>
        <v>1.0716785902751629</v>
      </c>
      <c r="CA377" s="408">
        <f t="shared" si="320"/>
        <v>4795.193261916198</v>
      </c>
      <c r="CB377" s="404">
        <f t="shared" si="321"/>
        <v>5055.6899999999996</v>
      </c>
      <c r="CC377" s="409" t="str">
        <f t="shared" si="322"/>
        <v xml:space="preserve"> </v>
      </c>
    </row>
    <row r="378" spans="1:82" s="651" customFormat="1" ht="9" customHeight="1">
      <c r="A378" s="642">
        <v>13</v>
      </c>
      <c r="B378" s="659" t="s">
        <v>631</v>
      </c>
      <c r="C378" s="665">
        <v>2455.5</v>
      </c>
      <c r="D378" s="665"/>
      <c r="E378" s="695"/>
      <c r="F378" s="695"/>
      <c r="G378" s="696">
        <f t="shared" si="323"/>
        <v>2649921.0499999998</v>
      </c>
      <c r="H378" s="648">
        <f t="shared" si="329"/>
        <v>0</v>
      </c>
      <c r="I378" s="673">
        <v>0</v>
      </c>
      <c r="J378" s="673">
        <v>0</v>
      </c>
      <c r="K378" s="673">
        <v>0</v>
      </c>
      <c r="L378" s="673">
        <v>0</v>
      </c>
      <c r="M378" s="673">
        <v>0</v>
      </c>
      <c r="N378" s="648">
        <v>0</v>
      </c>
      <c r="O378" s="648">
        <v>0</v>
      </c>
      <c r="P378" s="648">
        <v>0</v>
      </c>
      <c r="Q378" s="648">
        <v>0</v>
      </c>
      <c r="R378" s="648">
        <v>0</v>
      </c>
      <c r="S378" s="648">
        <v>0</v>
      </c>
      <c r="T378" s="649">
        <v>0</v>
      </c>
      <c r="U378" s="648">
        <v>0</v>
      </c>
      <c r="V378" s="695" t="s">
        <v>992</v>
      </c>
      <c r="W378" s="650">
        <v>763.5</v>
      </c>
      <c r="X378" s="648">
        <v>2508562</v>
      </c>
      <c r="Y378" s="650">
        <v>0</v>
      </c>
      <c r="Z378" s="650">
        <v>0</v>
      </c>
      <c r="AA378" s="650">
        <v>0</v>
      </c>
      <c r="AB378" s="650">
        <v>0</v>
      </c>
      <c r="AC378" s="650">
        <v>0</v>
      </c>
      <c r="AD378" s="650">
        <v>0</v>
      </c>
      <c r="AE378" s="650">
        <v>0</v>
      </c>
      <c r="AF378" s="650">
        <v>0</v>
      </c>
      <c r="AG378" s="650">
        <v>0</v>
      </c>
      <c r="AH378" s="650">
        <v>0</v>
      </c>
      <c r="AI378" s="650">
        <v>0</v>
      </c>
      <c r="AJ378" s="650">
        <v>94081.78</v>
      </c>
      <c r="AK378" s="650">
        <v>47277.27</v>
      </c>
      <c r="AL378" s="650">
        <v>0</v>
      </c>
      <c r="AN378" s="372">
        <f>I378/'Приложение 1.1'!J376</f>
        <v>0</v>
      </c>
      <c r="AO378" s="372" t="e">
        <f t="shared" si="294"/>
        <v>#DIV/0!</v>
      </c>
      <c r="AP378" s="372" t="e">
        <f t="shared" si="295"/>
        <v>#DIV/0!</v>
      </c>
      <c r="AQ378" s="372" t="e">
        <f t="shared" si="296"/>
        <v>#DIV/0!</v>
      </c>
      <c r="AR378" s="372" t="e">
        <f t="shared" si="297"/>
        <v>#DIV/0!</v>
      </c>
      <c r="AS378" s="372" t="e">
        <f t="shared" si="298"/>
        <v>#DIV/0!</v>
      </c>
      <c r="AT378" s="372" t="e">
        <f t="shared" si="299"/>
        <v>#DIV/0!</v>
      </c>
      <c r="AU378" s="372">
        <f t="shared" si="300"/>
        <v>3285.6083824492471</v>
      </c>
      <c r="AV378" s="372" t="e">
        <f t="shared" si="301"/>
        <v>#DIV/0!</v>
      </c>
      <c r="AW378" s="372" t="e">
        <f t="shared" si="302"/>
        <v>#DIV/0!</v>
      </c>
      <c r="AX378" s="372" t="e">
        <f t="shared" si="303"/>
        <v>#DIV/0!</v>
      </c>
      <c r="AY378" s="372">
        <f>AI378/'Приложение 1.1'!J376</f>
        <v>0</v>
      </c>
      <c r="AZ378" s="404">
        <v>766.59</v>
      </c>
      <c r="BA378" s="404">
        <v>2173.62</v>
      </c>
      <c r="BB378" s="404">
        <v>891.36</v>
      </c>
      <c r="BC378" s="404">
        <v>860.72</v>
      </c>
      <c r="BD378" s="404">
        <v>1699.83</v>
      </c>
      <c r="BE378" s="404">
        <v>1134.04</v>
      </c>
      <c r="BF378" s="404">
        <v>2338035</v>
      </c>
      <c r="BG378" s="404">
        <f t="shared" si="304"/>
        <v>4837.9799999999996</v>
      </c>
      <c r="BH378" s="404">
        <v>9186</v>
      </c>
      <c r="BI378" s="404">
        <v>3559.09</v>
      </c>
      <c r="BJ378" s="404">
        <v>6295.55</v>
      </c>
      <c r="BK378" s="404">
        <f t="shared" si="305"/>
        <v>934101.09</v>
      </c>
      <c r="BL378" s="373" t="str">
        <f t="shared" si="306"/>
        <v xml:space="preserve"> </v>
      </c>
      <c r="BM378" s="373" t="e">
        <f t="shared" si="307"/>
        <v>#DIV/0!</v>
      </c>
      <c r="BN378" s="373" t="e">
        <f t="shared" si="308"/>
        <v>#DIV/0!</v>
      </c>
      <c r="BO378" s="373" t="e">
        <f t="shared" si="309"/>
        <v>#DIV/0!</v>
      </c>
      <c r="BP378" s="373" t="e">
        <f t="shared" si="310"/>
        <v>#DIV/0!</v>
      </c>
      <c r="BQ378" s="373" t="e">
        <f t="shared" si="311"/>
        <v>#DIV/0!</v>
      </c>
      <c r="BR378" s="373" t="e">
        <f t="shared" si="312"/>
        <v>#DIV/0!</v>
      </c>
      <c r="BS378" s="373" t="str">
        <f t="shared" si="313"/>
        <v xml:space="preserve"> </v>
      </c>
      <c r="BT378" s="373" t="e">
        <f t="shared" si="314"/>
        <v>#DIV/0!</v>
      </c>
      <c r="BU378" s="373" t="e">
        <f t="shared" si="315"/>
        <v>#DIV/0!</v>
      </c>
      <c r="BV378" s="373" t="e">
        <f t="shared" si="316"/>
        <v>#DIV/0!</v>
      </c>
      <c r="BW378" s="373" t="str">
        <f t="shared" si="317"/>
        <v xml:space="preserve"> </v>
      </c>
      <c r="BX378" s="403"/>
      <c r="BY378" s="406">
        <f t="shared" si="318"/>
        <v>3.5503616230377886</v>
      </c>
      <c r="BZ378" s="407">
        <f t="shared" si="319"/>
        <v>1.7841010772754911</v>
      </c>
      <c r="CA378" s="408">
        <f t="shared" si="320"/>
        <v>3470.7544859201043</v>
      </c>
      <c r="CB378" s="404">
        <f t="shared" si="321"/>
        <v>5055.6899999999996</v>
      </c>
      <c r="CC378" s="409" t="str">
        <f t="shared" si="322"/>
        <v xml:space="preserve"> </v>
      </c>
    </row>
    <row r="379" spans="1:82" s="651" customFormat="1" ht="9" customHeight="1">
      <c r="A379" s="642">
        <v>14</v>
      </c>
      <c r="B379" s="659" t="s">
        <v>632</v>
      </c>
      <c r="C379" s="665">
        <v>2443.9</v>
      </c>
      <c r="D379" s="665"/>
      <c r="E379" s="695"/>
      <c r="F379" s="695"/>
      <c r="G379" s="696">
        <f t="shared" si="323"/>
        <v>2684110.37</v>
      </c>
      <c r="H379" s="648">
        <f t="shared" si="329"/>
        <v>0</v>
      </c>
      <c r="I379" s="673">
        <v>0</v>
      </c>
      <c r="J379" s="673">
        <v>0</v>
      </c>
      <c r="K379" s="673">
        <v>0</v>
      </c>
      <c r="L379" s="673">
        <v>0</v>
      </c>
      <c r="M379" s="673">
        <v>0</v>
      </c>
      <c r="N379" s="648">
        <v>0</v>
      </c>
      <c r="O379" s="648">
        <v>0</v>
      </c>
      <c r="P379" s="648">
        <v>0</v>
      </c>
      <c r="Q379" s="648">
        <v>0</v>
      </c>
      <c r="R379" s="648">
        <v>0</v>
      </c>
      <c r="S379" s="648">
        <v>0</v>
      </c>
      <c r="T379" s="649">
        <v>0</v>
      </c>
      <c r="U379" s="648">
        <v>0</v>
      </c>
      <c r="V379" s="695" t="s">
        <v>992</v>
      </c>
      <c r="W379" s="650">
        <v>758.6</v>
      </c>
      <c r="X379" s="648">
        <v>2542751.3199999998</v>
      </c>
      <c r="Y379" s="650">
        <v>0</v>
      </c>
      <c r="Z379" s="650">
        <v>0</v>
      </c>
      <c r="AA379" s="650">
        <v>0</v>
      </c>
      <c r="AB379" s="650">
        <v>0</v>
      </c>
      <c r="AC379" s="650">
        <v>0</v>
      </c>
      <c r="AD379" s="650">
        <v>0</v>
      </c>
      <c r="AE379" s="650">
        <v>0</v>
      </c>
      <c r="AF379" s="650">
        <v>0</v>
      </c>
      <c r="AG379" s="650">
        <v>0</v>
      </c>
      <c r="AH379" s="650">
        <v>0</v>
      </c>
      <c r="AI379" s="650">
        <v>0</v>
      </c>
      <c r="AJ379" s="650">
        <v>94081.78</v>
      </c>
      <c r="AK379" s="650">
        <v>47277.27</v>
      </c>
      <c r="AL379" s="650">
        <v>0</v>
      </c>
      <c r="AN379" s="372">
        <f>I379/'Приложение 1.1'!J377</f>
        <v>0</v>
      </c>
      <c r="AO379" s="372" t="e">
        <f t="shared" si="294"/>
        <v>#DIV/0!</v>
      </c>
      <c r="AP379" s="372" t="e">
        <f t="shared" si="295"/>
        <v>#DIV/0!</v>
      </c>
      <c r="AQ379" s="372" t="e">
        <f t="shared" si="296"/>
        <v>#DIV/0!</v>
      </c>
      <c r="AR379" s="372" t="e">
        <f t="shared" si="297"/>
        <v>#DIV/0!</v>
      </c>
      <c r="AS379" s="372" t="e">
        <f t="shared" si="298"/>
        <v>#DIV/0!</v>
      </c>
      <c r="AT379" s="372" t="e">
        <f t="shared" si="299"/>
        <v>#DIV/0!</v>
      </c>
      <c r="AU379" s="372">
        <f t="shared" si="300"/>
        <v>3351.8999736356441</v>
      </c>
      <c r="AV379" s="372" t="e">
        <f t="shared" si="301"/>
        <v>#DIV/0!</v>
      </c>
      <c r="AW379" s="372" t="e">
        <f t="shared" si="302"/>
        <v>#DIV/0!</v>
      </c>
      <c r="AX379" s="372" t="e">
        <f t="shared" si="303"/>
        <v>#DIV/0!</v>
      </c>
      <c r="AY379" s="372">
        <f>AI379/'Приложение 1.1'!J377</f>
        <v>0</v>
      </c>
      <c r="AZ379" s="404">
        <v>766.59</v>
      </c>
      <c r="BA379" s="404">
        <v>2173.62</v>
      </c>
      <c r="BB379" s="404">
        <v>891.36</v>
      </c>
      <c r="BC379" s="404">
        <v>860.72</v>
      </c>
      <c r="BD379" s="404">
        <v>1699.83</v>
      </c>
      <c r="BE379" s="404">
        <v>1134.04</v>
      </c>
      <c r="BF379" s="404">
        <v>2338035</v>
      </c>
      <c r="BG379" s="404">
        <f t="shared" si="304"/>
        <v>4837.9799999999996</v>
      </c>
      <c r="BH379" s="404">
        <v>9186</v>
      </c>
      <c r="BI379" s="404">
        <v>3559.09</v>
      </c>
      <c r="BJ379" s="404">
        <v>6295.55</v>
      </c>
      <c r="BK379" s="404">
        <f t="shared" si="305"/>
        <v>934101.09</v>
      </c>
      <c r="BL379" s="373" t="str">
        <f t="shared" si="306"/>
        <v xml:space="preserve"> </v>
      </c>
      <c r="BM379" s="373" t="e">
        <f t="shared" si="307"/>
        <v>#DIV/0!</v>
      </c>
      <c r="BN379" s="373" t="e">
        <f t="shared" si="308"/>
        <v>#DIV/0!</v>
      </c>
      <c r="BO379" s="373" t="e">
        <f t="shared" si="309"/>
        <v>#DIV/0!</v>
      </c>
      <c r="BP379" s="373" t="e">
        <f t="shared" si="310"/>
        <v>#DIV/0!</v>
      </c>
      <c r="BQ379" s="373" t="e">
        <f t="shared" si="311"/>
        <v>#DIV/0!</v>
      </c>
      <c r="BR379" s="373" t="e">
        <f t="shared" si="312"/>
        <v>#DIV/0!</v>
      </c>
      <c r="BS379" s="373" t="str">
        <f t="shared" si="313"/>
        <v xml:space="preserve"> </v>
      </c>
      <c r="BT379" s="373" t="e">
        <f t="shared" si="314"/>
        <v>#DIV/0!</v>
      </c>
      <c r="BU379" s="373" t="e">
        <f t="shared" si="315"/>
        <v>#DIV/0!</v>
      </c>
      <c r="BV379" s="373" t="e">
        <f t="shared" si="316"/>
        <v>#DIV/0!</v>
      </c>
      <c r="BW379" s="373" t="str">
        <f t="shared" si="317"/>
        <v xml:space="preserve"> </v>
      </c>
      <c r="BX379" s="403"/>
      <c r="BY379" s="406">
        <f t="shared" si="318"/>
        <v>3.505138277901739</v>
      </c>
      <c r="BZ379" s="407">
        <f t="shared" si="319"/>
        <v>1.7613757812798134</v>
      </c>
      <c r="CA379" s="408">
        <f t="shared" si="320"/>
        <v>3538.2419852359612</v>
      </c>
      <c r="CB379" s="404">
        <f t="shared" si="321"/>
        <v>5055.6899999999996</v>
      </c>
      <c r="CC379" s="409" t="str">
        <f t="shared" si="322"/>
        <v xml:space="preserve"> </v>
      </c>
    </row>
    <row r="380" spans="1:82" s="403" customFormat="1" ht="9" customHeight="1">
      <c r="A380" s="641">
        <v>15</v>
      </c>
      <c r="B380" s="412" t="s">
        <v>633</v>
      </c>
      <c r="C380" s="413">
        <v>3555.3</v>
      </c>
      <c r="D380" s="413"/>
      <c r="E380" s="414"/>
      <c r="F380" s="414"/>
      <c r="G380" s="415">
        <f t="shared" si="323"/>
        <v>3672200.43</v>
      </c>
      <c r="H380" s="410">
        <f t="shared" si="329"/>
        <v>0</v>
      </c>
      <c r="I380" s="416">
        <v>0</v>
      </c>
      <c r="J380" s="416">
        <v>0</v>
      </c>
      <c r="K380" s="416">
        <v>0</v>
      </c>
      <c r="L380" s="416">
        <v>0</v>
      </c>
      <c r="M380" s="416">
        <v>0</v>
      </c>
      <c r="N380" s="410">
        <v>0</v>
      </c>
      <c r="O380" s="410">
        <v>0</v>
      </c>
      <c r="P380" s="410">
        <v>0</v>
      </c>
      <c r="Q380" s="410">
        <v>0</v>
      </c>
      <c r="R380" s="410">
        <v>0</v>
      </c>
      <c r="S380" s="410">
        <v>0</v>
      </c>
      <c r="T380" s="417">
        <v>0</v>
      </c>
      <c r="U380" s="410">
        <v>0</v>
      </c>
      <c r="V380" s="414" t="s">
        <v>992</v>
      </c>
      <c r="W380" s="405">
        <v>995</v>
      </c>
      <c r="X380" s="410">
        <f t="shared" si="328"/>
        <v>3506951.41</v>
      </c>
      <c r="Y380" s="405">
        <v>0</v>
      </c>
      <c r="Z380" s="405">
        <v>0</v>
      </c>
      <c r="AA380" s="405">
        <v>0</v>
      </c>
      <c r="AB380" s="405">
        <v>0</v>
      </c>
      <c r="AC380" s="405">
        <v>0</v>
      </c>
      <c r="AD380" s="405">
        <v>0</v>
      </c>
      <c r="AE380" s="405">
        <v>0</v>
      </c>
      <c r="AF380" s="405">
        <v>0</v>
      </c>
      <c r="AG380" s="405">
        <v>0</v>
      </c>
      <c r="AH380" s="405">
        <v>0</v>
      </c>
      <c r="AI380" s="405">
        <v>0</v>
      </c>
      <c r="AJ380" s="405">
        <f t="shared" si="325"/>
        <v>110166.01</v>
      </c>
      <c r="AK380" s="405">
        <f t="shared" si="326"/>
        <v>55083.01</v>
      </c>
      <c r="AL380" s="405">
        <v>0</v>
      </c>
      <c r="AN380" s="372">
        <f>I380/'Приложение 1.1'!J378</f>
        <v>0</v>
      </c>
      <c r="AO380" s="372" t="e">
        <f t="shared" si="294"/>
        <v>#DIV/0!</v>
      </c>
      <c r="AP380" s="372" t="e">
        <f t="shared" si="295"/>
        <v>#DIV/0!</v>
      </c>
      <c r="AQ380" s="372" t="e">
        <f t="shared" si="296"/>
        <v>#DIV/0!</v>
      </c>
      <c r="AR380" s="372" t="e">
        <f t="shared" si="297"/>
        <v>#DIV/0!</v>
      </c>
      <c r="AS380" s="372" t="e">
        <f t="shared" si="298"/>
        <v>#DIV/0!</v>
      </c>
      <c r="AT380" s="372" t="e">
        <f t="shared" si="299"/>
        <v>#DIV/0!</v>
      </c>
      <c r="AU380" s="372">
        <f t="shared" si="300"/>
        <v>3524.5742814070354</v>
      </c>
      <c r="AV380" s="372" t="e">
        <f t="shared" si="301"/>
        <v>#DIV/0!</v>
      </c>
      <c r="AW380" s="372" t="e">
        <f t="shared" si="302"/>
        <v>#DIV/0!</v>
      </c>
      <c r="AX380" s="372" t="e">
        <f t="shared" si="303"/>
        <v>#DIV/0!</v>
      </c>
      <c r="AY380" s="372">
        <f>AI380/'Приложение 1.1'!J378</f>
        <v>0</v>
      </c>
      <c r="AZ380" s="404">
        <v>766.59</v>
      </c>
      <c r="BA380" s="404">
        <v>2173.62</v>
      </c>
      <c r="BB380" s="404">
        <v>891.36</v>
      </c>
      <c r="BC380" s="404">
        <v>860.72</v>
      </c>
      <c r="BD380" s="404">
        <v>1699.83</v>
      </c>
      <c r="BE380" s="404">
        <v>1134.04</v>
      </c>
      <c r="BF380" s="404">
        <v>2338035</v>
      </c>
      <c r="BG380" s="404">
        <f t="shared" si="304"/>
        <v>4837.9799999999996</v>
      </c>
      <c r="BH380" s="404">
        <v>9186</v>
      </c>
      <c r="BI380" s="404">
        <v>3559.09</v>
      </c>
      <c r="BJ380" s="404">
        <v>6295.55</v>
      </c>
      <c r="BK380" s="404">
        <f t="shared" si="305"/>
        <v>934101.09</v>
      </c>
      <c r="BL380" s="373" t="str">
        <f t="shared" si="306"/>
        <v xml:space="preserve"> </v>
      </c>
      <c r="BM380" s="373" t="e">
        <f t="shared" si="307"/>
        <v>#DIV/0!</v>
      </c>
      <c r="BN380" s="373" t="e">
        <f t="shared" si="308"/>
        <v>#DIV/0!</v>
      </c>
      <c r="BO380" s="373" t="e">
        <f t="shared" si="309"/>
        <v>#DIV/0!</v>
      </c>
      <c r="BP380" s="373" t="e">
        <f t="shared" si="310"/>
        <v>#DIV/0!</v>
      </c>
      <c r="BQ380" s="373" t="e">
        <f t="shared" si="311"/>
        <v>#DIV/0!</v>
      </c>
      <c r="BR380" s="373" t="e">
        <f t="shared" si="312"/>
        <v>#DIV/0!</v>
      </c>
      <c r="BS380" s="373" t="str">
        <f t="shared" si="313"/>
        <v xml:space="preserve"> </v>
      </c>
      <c r="BT380" s="373" t="e">
        <f t="shared" si="314"/>
        <v>#DIV/0!</v>
      </c>
      <c r="BU380" s="373" t="e">
        <f t="shared" si="315"/>
        <v>#DIV/0!</v>
      </c>
      <c r="BV380" s="373" t="e">
        <f t="shared" si="316"/>
        <v>#DIV/0!</v>
      </c>
      <c r="BW380" s="373" t="str">
        <f t="shared" si="317"/>
        <v xml:space="preserve"> </v>
      </c>
      <c r="BY380" s="406">
        <f t="shared" si="318"/>
        <v>2.9999999210282753</v>
      </c>
      <c r="BZ380" s="407">
        <f t="shared" si="319"/>
        <v>1.5000000966722831</v>
      </c>
      <c r="CA380" s="408">
        <f t="shared" si="320"/>
        <v>3690.6536984924624</v>
      </c>
      <c r="CB380" s="404">
        <f t="shared" si="321"/>
        <v>5055.6899999999996</v>
      </c>
      <c r="CC380" s="409" t="str">
        <f t="shared" si="322"/>
        <v xml:space="preserve"> </v>
      </c>
    </row>
    <row r="381" spans="1:82" s="651" customFormat="1" ht="9" customHeight="1">
      <c r="A381" s="642">
        <v>16</v>
      </c>
      <c r="B381" s="659" t="s">
        <v>634</v>
      </c>
      <c r="C381" s="665">
        <v>3588</v>
      </c>
      <c r="D381" s="665"/>
      <c r="E381" s="695"/>
      <c r="F381" s="695"/>
      <c r="G381" s="696">
        <f t="shared" si="323"/>
        <v>4106313.3</v>
      </c>
      <c r="H381" s="648">
        <f t="shared" si="329"/>
        <v>0</v>
      </c>
      <c r="I381" s="673">
        <v>0</v>
      </c>
      <c r="J381" s="673">
        <v>0</v>
      </c>
      <c r="K381" s="673">
        <v>0</v>
      </c>
      <c r="L381" s="673">
        <v>0</v>
      </c>
      <c r="M381" s="673">
        <v>0</v>
      </c>
      <c r="N381" s="648">
        <v>0</v>
      </c>
      <c r="O381" s="648">
        <v>0</v>
      </c>
      <c r="P381" s="648">
        <v>0</v>
      </c>
      <c r="Q381" s="648">
        <v>0</v>
      </c>
      <c r="R381" s="648">
        <v>0</v>
      </c>
      <c r="S381" s="648">
        <v>0</v>
      </c>
      <c r="T381" s="649">
        <v>0</v>
      </c>
      <c r="U381" s="648">
        <v>0</v>
      </c>
      <c r="V381" s="695" t="s">
        <v>992</v>
      </c>
      <c r="W381" s="650">
        <v>961.6</v>
      </c>
      <c r="X381" s="648">
        <v>3940953</v>
      </c>
      <c r="Y381" s="650">
        <v>0</v>
      </c>
      <c r="Z381" s="650">
        <v>0</v>
      </c>
      <c r="AA381" s="650">
        <v>0</v>
      </c>
      <c r="AB381" s="650">
        <v>0</v>
      </c>
      <c r="AC381" s="650">
        <v>0</v>
      </c>
      <c r="AD381" s="650">
        <v>0</v>
      </c>
      <c r="AE381" s="650">
        <v>0</v>
      </c>
      <c r="AF381" s="650">
        <v>0</v>
      </c>
      <c r="AG381" s="650">
        <v>0</v>
      </c>
      <c r="AH381" s="650">
        <v>0</v>
      </c>
      <c r="AI381" s="650">
        <v>0</v>
      </c>
      <c r="AJ381" s="650">
        <v>110055.85</v>
      </c>
      <c r="AK381" s="650">
        <v>55304.45</v>
      </c>
      <c r="AL381" s="650">
        <v>0</v>
      </c>
      <c r="AN381" s="372">
        <f>I381/'Приложение 1.1'!J379</f>
        <v>0</v>
      </c>
      <c r="AO381" s="372" t="e">
        <f t="shared" si="294"/>
        <v>#DIV/0!</v>
      </c>
      <c r="AP381" s="372" t="e">
        <f t="shared" si="295"/>
        <v>#DIV/0!</v>
      </c>
      <c r="AQ381" s="372" t="e">
        <f t="shared" si="296"/>
        <v>#DIV/0!</v>
      </c>
      <c r="AR381" s="372" t="e">
        <f t="shared" si="297"/>
        <v>#DIV/0!</v>
      </c>
      <c r="AS381" s="372" t="e">
        <f t="shared" si="298"/>
        <v>#DIV/0!</v>
      </c>
      <c r="AT381" s="372" t="e">
        <f t="shared" si="299"/>
        <v>#DIV/0!</v>
      </c>
      <c r="AU381" s="372">
        <f t="shared" si="300"/>
        <v>4098.3288269550749</v>
      </c>
      <c r="AV381" s="372" t="e">
        <f t="shared" si="301"/>
        <v>#DIV/0!</v>
      </c>
      <c r="AW381" s="372" t="e">
        <f t="shared" si="302"/>
        <v>#DIV/0!</v>
      </c>
      <c r="AX381" s="372" t="e">
        <f t="shared" si="303"/>
        <v>#DIV/0!</v>
      </c>
      <c r="AY381" s="372">
        <f>AI381/'Приложение 1.1'!J379</f>
        <v>0</v>
      </c>
      <c r="AZ381" s="404">
        <v>766.59</v>
      </c>
      <c r="BA381" s="404">
        <v>2173.62</v>
      </c>
      <c r="BB381" s="404">
        <v>891.36</v>
      </c>
      <c r="BC381" s="404">
        <v>860.72</v>
      </c>
      <c r="BD381" s="404">
        <v>1699.83</v>
      </c>
      <c r="BE381" s="404">
        <v>1134.04</v>
      </c>
      <c r="BF381" s="404">
        <v>2338035</v>
      </c>
      <c r="BG381" s="404">
        <f t="shared" si="304"/>
        <v>4837.9799999999996</v>
      </c>
      <c r="BH381" s="404">
        <v>9186</v>
      </c>
      <c r="BI381" s="404">
        <v>3559.09</v>
      </c>
      <c r="BJ381" s="404">
        <v>6295.55</v>
      </c>
      <c r="BK381" s="404">
        <f t="shared" si="305"/>
        <v>934101.09</v>
      </c>
      <c r="BL381" s="373" t="str">
        <f t="shared" si="306"/>
        <v xml:space="preserve"> </v>
      </c>
      <c r="BM381" s="373" t="e">
        <f t="shared" si="307"/>
        <v>#DIV/0!</v>
      </c>
      <c r="BN381" s="373" t="e">
        <f t="shared" si="308"/>
        <v>#DIV/0!</v>
      </c>
      <c r="BO381" s="373" t="e">
        <f t="shared" si="309"/>
        <v>#DIV/0!</v>
      </c>
      <c r="BP381" s="373" t="e">
        <f t="shared" si="310"/>
        <v>#DIV/0!</v>
      </c>
      <c r="BQ381" s="373" t="e">
        <f t="shared" si="311"/>
        <v>#DIV/0!</v>
      </c>
      <c r="BR381" s="373" t="e">
        <f t="shared" si="312"/>
        <v>#DIV/0!</v>
      </c>
      <c r="BS381" s="373" t="str">
        <f t="shared" si="313"/>
        <v xml:space="preserve"> </v>
      </c>
      <c r="BT381" s="373" t="e">
        <f t="shared" si="314"/>
        <v>#DIV/0!</v>
      </c>
      <c r="BU381" s="373" t="e">
        <f t="shared" si="315"/>
        <v>#DIV/0!</v>
      </c>
      <c r="BV381" s="373" t="e">
        <f t="shared" si="316"/>
        <v>#DIV/0!</v>
      </c>
      <c r="BW381" s="373" t="str">
        <f t="shared" si="317"/>
        <v xml:space="preserve"> </v>
      </c>
      <c r="BX381" s="403"/>
      <c r="BY381" s="406">
        <f t="shared" si="318"/>
        <v>2.6801620324489126</v>
      </c>
      <c r="BZ381" s="407">
        <f t="shared" si="319"/>
        <v>1.3468151589894517</v>
      </c>
      <c r="CA381" s="408">
        <f t="shared" si="320"/>
        <v>4270.2925332778696</v>
      </c>
      <c r="CB381" s="404">
        <f t="shared" si="321"/>
        <v>5055.6899999999996</v>
      </c>
      <c r="CC381" s="409" t="str">
        <f t="shared" si="322"/>
        <v xml:space="preserve"> </v>
      </c>
    </row>
    <row r="382" spans="1:82" s="651" customFormat="1" ht="9" customHeight="1">
      <c r="A382" s="642">
        <v>17</v>
      </c>
      <c r="B382" s="659" t="s">
        <v>636</v>
      </c>
      <c r="C382" s="665">
        <v>3569.7</v>
      </c>
      <c r="D382" s="665"/>
      <c r="E382" s="695"/>
      <c r="F382" s="695"/>
      <c r="G382" s="696">
        <f t="shared" si="323"/>
        <v>4230520.2300000004</v>
      </c>
      <c r="H382" s="648">
        <f t="shared" si="329"/>
        <v>0</v>
      </c>
      <c r="I382" s="673">
        <v>0</v>
      </c>
      <c r="J382" s="673">
        <v>0</v>
      </c>
      <c r="K382" s="673">
        <v>0</v>
      </c>
      <c r="L382" s="673">
        <v>0</v>
      </c>
      <c r="M382" s="673">
        <v>0</v>
      </c>
      <c r="N382" s="648">
        <v>0</v>
      </c>
      <c r="O382" s="648">
        <v>0</v>
      </c>
      <c r="P382" s="648">
        <v>0</v>
      </c>
      <c r="Q382" s="648">
        <v>0</v>
      </c>
      <c r="R382" s="648">
        <v>0</v>
      </c>
      <c r="S382" s="648">
        <v>0</v>
      </c>
      <c r="T382" s="649">
        <v>0</v>
      </c>
      <c r="U382" s="648">
        <v>0</v>
      </c>
      <c r="V382" s="695" t="s">
        <v>992</v>
      </c>
      <c r="W382" s="650">
        <v>960.64</v>
      </c>
      <c r="X382" s="648">
        <v>4081547</v>
      </c>
      <c r="Y382" s="650">
        <v>0</v>
      </c>
      <c r="Z382" s="650">
        <v>0</v>
      </c>
      <c r="AA382" s="650">
        <v>0</v>
      </c>
      <c r="AB382" s="650">
        <v>0</v>
      </c>
      <c r="AC382" s="650">
        <v>0</v>
      </c>
      <c r="AD382" s="650">
        <v>0</v>
      </c>
      <c r="AE382" s="650">
        <v>0</v>
      </c>
      <c r="AF382" s="650">
        <v>0</v>
      </c>
      <c r="AG382" s="650">
        <v>0</v>
      </c>
      <c r="AH382" s="650">
        <v>0</v>
      </c>
      <c r="AI382" s="650">
        <v>0</v>
      </c>
      <c r="AJ382" s="650">
        <v>99149.4</v>
      </c>
      <c r="AK382" s="650">
        <v>49823.83</v>
      </c>
      <c r="AL382" s="650">
        <v>0</v>
      </c>
      <c r="AN382" s="372">
        <f>I382/'Приложение 1.1'!J380</f>
        <v>0</v>
      </c>
      <c r="AO382" s="372" t="e">
        <f t="shared" si="294"/>
        <v>#DIV/0!</v>
      </c>
      <c r="AP382" s="372" t="e">
        <f t="shared" si="295"/>
        <v>#DIV/0!</v>
      </c>
      <c r="AQ382" s="372" t="e">
        <f t="shared" si="296"/>
        <v>#DIV/0!</v>
      </c>
      <c r="AR382" s="372" t="e">
        <f t="shared" si="297"/>
        <v>#DIV/0!</v>
      </c>
      <c r="AS382" s="372" t="e">
        <f t="shared" si="298"/>
        <v>#DIV/0!</v>
      </c>
      <c r="AT382" s="372" t="e">
        <f t="shared" si="299"/>
        <v>#DIV/0!</v>
      </c>
      <c r="AU382" s="372">
        <f t="shared" si="300"/>
        <v>4248.7789390406397</v>
      </c>
      <c r="AV382" s="372" t="e">
        <f t="shared" si="301"/>
        <v>#DIV/0!</v>
      </c>
      <c r="AW382" s="372" t="e">
        <f t="shared" si="302"/>
        <v>#DIV/0!</v>
      </c>
      <c r="AX382" s="372" t="e">
        <f t="shared" si="303"/>
        <v>#DIV/0!</v>
      </c>
      <c r="AY382" s="372">
        <f>AI382/'Приложение 1.1'!J380</f>
        <v>0</v>
      </c>
      <c r="AZ382" s="404">
        <v>766.59</v>
      </c>
      <c r="BA382" s="404">
        <v>2173.62</v>
      </c>
      <c r="BB382" s="404">
        <v>891.36</v>
      </c>
      <c r="BC382" s="404">
        <v>860.72</v>
      </c>
      <c r="BD382" s="404">
        <v>1699.83</v>
      </c>
      <c r="BE382" s="404">
        <v>1134.04</v>
      </c>
      <c r="BF382" s="404">
        <v>2338035</v>
      </c>
      <c r="BG382" s="404">
        <f t="shared" si="304"/>
        <v>4837.9799999999996</v>
      </c>
      <c r="BH382" s="404">
        <v>9186</v>
      </c>
      <c r="BI382" s="404">
        <v>3559.09</v>
      </c>
      <c r="BJ382" s="404">
        <v>6295.55</v>
      </c>
      <c r="BK382" s="404">
        <f t="shared" si="305"/>
        <v>934101.09</v>
      </c>
      <c r="BL382" s="373" t="str">
        <f t="shared" si="306"/>
        <v xml:space="preserve"> </v>
      </c>
      <c r="BM382" s="373" t="e">
        <f t="shared" si="307"/>
        <v>#DIV/0!</v>
      </c>
      <c r="BN382" s="373" t="e">
        <f t="shared" si="308"/>
        <v>#DIV/0!</v>
      </c>
      <c r="BO382" s="373" t="e">
        <f t="shared" si="309"/>
        <v>#DIV/0!</v>
      </c>
      <c r="BP382" s="373" t="e">
        <f t="shared" si="310"/>
        <v>#DIV/0!</v>
      </c>
      <c r="BQ382" s="373" t="e">
        <f t="shared" si="311"/>
        <v>#DIV/0!</v>
      </c>
      <c r="BR382" s="373" t="e">
        <f t="shared" si="312"/>
        <v>#DIV/0!</v>
      </c>
      <c r="BS382" s="373" t="str">
        <f t="shared" si="313"/>
        <v xml:space="preserve"> </v>
      </c>
      <c r="BT382" s="373" t="e">
        <f t="shared" si="314"/>
        <v>#DIV/0!</v>
      </c>
      <c r="BU382" s="373" t="e">
        <f t="shared" si="315"/>
        <v>#DIV/0!</v>
      </c>
      <c r="BV382" s="373" t="e">
        <f t="shared" si="316"/>
        <v>#DIV/0!</v>
      </c>
      <c r="BW382" s="373" t="str">
        <f t="shared" si="317"/>
        <v xml:space="preserve"> </v>
      </c>
      <c r="BX382" s="403"/>
      <c r="BY382" s="406">
        <f t="shared" si="318"/>
        <v>2.34366920873937</v>
      </c>
      <c r="BZ382" s="407">
        <f t="shared" si="319"/>
        <v>1.1777234782304775</v>
      </c>
      <c r="CA382" s="408">
        <f t="shared" si="320"/>
        <v>4403.8560022485017</v>
      </c>
      <c r="CB382" s="404">
        <f t="shared" si="321"/>
        <v>5055.6899999999996</v>
      </c>
      <c r="CC382" s="409" t="str">
        <f t="shared" si="322"/>
        <v xml:space="preserve"> </v>
      </c>
      <c r="CD382" s="697">
        <f>CA382-CB382</f>
        <v>-651.83399775149792</v>
      </c>
    </row>
    <row r="383" spans="1:82" s="651" customFormat="1" ht="9" customHeight="1">
      <c r="A383" s="642">
        <v>18</v>
      </c>
      <c r="B383" s="659" t="s">
        <v>637</v>
      </c>
      <c r="C383" s="665">
        <v>3545.6</v>
      </c>
      <c r="D383" s="665"/>
      <c r="E383" s="695"/>
      <c r="F383" s="695"/>
      <c r="G383" s="696">
        <f t="shared" si="323"/>
        <v>4248474.1500000004</v>
      </c>
      <c r="H383" s="648">
        <f t="shared" si="329"/>
        <v>0</v>
      </c>
      <c r="I383" s="673">
        <v>0</v>
      </c>
      <c r="J383" s="673">
        <v>0</v>
      </c>
      <c r="K383" s="673">
        <v>0</v>
      </c>
      <c r="L383" s="673">
        <v>0</v>
      </c>
      <c r="M383" s="673">
        <v>0</v>
      </c>
      <c r="N383" s="648">
        <v>0</v>
      </c>
      <c r="O383" s="648">
        <v>0</v>
      </c>
      <c r="P383" s="648">
        <v>0</v>
      </c>
      <c r="Q383" s="648">
        <v>0</v>
      </c>
      <c r="R383" s="648">
        <v>0</v>
      </c>
      <c r="S383" s="648">
        <v>0</v>
      </c>
      <c r="T383" s="649">
        <v>0</v>
      </c>
      <c r="U383" s="648">
        <v>0</v>
      </c>
      <c r="V383" s="695" t="s">
        <v>992</v>
      </c>
      <c r="W383" s="650">
        <v>960.64</v>
      </c>
      <c r="X383" s="648">
        <v>4087252</v>
      </c>
      <c r="Y383" s="650">
        <v>0</v>
      </c>
      <c r="Z383" s="650">
        <v>0</v>
      </c>
      <c r="AA383" s="650">
        <v>0</v>
      </c>
      <c r="AB383" s="650">
        <v>0</v>
      </c>
      <c r="AC383" s="650">
        <v>0</v>
      </c>
      <c r="AD383" s="650">
        <v>0</v>
      </c>
      <c r="AE383" s="650">
        <v>0</v>
      </c>
      <c r="AF383" s="650">
        <v>0</v>
      </c>
      <c r="AG383" s="650">
        <v>0</v>
      </c>
      <c r="AH383" s="650">
        <v>0</v>
      </c>
      <c r="AI383" s="650">
        <v>0</v>
      </c>
      <c r="AJ383" s="650">
        <v>107301.7</v>
      </c>
      <c r="AK383" s="650">
        <v>53920.45</v>
      </c>
      <c r="AL383" s="650">
        <v>0</v>
      </c>
      <c r="AN383" s="372">
        <f>I383/'Приложение 1.1'!J381</f>
        <v>0</v>
      </c>
      <c r="AO383" s="372" t="e">
        <f t="shared" si="294"/>
        <v>#DIV/0!</v>
      </c>
      <c r="AP383" s="372" t="e">
        <f t="shared" si="295"/>
        <v>#DIV/0!</v>
      </c>
      <c r="AQ383" s="372" t="e">
        <f t="shared" si="296"/>
        <v>#DIV/0!</v>
      </c>
      <c r="AR383" s="372" t="e">
        <f t="shared" si="297"/>
        <v>#DIV/0!</v>
      </c>
      <c r="AS383" s="372" t="e">
        <f t="shared" si="298"/>
        <v>#DIV/0!</v>
      </c>
      <c r="AT383" s="372" t="e">
        <f t="shared" si="299"/>
        <v>#DIV/0!</v>
      </c>
      <c r="AU383" s="372">
        <f t="shared" si="300"/>
        <v>4254.7176882078611</v>
      </c>
      <c r="AV383" s="372" t="e">
        <f t="shared" si="301"/>
        <v>#DIV/0!</v>
      </c>
      <c r="AW383" s="372" t="e">
        <f t="shared" si="302"/>
        <v>#DIV/0!</v>
      </c>
      <c r="AX383" s="372" t="e">
        <f t="shared" si="303"/>
        <v>#DIV/0!</v>
      </c>
      <c r="AY383" s="372">
        <f>AI383/'Приложение 1.1'!J381</f>
        <v>0</v>
      </c>
      <c r="AZ383" s="404">
        <v>766.59</v>
      </c>
      <c r="BA383" s="404">
        <v>2173.62</v>
      </c>
      <c r="BB383" s="404">
        <v>891.36</v>
      </c>
      <c r="BC383" s="404">
        <v>860.72</v>
      </c>
      <c r="BD383" s="404">
        <v>1699.83</v>
      </c>
      <c r="BE383" s="404">
        <v>1134.04</v>
      </c>
      <c r="BF383" s="404">
        <v>2338035</v>
      </c>
      <c r="BG383" s="404">
        <f t="shared" si="304"/>
        <v>4837.9799999999996</v>
      </c>
      <c r="BH383" s="404">
        <v>9186</v>
      </c>
      <c r="BI383" s="404">
        <v>3559.09</v>
      </c>
      <c r="BJ383" s="404">
        <v>6295.55</v>
      </c>
      <c r="BK383" s="404">
        <f t="shared" si="305"/>
        <v>934101.09</v>
      </c>
      <c r="BL383" s="373" t="str">
        <f t="shared" si="306"/>
        <v xml:space="preserve"> </v>
      </c>
      <c r="BM383" s="373" t="e">
        <f t="shared" si="307"/>
        <v>#DIV/0!</v>
      </c>
      <c r="BN383" s="373" t="e">
        <f t="shared" si="308"/>
        <v>#DIV/0!</v>
      </c>
      <c r="BO383" s="373" t="e">
        <f t="shared" si="309"/>
        <v>#DIV/0!</v>
      </c>
      <c r="BP383" s="373" t="e">
        <f t="shared" si="310"/>
        <v>#DIV/0!</v>
      </c>
      <c r="BQ383" s="373" t="e">
        <f t="shared" si="311"/>
        <v>#DIV/0!</v>
      </c>
      <c r="BR383" s="373" t="e">
        <f t="shared" si="312"/>
        <v>#DIV/0!</v>
      </c>
      <c r="BS383" s="373" t="str">
        <f t="shared" si="313"/>
        <v xml:space="preserve"> </v>
      </c>
      <c r="BT383" s="373" t="e">
        <f t="shared" si="314"/>
        <v>#DIV/0!</v>
      </c>
      <c r="BU383" s="373" t="e">
        <f t="shared" si="315"/>
        <v>#DIV/0!</v>
      </c>
      <c r="BV383" s="373" t="e">
        <f t="shared" si="316"/>
        <v>#DIV/0!</v>
      </c>
      <c r="BW383" s="373" t="str">
        <f t="shared" si="317"/>
        <v xml:space="preserve"> </v>
      </c>
      <c r="BX383" s="403"/>
      <c r="BY383" s="406">
        <f t="shared" si="318"/>
        <v>2.5256526510818005</v>
      </c>
      <c r="BZ383" s="407">
        <f t="shared" si="319"/>
        <v>1.2691721332469446</v>
      </c>
      <c r="CA383" s="408">
        <f t="shared" si="320"/>
        <v>4422.5455425549635</v>
      </c>
      <c r="CB383" s="404">
        <f t="shared" si="321"/>
        <v>5055.6899999999996</v>
      </c>
      <c r="CC383" s="409" t="str">
        <f t="shared" si="322"/>
        <v xml:space="preserve"> </v>
      </c>
    </row>
    <row r="384" spans="1:82" s="403" customFormat="1" ht="9" customHeight="1">
      <c r="A384" s="641">
        <v>19</v>
      </c>
      <c r="B384" s="412" t="s">
        <v>638</v>
      </c>
      <c r="C384" s="413">
        <v>5711</v>
      </c>
      <c r="D384" s="413"/>
      <c r="E384" s="414"/>
      <c r="F384" s="414"/>
      <c r="G384" s="415">
        <f t="shared" si="323"/>
        <v>7750372.7699999996</v>
      </c>
      <c r="H384" s="410">
        <f t="shared" si="329"/>
        <v>0</v>
      </c>
      <c r="I384" s="416">
        <v>0</v>
      </c>
      <c r="J384" s="416">
        <v>0</v>
      </c>
      <c r="K384" s="416">
        <v>0</v>
      </c>
      <c r="L384" s="416">
        <v>0</v>
      </c>
      <c r="M384" s="416">
        <v>0</v>
      </c>
      <c r="N384" s="410">
        <v>0</v>
      </c>
      <c r="O384" s="410">
        <v>0</v>
      </c>
      <c r="P384" s="410">
        <v>0</v>
      </c>
      <c r="Q384" s="410">
        <v>0</v>
      </c>
      <c r="R384" s="410">
        <v>0</v>
      </c>
      <c r="S384" s="410">
        <v>0</v>
      </c>
      <c r="T384" s="417">
        <v>0</v>
      </c>
      <c r="U384" s="410">
        <v>0</v>
      </c>
      <c r="V384" s="414" t="s">
        <v>992</v>
      </c>
      <c r="W384" s="405">
        <v>2100</v>
      </c>
      <c r="X384" s="410">
        <f t="shared" si="328"/>
        <v>7401606</v>
      </c>
      <c r="Y384" s="405">
        <v>0</v>
      </c>
      <c r="Z384" s="405">
        <v>0</v>
      </c>
      <c r="AA384" s="405">
        <v>0</v>
      </c>
      <c r="AB384" s="405">
        <v>0</v>
      </c>
      <c r="AC384" s="405">
        <v>0</v>
      </c>
      <c r="AD384" s="405">
        <v>0</v>
      </c>
      <c r="AE384" s="405">
        <v>0</v>
      </c>
      <c r="AF384" s="405">
        <v>0</v>
      </c>
      <c r="AG384" s="405">
        <v>0</v>
      </c>
      <c r="AH384" s="405">
        <v>0</v>
      </c>
      <c r="AI384" s="405">
        <v>0</v>
      </c>
      <c r="AJ384" s="405">
        <f t="shared" si="325"/>
        <v>232511.18</v>
      </c>
      <c r="AK384" s="405">
        <f t="shared" si="326"/>
        <v>116255.59</v>
      </c>
      <c r="AL384" s="405">
        <v>0</v>
      </c>
      <c r="AN384" s="372">
        <f>I384/'Приложение 1.1'!J382</f>
        <v>0</v>
      </c>
      <c r="AO384" s="372" t="e">
        <f t="shared" si="294"/>
        <v>#DIV/0!</v>
      </c>
      <c r="AP384" s="372" t="e">
        <f t="shared" si="295"/>
        <v>#DIV/0!</v>
      </c>
      <c r="AQ384" s="372" t="e">
        <f t="shared" si="296"/>
        <v>#DIV/0!</v>
      </c>
      <c r="AR384" s="372" t="e">
        <f t="shared" si="297"/>
        <v>#DIV/0!</v>
      </c>
      <c r="AS384" s="372" t="e">
        <f t="shared" si="298"/>
        <v>#DIV/0!</v>
      </c>
      <c r="AT384" s="372" t="e">
        <f t="shared" si="299"/>
        <v>#DIV/0!</v>
      </c>
      <c r="AU384" s="372">
        <f t="shared" si="300"/>
        <v>3524.5742857142859</v>
      </c>
      <c r="AV384" s="372" t="e">
        <f t="shared" si="301"/>
        <v>#DIV/0!</v>
      </c>
      <c r="AW384" s="372" t="e">
        <f t="shared" si="302"/>
        <v>#DIV/0!</v>
      </c>
      <c r="AX384" s="372" t="e">
        <f t="shared" si="303"/>
        <v>#DIV/0!</v>
      </c>
      <c r="AY384" s="372">
        <f>AI384/'Приложение 1.1'!J382</f>
        <v>0</v>
      </c>
      <c r="AZ384" s="404">
        <v>766.59</v>
      </c>
      <c r="BA384" s="404">
        <v>2173.62</v>
      </c>
      <c r="BB384" s="404">
        <v>891.36</v>
      </c>
      <c r="BC384" s="404">
        <v>860.72</v>
      </c>
      <c r="BD384" s="404">
        <v>1699.83</v>
      </c>
      <c r="BE384" s="404">
        <v>1134.04</v>
      </c>
      <c r="BF384" s="404">
        <v>2338035</v>
      </c>
      <c r="BG384" s="404">
        <f t="shared" si="304"/>
        <v>4837.9799999999996</v>
      </c>
      <c r="BH384" s="404">
        <v>9186</v>
      </c>
      <c r="BI384" s="404">
        <v>3559.09</v>
      </c>
      <c r="BJ384" s="404">
        <v>6295.55</v>
      </c>
      <c r="BK384" s="404">
        <f t="shared" si="305"/>
        <v>934101.09</v>
      </c>
      <c r="BL384" s="373" t="str">
        <f t="shared" si="306"/>
        <v xml:space="preserve"> </v>
      </c>
      <c r="BM384" s="373" t="e">
        <f t="shared" si="307"/>
        <v>#DIV/0!</v>
      </c>
      <c r="BN384" s="373" t="e">
        <f t="shared" si="308"/>
        <v>#DIV/0!</v>
      </c>
      <c r="BO384" s="373" t="e">
        <f t="shared" si="309"/>
        <v>#DIV/0!</v>
      </c>
      <c r="BP384" s="373" t="e">
        <f t="shared" si="310"/>
        <v>#DIV/0!</v>
      </c>
      <c r="BQ384" s="373" t="e">
        <f t="shared" si="311"/>
        <v>#DIV/0!</v>
      </c>
      <c r="BR384" s="373" t="e">
        <f t="shared" si="312"/>
        <v>#DIV/0!</v>
      </c>
      <c r="BS384" s="373" t="str">
        <f t="shared" si="313"/>
        <v xml:space="preserve"> </v>
      </c>
      <c r="BT384" s="373" t="e">
        <f t="shared" si="314"/>
        <v>#DIV/0!</v>
      </c>
      <c r="BU384" s="373" t="e">
        <f t="shared" si="315"/>
        <v>#DIV/0!</v>
      </c>
      <c r="BV384" s="373" t="e">
        <f t="shared" si="316"/>
        <v>#DIV/0!</v>
      </c>
      <c r="BW384" s="373" t="str">
        <f t="shared" si="317"/>
        <v xml:space="preserve"> </v>
      </c>
      <c r="BY384" s="406">
        <f t="shared" si="318"/>
        <v>2.999999960001924</v>
      </c>
      <c r="BZ384" s="407">
        <f t="shared" si="319"/>
        <v>1.499999980000962</v>
      </c>
      <c r="CA384" s="408">
        <f t="shared" si="320"/>
        <v>3690.6536999999998</v>
      </c>
      <c r="CB384" s="404">
        <f t="shared" si="321"/>
        <v>5055.6899999999996</v>
      </c>
      <c r="CC384" s="409" t="str">
        <f t="shared" si="322"/>
        <v xml:space="preserve"> </v>
      </c>
      <c r="CD384" s="418">
        <f>CA384-CB384</f>
        <v>-1365.0362999999998</v>
      </c>
    </row>
    <row r="385" spans="1:82" s="651" customFormat="1" ht="9" customHeight="1">
      <c r="A385" s="642">
        <v>20</v>
      </c>
      <c r="B385" s="659" t="s">
        <v>639</v>
      </c>
      <c r="C385" s="665">
        <v>1992.5</v>
      </c>
      <c r="D385" s="665"/>
      <c r="E385" s="695"/>
      <c r="F385" s="695"/>
      <c r="G385" s="696">
        <f t="shared" si="323"/>
        <v>3291597.26</v>
      </c>
      <c r="H385" s="648">
        <f t="shared" si="329"/>
        <v>0</v>
      </c>
      <c r="I385" s="673">
        <v>0</v>
      </c>
      <c r="J385" s="673">
        <v>0</v>
      </c>
      <c r="K385" s="673">
        <v>0</v>
      </c>
      <c r="L385" s="673">
        <v>0</v>
      </c>
      <c r="M385" s="673">
        <v>0</v>
      </c>
      <c r="N385" s="648">
        <v>0</v>
      </c>
      <c r="O385" s="648">
        <v>0</v>
      </c>
      <c r="P385" s="648">
        <v>0</v>
      </c>
      <c r="Q385" s="648">
        <v>0</v>
      </c>
      <c r="R385" s="648">
        <v>0</v>
      </c>
      <c r="S385" s="648">
        <v>0</v>
      </c>
      <c r="T385" s="649">
        <v>0</v>
      </c>
      <c r="U385" s="648">
        <v>0</v>
      </c>
      <c r="V385" s="695" t="s">
        <v>992</v>
      </c>
      <c r="W385" s="650">
        <v>795.6</v>
      </c>
      <c r="X385" s="648">
        <v>3161990.54</v>
      </c>
      <c r="Y385" s="650">
        <v>0</v>
      </c>
      <c r="Z385" s="650">
        <v>0</v>
      </c>
      <c r="AA385" s="650">
        <v>0</v>
      </c>
      <c r="AB385" s="650">
        <v>0</v>
      </c>
      <c r="AC385" s="650">
        <v>0</v>
      </c>
      <c r="AD385" s="650">
        <v>0</v>
      </c>
      <c r="AE385" s="650">
        <v>0</v>
      </c>
      <c r="AF385" s="650">
        <v>0</v>
      </c>
      <c r="AG385" s="650">
        <v>0</v>
      </c>
      <c r="AH385" s="650">
        <v>0</v>
      </c>
      <c r="AI385" s="650">
        <v>0</v>
      </c>
      <c r="AJ385" s="650">
        <v>86259.99</v>
      </c>
      <c r="AK385" s="650">
        <v>43346.73</v>
      </c>
      <c r="AL385" s="650">
        <v>0</v>
      </c>
      <c r="AN385" s="372">
        <f>I385/'Приложение 1.1'!J383</f>
        <v>0</v>
      </c>
      <c r="AO385" s="372" t="e">
        <f t="shared" si="294"/>
        <v>#DIV/0!</v>
      </c>
      <c r="AP385" s="372" t="e">
        <f t="shared" si="295"/>
        <v>#DIV/0!</v>
      </c>
      <c r="AQ385" s="372" t="e">
        <f t="shared" si="296"/>
        <v>#DIV/0!</v>
      </c>
      <c r="AR385" s="372" t="e">
        <f t="shared" si="297"/>
        <v>#DIV/0!</v>
      </c>
      <c r="AS385" s="372" t="e">
        <f t="shared" si="298"/>
        <v>#DIV/0!</v>
      </c>
      <c r="AT385" s="372" t="e">
        <f t="shared" si="299"/>
        <v>#DIV/0!</v>
      </c>
      <c r="AU385" s="372">
        <f t="shared" si="300"/>
        <v>3974.3470839617898</v>
      </c>
      <c r="AV385" s="372" t="e">
        <f t="shared" si="301"/>
        <v>#DIV/0!</v>
      </c>
      <c r="AW385" s="372" t="e">
        <f t="shared" si="302"/>
        <v>#DIV/0!</v>
      </c>
      <c r="AX385" s="372" t="e">
        <f t="shared" si="303"/>
        <v>#DIV/0!</v>
      </c>
      <c r="AY385" s="372">
        <f>AI385/'Приложение 1.1'!J383</f>
        <v>0</v>
      </c>
      <c r="AZ385" s="404">
        <v>766.59</v>
      </c>
      <c r="BA385" s="404">
        <v>2173.62</v>
      </c>
      <c r="BB385" s="404">
        <v>891.36</v>
      </c>
      <c r="BC385" s="404">
        <v>860.72</v>
      </c>
      <c r="BD385" s="404">
        <v>1699.83</v>
      </c>
      <c r="BE385" s="404">
        <v>1134.04</v>
      </c>
      <c r="BF385" s="404">
        <v>2338035</v>
      </c>
      <c r="BG385" s="404">
        <f t="shared" si="304"/>
        <v>4837.9799999999996</v>
      </c>
      <c r="BH385" s="404">
        <v>9186</v>
      </c>
      <c r="BI385" s="404">
        <v>3559.09</v>
      </c>
      <c r="BJ385" s="404">
        <v>6295.55</v>
      </c>
      <c r="BK385" s="404">
        <f t="shared" si="305"/>
        <v>934101.09</v>
      </c>
      <c r="BL385" s="373" t="str">
        <f t="shared" si="306"/>
        <v xml:space="preserve"> </v>
      </c>
      <c r="BM385" s="373" t="e">
        <f t="shared" si="307"/>
        <v>#DIV/0!</v>
      </c>
      <c r="BN385" s="373" t="e">
        <f t="shared" si="308"/>
        <v>#DIV/0!</v>
      </c>
      <c r="BO385" s="373" t="e">
        <f t="shared" si="309"/>
        <v>#DIV/0!</v>
      </c>
      <c r="BP385" s="373" t="e">
        <f t="shared" si="310"/>
        <v>#DIV/0!</v>
      </c>
      <c r="BQ385" s="373" t="e">
        <f t="shared" si="311"/>
        <v>#DIV/0!</v>
      </c>
      <c r="BR385" s="373" t="e">
        <f t="shared" si="312"/>
        <v>#DIV/0!</v>
      </c>
      <c r="BS385" s="373" t="str">
        <f t="shared" si="313"/>
        <v xml:space="preserve"> </v>
      </c>
      <c r="BT385" s="373" t="e">
        <f t="shared" si="314"/>
        <v>#DIV/0!</v>
      </c>
      <c r="BU385" s="373" t="e">
        <f t="shared" si="315"/>
        <v>#DIV/0!</v>
      </c>
      <c r="BV385" s="373" t="e">
        <f t="shared" si="316"/>
        <v>#DIV/0!</v>
      </c>
      <c r="BW385" s="373" t="str">
        <f t="shared" si="317"/>
        <v xml:space="preserve"> </v>
      </c>
      <c r="BX385" s="403"/>
      <c r="BY385" s="406">
        <f t="shared" si="318"/>
        <v>2.6206119153228369</v>
      </c>
      <c r="BZ385" s="407">
        <f t="shared" si="319"/>
        <v>1.3168904509295891</v>
      </c>
      <c r="CA385" s="408">
        <f t="shared" si="320"/>
        <v>4137.2514580191046</v>
      </c>
      <c r="CB385" s="404">
        <f t="shared" si="321"/>
        <v>5055.6899999999996</v>
      </c>
      <c r="CC385" s="409" t="str">
        <f t="shared" si="322"/>
        <v xml:space="preserve"> </v>
      </c>
    </row>
    <row r="386" spans="1:82" s="403" customFormat="1" ht="9" customHeight="1">
      <c r="A386" s="641">
        <v>21</v>
      </c>
      <c r="B386" s="412" t="s">
        <v>640</v>
      </c>
      <c r="C386" s="413">
        <v>3489</v>
      </c>
      <c r="D386" s="413"/>
      <c r="E386" s="414"/>
      <c r="F386" s="414"/>
      <c r="G386" s="415">
        <f t="shared" si="323"/>
        <v>3562588.02</v>
      </c>
      <c r="H386" s="410">
        <f t="shared" si="329"/>
        <v>0</v>
      </c>
      <c r="I386" s="416">
        <v>0</v>
      </c>
      <c r="J386" s="416">
        <v>0</v>
      </c>
      <c r="K386" s="416">
        <v>0</v>
      </c>
      <c r="L386" s="416">
        <v>0</v>
      </c>
      <c r="M386" s="416">
        <v>0</v>
      </c>
      <c r="N386" s="410">
        <v>0</v>
      </c>
      <c r="O386" s="410">
        <v>0</v>
      </c>
      <c r="P386" s="410">
        <v>0</v>
      </c>
      <c r="Q386" s="410">
        <v>0</v>
      </c>
      <c r="R386" s="410">
        <v>0</v>
      </c>
      <c r="S386" s="410">
        <v>0</v>
      </c>
      <c r="T386" s="417">
        <v>0</v>
      </c>
      <c r="U386" s="410">
        <v>0</v>
      </c>
      <c r="V386" s="414" t="s">
        <v>992</v>
      </c>
      <c r="W386" s="405">
        <v>965.3</v>
      </c>
      <c r="X386" s="410">
        <f t="shared" si="328"/>
        <v>3402271.56</v>
      </c>
      <c r="Y386" s="405">
        <v>0</v>
      </c>
      <c r="Z386" s="405">
        <v>0</v>
      </c>
      <c r="AA386" s="405">
        <v>0</v>
      </c>
      <c r="AB386" s="405">
        <v>0</v>
      </c>
      <c r="AC386" s="405">
        <v>0</v>
      </c>
      <c r="AD386" s="405">
        <v>0</v>
      </c>
      <c r="AE386" s="405">
        <v>0</v>
      </c>
      <c r="AF386" s="405">
        <v>0</v>
      </c>
      <c r="AG386" s="405">
        <v>0</v>
      </c>
      <c r="AH386" s="405">
        <v>0</v>
      </c>
      <c r="AI386" s="405">
        <v>0</v>
      </c>
      <c r="AJ386" s="405">
        <f t="shared" si="325"/>
        <v>106877.64</v>
      </c>
      <c r="AK386" s="405">
        <f t="shared" si="326"/>
        <v>53438.82</v>
      </c>
      <c r="AL386" s="405">
        <v>0</v>
      </c>
      <c r="AN386" s="372">
        <f>I386/'Приложение 1.1'!J384</f>
        <v>0</v>
      </c>
      <c r="AO386" s="372" t="e">
        <f t="shared" si="294"/>
        <v>#DIV/0!</v>
      </c>
      <c r="AP386" s="372" t="e">
        <f t="shared" si="295"/>
        <v>#DIV/0!</v>
      </c>
      <c r="AQ386" s="372" t="e">
        <f t="shared" si="296"/>
        <v>#DIV/0!</v>
      </c>
      <c r="AR386" s="372" t="e">
        <f t="shared" si="297"/>
        <v>#DIV/0!</v>
      </c>
      <c r="AS386" s="372" t="e">
        <f t="shared" si="298"/>
        <v>#DIV/0!</v>
      </c>
      <c r="AT386" s="372" t="e">
        <f t="shared" si="299"/>
        <v>#DIV/0!</v>
      </c>
      <c r="AU386" s="372">
        <f t="shared" si="300"/>
        <v>3524.5742877861808</v>
      </c>
      <c r="AV386" s="372" t="e">
        <f t="shared" si="301"/>
        <v>#DIV/0!</v>
      </c>
      <c r="AW386" s="372" t="e">
        <f t="shared" si="302"/>
        <v>#DIV/0!</v>
      </c>
      <c r="AX386" s="372" t="e">
        <f t="shared" si="303"/>
        <v>#DIV/0!</v>
      </c>
      <c r="AY386" s="372">
        <f>AI386/'Приложение 1.1'!J384</f>
        <v>0</v>
      </c>
      <c r="AZ386" s="404">
        <v>766.59</v>
      </c>
      <c r="BA386" s="404">
        <v>2173.62</v>
      </c>
      <c r="BB386" s="404">
        <v>891.36</v>
      </c>
      <c r="BC386" s="404">
        <v>860.72</v>
      </c>
      <c r="BD386" s="404">
        <v>1699.83</v>
      </c>
      <c r="BE386" s="404">
        <v>1134.04</v>
      </c>
      <c r="BF386" s="404">
        <v>2338035</v>
      </c>
      <c r="BG386" s="404">
        <f t="shared" si="304"/>
        <v>4837.9799999999996</v>
      </c>
      <c r="BH386" s="404">
        <v>9186</v>
      </c>
      <c r="BI386" s="404">
        <v>3559.09</v>
      </c>
      <c r="BJ386" s="404">
        <v>6295.55</v>
      </c>
      <c r="BK386" s="404">
        <f t="shared" si="305"/>
        <v>934101.09</v>
      </c>
      <c r="BL386" s="373" t="str">
        <f t="shared" si="306"/>
        <v xml:space="preserve"> </v>
      </c>
      <c r="BM386" s="373" t="e">
        <f t="shared" si="307"/>
        <v>#DIV/0!</v>
      </c>
      <c r="BN386" s="373" t="e">
        <f t="shared" si="308"/>
        <v>#DIV/0!</v>
      </c>
      <c r="BO386" s="373" t="e">
        <f t="shared" si="309"/>
        <v>#DIV/0!</v>
      </c>
      <c r="BP386" s="373" t="e">
        <f t="shared" si="310"/>
        <v>#DIV/0!</v>
      </c>
      <c r="BQ386" s="373" t="e">
        <f t="shared" si="311"/>
        <v>#DIV/0!</v>
      </c>
      <c r="BR386" s="373" t="e">
        <f t="shared" si="312"/>
        <v>#DIV/0!</v>
      </c>
      <c r="BS386" s="373" t="str">
        <f t="shared" si="313"/>
        <v xml:space="preserve"> </v>
      </c>
      <c r="BT386" s="373" t="e">
        <f t="shared" si="314"/>
        <v>#DIV/0!</v>
      </c>
      <c r="BU386" s="373" t="e">
        <f t="shared" si="315"/>
        <v>#DIV/0!</v>
      </c>
      <c r="BV386" s="373" t="e">
        <f t="shared" si="316"/>
        <v>#DIV/0!</v>
      </c>
      <c r="BW386" s="373" t="str">
        <f t="shared" si="317"/>
        <v xml:space="preserve"> </v>
      </c>
      <c r="BY386" s="406">
        <f t="shared" si="318"/>
        <v>2.9999999831583106</v>
      </c>
      <c r="BZ386" s="407">
        <f t="shared" si="319"/>
        <v>1.4999999915791553</v>
      </c>
      <c r="CA386" s="408">
        <f t="shared" si="320"/>
        <v>3690.6537035118617</v>
      </c>
      <c r="CB386" s="404">
        <f t="shared" si="321"/>
        <v>5055.6899999999996</v>
      </c>
      <c r="CC386" s="409" t="str">
        <f t="shared" si="322"/>
        <v xml:space="preserve"> </v>
      </c>
      <c r="CD386" s="418">
        <f>CA386-CB386</f>
        <v>-1365.0362964881379</v>
      </c>
    </row>
    <row r="387" spans="1:82" s="651" customFormat="1" ht="9" customHeight="1">
      <c r="A387" s="642">
        <v>22</v>
      </c>
      <c r="B387" s="659" t="s">
        <v>641</v>
      </c>
      <c r="C387" s="665">
        <v>4272.3999999999996</v>
      </c>
      <c r="D387" s="665"/>
      <c r="E387" s="695"/>
      <c r="F387" s="695"/>
      <c r="G387" s="696">
        <f t="shared" si="323"/>
        <v>4578976.58</v>
      </c>
      <c r="H387" s="648">
        <f t="shared" si="329"/>
        <v>0</v>
      </c>
      <c r="I387" s="673">
        <v>0</v>
      </c>
      <c r="J387" s="673">
        <v>0</v>
      </c>
      <c r="K387" s="673">
        <v>0</v>
      </c>
      <c r="L387" s="673">
        <v>0</v>
      </c>
      <c r="M387" s="673">
        <v>0</v>
      </c>
      <c r="N387" s="648">
        <v>0</v>
      </c>
      <c r="O387" s="648">
        <v>0</v>
      </c>
      <c r="P387" s="648">
        <v>0</v>
      </c>
      <c r="Q387" s="648">
        <v>0</v>
      </c>
      <c r="R387" s="648">
        <v>0</v>
      </c>
      <c r="S387" s="648">
        <v>0</v>
      </c>
      <c r="T387" s="649">
        <v>0</v>
      </c>
      <c r="U387" s="648">
        <v>0</v>
      </c>
      <c r="V387" s="695" t="s">
        <v>992</v>
      </c>
      <c r="W387" s="650">
        <v>1183.7</v>
      </c>
      <c r="X387" s="648">
        <v>4383771.9800000004</v>
      </c>
      <c r="Y387" s="650">
        <v>0</v>
      </c>
      <c r="Z387" s="650">
        <v>0</v>
      </c>
      <c r="AA387" s="650">
        <v>0</v>
      </c>
      <c r="AB387" s="650">
        <v>0</v>
      </c>
      <c r="AC387" s="650">
        <v>0</v>
      </c>
      <c r="AD387" s="650">
        <v>0</v>
      </c>
      <c r="AE387" s="650">
        <v>0</v>
      </c>
      <c r="AF387" s="650">
        <v>0</v>
      </c>
      <c r="AG387" s="650">
        <v>0</v>
      </c>
      <c r="AH387" s="650">
        <v>0</v>
      </c>
      <c r="AI387" s="650">
        <v>0</v>
      </c>
      <c r="AJ387" s="650">
        <v>129918.78</v>
      </c>
      <c r="AK387" s="650">
        <v>65285.82</v>
      </c>
      <c r="AL387" s="650">
        <v>0</v>
      </c>
      <c r="AN387" s="372">
        <f>I387/'Приложение 1.1'!J385</f>
        <v>0</v>
      </c>
      <c r="AO387" s="372" t="e">
        <f t="shared" si="294"/>
        <v>#DIV/0!</v>
      </c>
      <c r="AP387" s="372" t="e">
        <f t="shared" si="295"/>
        <v>#DIV/0!</v>
      </c>
      <c r="AQ387" s="372" t="e">
        <f t="shared" si="296"/>
        <v>#DIV/0!</v>
      </c>
      <c r="AR387" s="372" t="e">
        <f t="shared" si="297"/>
        <v>#DIV/0!</v>
      </c>
      <c r="AS387" s="372" t="e">
        <f t="shared" si="298"/>
        <v>#DIV/0!</v>
      </c>
      <c r="AT387" s="372" t="e">
        <f t="shared" si="299"/>
        <v>#DIV/0!</v>
      </c>
      <c r="AU387" s="372">
        <f t="shared" si="300"/>
        <v>3703.4484920165587</v>
      </c>
      <c r="AV387" s="372" t="e">
        <f t="shared" si="301"/>
        <v>#DIV/0!</v>
      </c>
      <c r="AW387" s="372" t="e">
        <f t="shared" si="302"/>
        <v>#DIV/0!</v>
      </c>
      <c r="AX387" s="372" t="e">
        <f t="shared" si="303"/>
        <v>#DIV/0!</v>
      </c>
      <c r="AY387" s="372">
        <f>AI387/'Приложение 1.1'!J385</f>
        <v>0</v>
      </c>
      <c r="AZ387" s="404">
        <v>766.59</v>
      </c>
      <c r="BA387" s="404">
        <v>2173.62</v>
      </c>
      <c r="BB387" s="404">
        <v>891.36</v>
      </c>
      <c r="BC387" s="404">
        <v>860.72</v>
      </c>
      <c r="BD387" s="404">
        <v>1699.83</v>
      </c>
      <c r="BE387" s="404">
        <v>1134.04</v>
      </c>
      <c r="BF387" s="404">
        <v>2338035</v>
      </c>
      <c r="BG387" s="404">
        <f t="shared" si="304"/>
        <v>4837.9799999999996</v>
      </c>
      <c r="BH387" s="404">
        <v>9186</v>
      </c>
      <c r="BI387" s="404">
        <v>3559.09</v>
      </c>
      <c r="BJ387" s="404">
        <v>6295.55</v>
      </c>
      <c r="BK387" s="404">
        <f t="shared" si="305"/>
        <v>934101.09</v>
      </c>
      <c r="BL387" s="373" t="str">
        <f t="shared" si="306"/>
        <v xml:space="preserve"> </v>
      </c>
      <c r="BM387" s="373" t="e">
        <f t="shared" si="307"/>
        <v>#DIV/0!</v>
      </c>
      <c r="BN387" s="373" t="e">
        <f t="shared" si="308"/>
        <v>#DIV/0!</v>
      </c>
      <c r="BO387" s="373" t="e">
        <f t="shared" si="309"/>
        <v>#DIV/0!</v>
      </c>
      <c r="BP387" s="373" t="e">
        <f t="shared" si="310"/>
        <v>#DIV/0!</v>
      </c>
      <c r="BQ387" s="373" t="e">
        <f t="shared" si="311"/>
        <v>#DIV/0!</v>
      </c>
      <c r="BR387" s="373" t="e">
        <f t="shared" si="312"/>
        <v>#DIV/0!</v>
      </c>
      <c r="BS387" s="373" t="str">
        <f t="shared" si="313"/>
        <v xml:space="preserve"> </v>
      </c>
      <c r="BT387" s="373" t="e">
        <f t="shared" si="314"/>
        <v>#DIV/0!</v>
      </c>
      <c r="BU387" s="373" t="e">
        <f t="shared" si="315"/>
        <v>#DIV/0!</v>
      </c>
      <c r="BV387" s="373" t="e">
        <f t="shared" si="316"/>
        <v>#DIV/0!</v>
      </c>
      <c r="BW387" s="373" t="str">
        <f t="shared" si="317"/>
        <v xml:space="preserve"> </v>
      </c>
      <c r="BX387" s="403"/>
      <c r="BY387" s="406">
        <f t="shared" si="318"/>
        <v>2.8372885890584745</v>
      </c>
      <c r="BZ387" s="407">
        <f t="shared" si="319"/>
        <v>1.425773180084708</v>
      </c>
      <c r="CA387" s="408">
        <f t="shared" si="320"/>
        <v>3868.3590267804343</v>
      </c>
      <c r="CB387" s="404">
        <f t="shared" si="321"/>
        <v>5055.6899999999996</v>
      </c>
      <c r="CC387" s="409" t="str">
        <f t="shared" si="322"/>
        <v xml:space="preserve"> </v>
      </c>
      <c r="CD387" s="697">
        <f>CA387-CB387</f>
        <v>-1187.3309732195653</v>
      </c>
    </row>
    <row r="388" spans="1:82" s="403" customFormat="1" ht="9" customHeight="1">
      <c r="A388" s="641">
        <v>23</v>
      </c>
      <c r="B388" s="412" t="s">
        <v>642</v>
      </c>
      <c r="C388" s="413">
        <v>6688</v>
      </c>
      <c r="D388" s="413"/>
      <c r="E388" s="414"/>
      <c r="F388" s="414"/>
      <c r="G388" s="415">
        <f>ROUND((H388+AI388+AJ388+AK388),2)</f>
        <v>6927760.5899999999</v>
      </c>
      <c r="H388" s="410">
        <f>ROUND(I388+K388+M388+O388+Q388+S388,2)</f>
        <v>6102934.2800000003</v>
      </c>
      <c r="I388" s="416">
        <v>0</v>
      </c>
      <c r="J388" s="416">
        <v>4240</v>
      </c>
      <c r="K388" s="416">
        <f>ROUND(2271.44*0.955*J388*0.61,2)</f>
        <v>5610484.0599999996</v>
      </c>
      <c r="L388" s="416">
        <v>0</v>
      </c>
      <c r="M388" s="416">
        <v>0</v>
      </c>
      <c r="N388" s="410">
        <v>585</v>
      </c>
      <c r="O388" s="410">
        <f>ROUND(899.45*0.955*N388*0.98,2)</f>
        <v>492450.22</v>
      </c>
      <c r="P388" s="410">
        <v>0</v>
      </c>
      <c r="Q388" s="410">
        <v>0</v>
      </c>
      <c r="R388" s="410">
        <v>0</v>
      </c>
      <c r="S388" s="410">
        <v>0</v>
      </c>
      <c r="T388" s="417">
        <v>0</v>
      </c>
      <c r="U388" s="410">
        <v>0</v>
      </c>
      <c r="V388" s="414"/>
      <c r="W388" s="405">
        <v>0</v>
      </c>
      <c r="X388" s="410">
        <v>0</v>
      </c>
      <c r="Y388" s="405">
        <v>0</v>
      </c>
      <c r="Z388" s="405">
        <v>0</v>
      </c>
      <c r="AA388" s="405">
        <v>0</v>
      </c>
      <c r="AB388" s="405">
        <v>0</v>
      </c>
      <c r="AC388" s="405">
        <v>0</v>
      </c>
      <c r="AD388" s="405">
        <v>0</v>
      </c>
      <c r="AE388" s="405">
        <v>0</v>
      </c>
      <c r="AF388" s="405">
        <v>0</v>
      </c>
      <c r="AG388" s="405">
        <v>0</v>
      </c>
      <c r="AH388" s="405">
        <v>0</v>
      </c>
      <c r="AI388" s="410">
        <f>ROUND((434177.11+78899.97),2)</f>
        <v>513077.08</v>
      </c>
      <c r="AJ388" s="405">
        <f>ROUND((AI388+H388)/95.5*3,2)</f>
        <v>207832.82</v>
      </c>
      <c r="AK388" s="405">
        <f>ROUND((AI388+H388)/95.5*1.5,2)</f>
        <v>103916.41</v>
      </c>
      <c r="AL388" s="405">
        <v>0</v>
      </c>
      <c r="AN388" s="372">
        <f>I388/'Приложение 1.1'!J386</f>
        <v>0</v>
      </c>
      <c r="AO388" s="372">
        <f t="shared" si="294"/>
        <v>1323.2273726415094</v>
      </c>
      <c r="AP388" s="372" t="e">
        <f t="shared" si="295"/>
        <v>#DIV/0!</v>
      </c>
      <c r="AQ388" s="372">
        <f t="shared" si="296"/>
        <v>841.79524786324782</v>
      </c>
      <c r="AR388" s="372" t="e">
        <f t="shared" si="297"/>
        <v>#DIV/0!</v>
      </c>
      <c r="AS388" s="372" t="e">
        <f t="shared" si="298"/>
        <v>#DIV/0!</v>
      </c>
      <c r="AT388" s="372" t="e">
        <f t="shared" si="299"/>
        <v>#DIV/0!</v>
      </c>
      <c r="AU388" s="372" t="e">
        <f t="shared" si="300"/>
        <v>#DIV/0!</v>
      </c>
      <c r="AV388" s="372" t="e">
        <f t="shared" si="301"/>
        <v>#DIV/0!</v>
      </c>
      <c r="AW388" s="372" t="e">
        <f t="shared" si="302"/>
        <v>#DIV/0!</v>
      </c>
      <c r="AX388" s="372" t="e">
        <f t="shared" si="303"/>
        <v>#DIV/0!</v>
      </c>
      <c r="AY388" s="372">
        <f>AI388/'Приложение 1.1'!J386</f>
        <v>76.716070574162686</v>
      </c>
      <c r="AZ388" s="404">
        <v>766.59</v>
      </c>
      <c r="BA388" s="404">
        <v>2173.62</v>
      </c>
      <c r="BB388" s="404">
        <v>891.36</v>
      </c>
      <c r="BC388" s="404">
        <v>860.72</v>
      </c>
      <c r="BD388" s="404">
        <v>1699.83</v>
      </c>
      <c r="BE388" s="404">
        <v>1134.04</v>
      </c>
      <c r="BF388" s="404">
        <v>2338035</v>
      </c>
      <c r="BG388" s="404">
        <f t="shared" si="304"/>
        <v>4644</v>
      </c>
      <c r="BH388" s="404">
        <v>9186</v>
      </c>
      <c r="BI388" s="404">
        <v>3559.09</v>
      </c>
      <c r="BJ388" s="404">
        <v>6295.55</v>
      </c>
      <c r="BK388" s="404">
        <f t="shared" si="305"/>
        <v>934101.09</v>
      </c>
      <c r="BL388" s="373" t="str">
        <f t="shared" si="306"/>
        <v xml:space="preserve"> </v>
      </c>
      <c r="BM388" s="373" t="str">
        <f t="shared" si="307"/>
        <v xml:space="preserve"> </v>
      </c>
      <c r="BN388" s="373" t="e">
        <f t="shared" si="308"/>
        <v>#DIV/0!</v>
      </c>
      <c r="BO388" s="373" t="str">
        <f t="shared" si="309"/>
        <v xml:space="preserve"> </v>
      </c>
      <c r="BP388" s="373" t="e">
        <f t="shared" si="310"/>
        <v>#DIV/0!</v>
      </c>
      <c r="BQ388" s="373" t="e">
        <f t="shared" si="311"/>
        <v>#DIV/0!</v>
      </c>
      <c r="BR388" s="373" t="e">
        <f t="shared" si="312"/>
        <v>#DIV/0!</v>
      </c>
      <c r="BS388" s="373" t="e">
        <f t="shared" si="313"/>
        <v>#DIV/0!</v>
      </c>
      <c r="BT388" s="373" t="e">
        <f t="shared" si="314"/>
        <v>#DIV/0!</v>
      </c>
      <c r="BU388" s="373" t="e">
        <f t="shared" si="315"/>
        <v>#DIV/0!</v>
      </c>
      <c r="BV388" s="373" t="e">
        <f t="shared" si="316"/>
        <v>#DIV/0!</v>
      </c>
      <c r="BW388" s="373" t="str">
        <f t="shared" si="317"/>
        <v xml:space="preserve"> </v>
      </c>
      <c r="BY388" s="406">
        <f t="shared" si="318"/>
        <v>3.0000000331997621</v>
      </c>
      <c r="BZ388" s="407">
        <f t="shared" si="319"/>
        <v>1.500000016599881</v>
      </c>
      <c r="CA388" s="408" t="e">
        <f t="shared" si="320"/>
        <v>#DIV/0!</v>
      </c>
      <c r="CB388" s="404">
        <f t="shared" si="321"/>
        <v>4852.9799999999996</v>
      </c>
      <c r="CC388" s="409" t="e">
        <f t="shared" si="322"/>
        <v>#DIV/0!</v>
      </c>
    </row>
    <row r="389" spans="1:82" s="651" customFormat="1" ht="9" customHeight="1">
      <c r="A389" s="642">
        <v>24</v>
      </c>
      <c r="B389" s="659" t="s">
        <v>643</v>
      </c>
      <c r="C389" s="665">
        <v>2691.4</v>
      </c>
      <c r="D389" s="665"/>
      <c r="E389" s="695"/>
      <c r="F389" s="695"/>
      <c r="G389" s="696">
        <f>ROUND(X389+AJ389+AK389,2)</f>
        <v>4562188.55</v>
      </c>
      <c r="H389" s="648">
        <f t="shared" si="329"/>
        <v>0</v>
      </c>
      <c r="I389" s="673">
        <v>0</v>
      </c>
      <c r="J389" s="673">
        <v>0</v>
      </c>
      <c r="K389" s="673">
        <v>0</v>
      </c>
      <c r="L389" s="673">
        <v>0</v>
      </c>
      <c r="M389" s="673">
        <v>0</v>
      </c>
      <c r="N389" s="648">
        <v>0</v>
      </c>
      <c r="O389" s="648">
        <v>0</v>
      </c>
      <c r="P389" s="648">
        <v>0</v>
      </c>
      <c r="Q389" s="648">
        <v>0</v>
      </c>
      <c r="R389" s="648">
        <v>0</v>
      </c>
      <c r="S389" s="648">
        <v>0</v>
      </c>
      <c r="T389" s="649">
        <v>0</v>
      </c>
      <c r="U389" s="648">
        <v>0</v>
      </c>
      <c r="V389" s="695" t="s">
        <v>992</v>
      </c>
      <c r="W389" s="650">
        <v>1083.4000000000001</v>
      </c>
      <c r="X389" s="648">
        <v>4383255.1399999997</v>
      </c>
      <c r="Y389" s="650">
        <v>0</v>
      </c>
      <c r="Z389" s="650">
        <v>0</v>
      </c>
      <c r="AA389" s="650">
        <v>0</v>
      </c>
      <c r="AB389" s="650">
        <v>0</v>
      </c>
      <c r="AC389" s="650">
        <v>0</v>
      </c>
      <c r="AD389" s="650">
        <v>0</v>
      </c>
      <c r="AE389" s="650">
        <v>0</v>
      </c>
      <c r="AF389" s="650">
        <v>0</v>
      </c>
      <c r="AG389" s="650">
        <v>0</v>
      </c>
      <c r="AH389" s="650">
        <v>0</v>
      </c>
      <c r="AI389" s="650">
        <v>0</v>
      </c>
      <c r="AJ389" s="650">
        <v>119089.46</v>
      </c>
      <c r="AK389" s="650">
        <v>59843.95</v>
      </c>
      <c r="AL389" s="650">
        <v>0</v>
      </c>
      <c r="AN389" s="372">
        <f>I389/'Приложение 1.1'!J387</f>
        <v>0</v>
      </c>
      <c r="AO389" s="372" t="e">
        <f t="shared" si="294"/>
        <v>#DIV/0!</v>
      </c>
      <c r="AP389" s="372" t="e">
        <f t="shared" si="295"/>
        <v>#DIV/0!</v>
      </c>
      <c r="AQ389" s="372" t="e">
        <f t="shared" si="296"/>
        <v>#DIV/0!</v>
      </c>
      <c r="AR389" s="372" t="e">
        <f t="shared" si="297"/>
        <v>#DIV/0!</v>
      </c>
      <c r="AS389" s="372" t="e">
        <f t="shared" si="298"/>
        <v>#DIV/0!</v>
      </c>
      <c r="AT389" s="372" t="e">
        <f t="shared" si="299"/>
        <v>#DIV/0!</v>
      </c>
      <c r="AU389" s="372">
        <f t="shared" si="300"/>
        <v>4045.8326933727149</v>
      </c>
      <c r="AV389" s="372" t="e">
        <f t="shared" si="301"/>
        <v>#DIV/0!</v>
      </c>
      <c r="AW389" s="372" t="e">
        <f t="shared" si="302"/>
        <v>#DIV/0!</v>
      </c>
      <c r="AX389" s="372" t="e">
        <f t="shared" si="303"/>
        <v>#DIV/0!</v>
      </c>
      <c r="AY389" s="372">
        <f>AI389/'Приложение 1.1'!J387</f>
        <v>0</v>
      </c>
      <c r="AZ389" s="404">
        <v>766.59</v>
      </c>
      <c r="BA389" s="404">
        <v>2173.62</v>
      </c>
      <c r="BB389" s="404">
        <v>891.36</v>
      </c>
      <c r="BC389" s="404">
        <v>860.72</v>
      </c>
      <c r="BD389" s="404">
        <v>1699.83</v>
      </c>
      <c r="BE389" s="404">
        <v>1134.04</v>
      </c>
      <c r="BF389" s="404">
        <v>2338035</v>
      </c>
      <c r="BG389" s="404">
        <f t="shared" si="304"/>
        <v>4837.9799999999996</v>
      </c>
      <c r="BH389" s="404">
        <v>9186</v>
      </c>
      <c r="BI389" s="404">
        <v>3559.09</v>
      </c>
      <c r="BJ389" s="404">
        <v>6295.55</v>
      </c>
      <c r="BK389" s="404">
        <f t="shared" si="305"/>
        <v>934101.09</v>
      </c>
      <c r="BL389" s="373" t="str">
        <f t="shared" si="306"/>
        <v xml:space="preserve"> </v>
      </c>
      <c r="BM389" s="373" t="e">
        <f t="shared" si="307"/>
        <v>#DIV/0!</v>
      </c>
      <c r="BN389" s="373" t="e">
        <f t="shared" si="308"/>
        <v>#DIV/0!</v>
      </c>
      <c r="BO389" s="373" t="e">
        <f t="shared" si="309"/>
        <v>#DIV/0!</v>
      </c>
      <c r="BP389" s="373" t="e">
        <f t="shared" si="310"/>
        <v>#DIV/0!</v>
      </c>
      <c r="BQ389" s="373" t="e">
        <f t="shared" si="311"/>
        <v>#DIV/0!</v>
      </c>
      <c r="BR389" s="373" t="e">
        <f t="shared" si="312"/>
        <v>#DIV/0!</v>
      </c>
      <c r="BS389" s="373" t="str">
        <f t="shared" si="313"/>
        <v xml:space="preserve"> </v>
      </c>
      <c r="BT389" s="373" t="e">
        <f t="shared" si="314"/>
        <v>#DIV/0!</v>
      </c>
      <c r="BU389" s="373" t="e">
        <f t="shared" si="315"/>
        <v>#DIV/0!</v>
      </c>
      <c r="BV389" s="373" t="e">
        <f t="shared" si="316"/>
        <v>#DIV/0!</v>
      </c>
      <c r="BW389" s="373" t="str">
        <f t="shared" si="317"/>
        <v xml:space="preserve"> </v>
      </c>
      <c r="BX389" s="403"/>
      <c r="BY389" s="406">
        <f t="shared" si="318"/>
        <v>2.6103581361186836</v>
      </c>
      <c r="BZ389" s="407">
        <f t="shared" si="319"/>
        <v>1.3117377623509225</v>
      </c>
      <c r="CA389" s="408">
        <f t="shared" si="320"/>
        <v>4210.991831271921</v>
      </c>
      <c r="CB389" s="404">
        <f t="shared" si="321"/>
        <v>5055.6899999999996</v>
      </c>
      <c r="CC389" s="409" t="str">
        <f t="shared" si="322"/>
        <v xml:space="preserve"> </v>
      </c>
    </row>
    <row r="390" spans="1:82" s="651" customFormat="1" ht="9" customHeight="1">
      <c r="A390" s="642">
        <v>25</v>
      </c>
      <c r="B390" s="659" t="s">
        <v>644</v>
      </c>
      <c r="C390" s="665">
        <v>2434.4</v>
      </c>
      <c r="D390" s="665"/>
      <c r="E390" s="695"/>
      <c r="F390" s="695"/>
      <c r="G390" s="696">
        <f>ROUND(X390+AJ390+AK390,2)</f>
        <v>2610790.66</v>
      </c>
      <c r="H390" s="648">
        <f t="shared" si="329"/>
        <v>0</v>
      </c>
      <c r="I390" s="673">
        <v>0</v>
      </c>
      <c r="J390" s="673">
        <v>0</v>
      </c>
      <c r="K390" s="673">
        <v>0</v>
      </c>
      <c r="L390" s="673">
        <v>0</v>
      </c>
      <c r="M390" s="673">
        <v>0</v>
      </c>
      <c r="N390" s="648">
        <v>0</v>
      </c>
      <c r="O390" s="648">
        <v>0</v>
      </c>
      <c r="P390" s="648">
        <v>0</v>
      </c>
      <c r="Q390" s="648">
        <v>0</v>
      </c>
      <c r="R390" s="648">
        <v>0</v>
      </c>
      <c r="S390" s="648">
        <v>0</v>
      </c>
      <c r="T390" s="649">
        <v>0</v>
      </c>
      <c r="U390" s="648">
        <v>0</v>
      </c>
      <c r="V390" s="695" t="s">
        <v>992</v>
      </c>
      <c r="W390" s="650">
        <v>768.5</v>
      </c>
      <c r="X390" s="648">
        <v>2473238.7000000002</v>
      </c>
      <c r="Y390" s="650">
        <v>0</v>
      </c>
      <c r="Z390" s="650">
        <v>0</v>
      </c>
      <c r="AA390" s="650">
        <v>0</v>
      </c>
      <c r="AB390" s="650">
        <v>0</v>
      </c>
      <c r="AC390" s="650">
        <v>0</v>
      </c>
      <c r="AD390" s="650">
        <v>0</v>
      </c>
      <c r="AE390" s="650">
        <v>0</v>
      </c>
      <c r="AF390" s="650">
        <v>0</v>
      </c>
      <c r="AG390" s="650">
        <v>0</v>
      </c>
      <c r="AH390" s="650">
        <v>0</v>
      </c>
      <c r="AI390" s="650">
        <v>0</v>
      </c>
      <c r="AJ390" s="650">
        <v>91547.96</v>
      </c>
      <c r="AK390" s="650">
        <v>46004</v>
      </c>
      <c r="AL390" s="650">
        <v>0</v>
      </c>
      <c r="AN390" s="372">
        <f>I390/'Приложение 1.1'!J388</f>
        <v>0</v>
      </c>
      <c r="AO390" s="372" t="e">
        <f t="shared" si="294"/>
        <v>#DIV/0!</v>
      </c>
      <c r="AP390" s="372" t="e">
        <f t="shared" si="295"/>
        <v>#DIV/0!</v>
      </c>
      <c r="AQ390" s="372" t="e">
        <f t="shared" si="296"/>
        <v>#DIV/0!</v>
      </c>
      <c r="AR390" s="372" t="e">
        <f t="shared" si="297"/>
        <v>#DIV/0!</v>
      </c>
      <c r="AS390" s="372" t="e">
        <f t="shared" si="298"/>
        <v>#DIV/0!</v>
      </c>
      <c r="AT390" s="372" t="e">
        <f t="shared" si="299"/>
        <v>#DIV/0!</v>
      </c>
      <c r="AU390" s="372">
        <f t="shared" si="300"/>
        <v>3218.2676642810675</v>
      </c>
      <c r="AV390" s="372" t="e">
        <f t="shared" si="301"/>
        <v>#DIV/0!</v>
      </c>
      <c r="AW390" s="372" t="e">
        <f t="shared" si="302"/>
        <v>#DIV/0!</v>
      </c>
      <c r="AX390" s="372" t="e">
        <f t="shared" si="303"/>
        <v>#DIV/0!</v>
      </c>
      <c r="AY390" s="372">
        <f>AI390/'Приложение 1.1'!J388</f>
        <v>0</v>
      </c>
      <c r="AZ390" s="404">
        <v>766.59</v>
      </c>
      <c r="BA390" s="404">
        <v>2173.62</v>
      </c>
      <c r="BB390" s="404">
        <v>891.36</v>
      </c>
      <c r="BC390" s="404">
        <v>860.72</v>
      </c>
      <c r="BD390" s="404">
        <v>1699.83</v>
      </c>
      <c r="BE390" s="404">
        <v>1134.04</v>
      </c>
      <c r="BF390" s="404">
        <v>2338035</v>
      </c>
      <c r="BG390" s="404">
        <f t="shared" si="304"/>
        <v>4837.9799999999996</v>
      </c>
      <c r="BH390" s="404">
        <v>9186</v>
      </c>
      <c r="BI390" s="404">
        <v>3559.09</v>
      </c>
      <c r="BJ390" s="404">
        <v>6295.55</v>
      </c>
      <c r="BK390" s="404">
        <f t="shared" si="305"/>
        <v>934101.09</v>
      </c>
      <c r="BL390" s="373" t="str">
        <f t="shared" si="306"/>
        <v xml:space="preserve"> </v>
      </c>
      <c r="BM390" s="373" t="e">
        <f t="shared" si="307"/>
        <v>#DIV/0!</v>
      </c>
      <c r="BN390" s="373" t="e">
        <f t="shared" si="308"/>
        <v>#DIV/0!</v>
      </c>
      <c r="BO390" s="373" t="e">
        <f t="shared" si="309"/>
        <v>#DIV/0!</v>
      </c>
      <c r="BP390" s="373" t="e">
        <f t="shared" si="310"/>
        <v>#DIV/0!</v>
      </c>
      <c r="BQ390" s="373" t="e">
        <f t="shared" si="311"/>
        <v>#DIV/0!</v>
      </c>
      <c r="BR390" s="373" t="e">
        <f t="shared" si="312"/>
        <v>#DIV/0!</v>
      </c>
      <c r="BS390" s="373" t="str">
        <f t="shared" si="313"/>
        <v xml:space="preserve"> </v>
      </c>
      <c r="BT390" s="373" t="e">
        <f t="shared" si="314"/>
        <v>#DIV/0!</v>
      </c>
      <c r="BU390" s="373" t="e">
        <f t="shared" si="315"/>
        <v>#DIV/0!</v>
      </c>
      <c r="BV390" s="373" t="e">
        <f t="shared" si="316"/>
        <v>#DIV/0!</v>
      </c>
      <c r="BW390" s="373" t="str">
        <f t="shared" si="317"/>
        <v xml:space="preserve"> </v>
      </c>
      <c r="BX390" s="403"/>
      <c r="BY390" s="406">
        <f t="shared" si="318"/>
        <v>3.5065224264284751</v>
      </c>
      <c r="BZ390" s="407">
        <f t="shared" si="319"/>
        <v>1.7620715710695856</v>
      </c>
      <c r="CA390" s="408">
        <f t="shared" si="320"/>
        <v>3397.2552504879636</v>
      </c>
      <c r="CB390" s="404">
        <f t="shared" si="321"/>
        <v>5055.6899999999996</v>
      </c>
      <c r="CC390" s="409" t="str">
        <f t="shared" si="322"/>
        <v xml:space="preserve"> </v>
      </c>
    </row>
    <row r="391" spans="1:82" s="403" customFormat="1" ht="9" customHeight="1">
      <c r="A391" s="641">
        <v>26</v>
      </c>
      <c r="B391" s="412" t="s">
        <v>645</v>
      </c>
      <c r="C391" s="413">
        <v>3524.8</v>
      </c>
      <c r="D391" s="413"/>
      <c r="E391" s="414"/>
      <c r="F391" s="414"/>
      <c r="G391" s="415">
        <f>ROUND((H391+AI391+AJ391+AK391),2)</f>
        <v>2867153.39</v>
      </c>
      <c r="H391" s="410">
        <f>ROUND(I391+K391+M391+O391+Q391+S391,2)</f>
        <v>2659231.52</v>
      </c>
      <c r="I391" s="416">
        <f>ROUND(0.89*801.08*0.955*'Приложение 1.1'!J389,2)</f>
        <v>2399958.58</v>
      </c>
      <c r="J391" s="416">
        <v>0</v>
      </c>
      <c r="K391" s="416">
        <v>0</v>
      </c>
      <c r="L391" s="416">
        <v>0</v>
      </c>
      <c r="M391" s="416">
        <v>0</v>
      </c>
      <c r="N391" s="410">
        <v>308</v>
      </c>
      <c r="O391" s="410">
        <f>ROUND(899.45*0.955*N391*0.98,2)</f>
        <v>259272.94</v>
      </c>
      <c r="P391" s="410">
        <v>0</v>
      </c>
      <c r="Q391" s="410">
        <v>0</v>
      </c>
      <c r="R391" s="410">
        <v>0</v>
      </c>
      <c r="S391" s="410">
        <v>0</v>
      </c>
      <c r="T391" s="417">
        <v>0</v>
      </c>
      <c r="U391" s="410">
        <v>0</v>
      </c>
      <c r="V391" s="414"/>
      <c r="W391" s="405">
        <v>0</v>
      </c>
      <c r="X391" s="410">
        <v>0</v>
      </c>
      <c r="Y391" s="405">
        <v>0</v>
      </c>
      <c r="Z391" s="405">
        <v>0</v>
      </c>
      <c r="AA391" s="405">
        <v>0</v>
      </c>
      <c r="AB391" s="405">
        <v>0</v>
      </c>
      <c r="AC391" s="405">
        <v>0</v>
      </c>
      <c r="AD391" s="405">
        <v>0</v>
      </c>
      <c r="AE391" s="405">
        <v>0</v>
      </c>
      <c r="AF391" s="405">
        <v>0</v>
      </c>
      <c r="AG391" s="405">
        <v>0</v>
      </c>
      <c r="AH391" s="405">
        <v>0</v>
      </c>
      <c r="AI391" s="410">
        <f>ROUND(78899.97,2)</f>
        <v>78899.97</v>
      </c>
      <c r="AJ391" s="405">
        <f>ROUND((AI391+H391)/95.5*3,2)</f>
        <v>86014.6</v>
      </c>
      <c r="AK391" s="405">
        <f>ROUND((AI391+H391)/95.5*1.5,2)</f>
        <v>43007.3</v>
      </c>
      <c r="AL391" s="405">
        <v>0</v>
      </c>
      <c r="AN391" s="372">
        <f>I391/'Приложение 1.1'!J389</f>
        <v>680.8779448479346</v>
      </c>
      <c r="AO391" s="372" t="e">
        <f t="shared" si="294"/>
        <v>#DIV/0!</v>
      </c>
      <c r="AP391" s="372" t="e">
        <f t="shared" si="295"/>
        <v>#DIV/0!</v>
      </c>
      <c r="AQ391" s="372">
        <f t="shared" si="296"/>
        <v>841.79525974025978</v>
      </c>
      <c r="AR391" s="372" t="e">
        <f t="shared" si="297"/>
        <v>#DIV/0!</v>
      </c>
      <c r="AS391" s="372" t="e">
        <f t="shared" si="298"/>
        <v>#DIV/0!</v>
      </c>
      <c r="AT391" s="372" t="e">
        <f t="shared" si="299"/>
        <v>#DIV/0!</v>
      </c>
      <c r="AU391" s="372" t="e">
        <f t="shared" si="300"/>
        <v>#DIV/0!</v>
      </c>
      <c r="AV391" s="372" t="e">
        <f t="shared" si="301"/>
        <v>#DIV/0!</v>
      </c>
      <c r="AW391" s="372" t="e">
        <f t="shared" si="302"/>
        <v>#DIV/0!</v>
      </c>
      <c r="AX391" s="372" t="e">
        <f t="shared" si="303"/>
        <v>#DIV/0!</v>
      </c>
      <c r="AY391" s="372">
        <f>AI391/'Приложение 1.1'!J389</f>
        <v>22.384240240581025</v>
      </c>
      <c r="AZ391" s="404">
        <v>766.59</v>
      </c>
      <c r="BA391" s="404">
        <v>2173.62</v>
      </c>
      <c r="BB391" s="404">
        <v>891.36</v>
      </c>
      <c r="BC391" s="404">
        <v>860.72</v>
      </c>
      <c r="BD391" s="404">
        <v>1699.83</v>
      </c>
      <c r="BE391" s="404">
        <v>1134.04</v>
      </c>
      <c r="BF391" s="404">
        <v>2338035</v>
      </c>
      <c r="BG391" s="404">
        <f t="shared" si="304"/>
        <v>4644</v>
      </c>
      <c r="BH391" s="404">
        <v>9186</v>
      </c>
      <c r="BI391" s="404">
        <v>3559.09</v>
      </c>
      <c r="BJ391" s="404">
        <v>6295.55</v>
      </c>
      <c r="BK391" s="404">
        <f t="shared" si="305"/>
        <v>934101.09</v>
      </c>
      <c r="BL391" s="373" t="str">
        <f t="shared" si="306"/>
        <v xml:space="preserve"> </v>
      </c>
      <c r="BM391" s="373" t="e">
        <f t="shared" si="307"/>
        <v>#DIV/0!</v>
      </c>
      <c r="BN391" s="373" t="e">
        <f t="shared" si="308"/>
        <v>#DIV/0!</v>
      </c>
      <c r="BO391" s="373" t="str">
        <f t="shared" si="309"/>
        <v xml:space="preserve"> </v>
      </c>
      <c r="BP391" s="373" t="e">
        <f t="shared" si="310"/>
        <v>#DIV/0!</v>
      </c>
      <c r="BQ391" s="373" t="e">
        <f t="shared" si="311"/>
        <v>#DIV/0!</v>
      </c>
      <c r="BR391" s="373" t="e">
        <f t="shared" si="312"/>
        <v>#DIV/0!</v>
      </c>
      <c r="BS391" s="373" t="e">
        <f t="shared" si="313"/>
        <v>#DIV/0!</v>
      </c>
      <c r="BT391" s="373" t="e">
        <f t="shared" si="314"/>
        <v>#DIV/0!</v>
      </c>
      <c r="BU391" s="373" t="e">
        <f t="shared" si="315"/>
        <v>#DIV/0!</v>
      </c>
      <c r="BV391" s="373" t="e">
        <f t="shared" si="316"/>
        <v>#DIV/0!</v>
      </c>
      <c r="BW391" s="373" t="str">
        <f t="shared" si="317"/>
        <v xml:space="preserve"> </v>
      </c>
      <c r="BY391" s="406">
        <f t="shared" si="318"/>
        <v>2.9999999407077418</v>
      </c>
      <c r="BZ391" s="407">
        <f t="shared" si="319"/>
        <v>1.4999999703538709</v>
      </c>
      <c r="CA391" s="408" t="e">
        <f t="shared" si="320"/>
        <v>#DIV/0!</v>
      </c>
      <c r="CB391" s="404">
        <f t="shared" si="321"/>
        <v>4852.9799999999996</v>
      </c>
      <c r="CC391" s="409" t="e">
        <f t="shared" si="322"/>
        <v>#DIV/0!</v>
      </c>
    </row>
    <row r="392" spans="1:82" s="651" customFormat="1" ht="9" customHeight="1">
      <c r="A392" s="642">
        <v>27</v>
      </c>
      <c r="B392" s="659" t="s">
        <v>646</v>
      </c>
      <c r="C392" s="665">
        <v>3483</v>
      </c>
      <c r="D392" s="665"/>
      <c r="E392" s="695"/>
      <c r="F392" s="695"/>
      <c r="G392" s="696">
        <f t="shared" ref="G392:G455" si="330">ROUND(X392+AJ392+AK392,2)</f>
        <v>3961149.68</v>
      </c>
      <c r="H392" s="648">
        <f t="shared" si="329"/>
        <v>0</v>
      </c>
      <c r="I392" s="673">
        <v>0</v>
      </c>
      <c r="J392" s="673">
        <v>0</v>
      </c>
      <c r="K392" s="673">
        <v>0</v>
      </c>
      <c r="L392" s="673">
        <v>0</v>
      </c>
      <c r="M392" s="673">
        <v>0</v>
      </c>
      <c r="N392" s="648">
        <v>0</v>
      </c>
      <c r="O392" s="648">
        <v>0</v>
      </c>
      <c r="P392" s="648">
        <v>0</v>
      </c>
      <c r="Q392" s="648">
        <v>0</v>
      </c>
      <c r="R392" s="648">
        <v>0</v>
      </c>
      <c r="S392" s="648">
        <v>0</v>
      </c>
      <c r="T392" s="649">
        <v>0</v>
      </c>
      <c r="U392" s="648">
        <v>0</v>
      </c>
      <c r="V392" s="695" t="s">
        <v>992</v>
      </c>
      <c r="W392" s="650">
        <v>973.9</v>
      </c>
      <c r="X392" s="648">
        <v>3812176.44</v>
      </c>
      <c r="Y392" s="650">
        <v>0</v>
      </c>
      <c r="Z392" s="650">
        <v>0</v>
      </c>
      <c r="AA392" s="650">
        <v>0</v>
      </c>
      <c r="AB392" s="650">
        <v>0</v>
      </c>
      <c r="AC392" s="650">
        <v>0</v>
      </c>
      <c r="AD392" s="650">
        <v>0</v>
      </c>
      <c r="AE392" s="650">
        <v>0</v>
      </c>
      <c r="AF392" s="650">
        <v>0</v>
      </c>
      <c r="AG392" s="650">
        <v>0</v>
      </c>
      <c r="AH392" s="650">
        <v>0</v>
      </c>
      <c r="AI392" s="650">
        <v>0</v>
      </c>
      <c r="AJ392" s="650">
        <v>99149.41</v>
      </c>
      <c r="AK392" s="650">
        <v>49823.83</v>
      </c>
      <c r="AL392" s="650">
        <v>0</v>
      </c>
      <c r="AN392" s="372">
        <f>I392/'Приложение 1.1'!J390</f>
        <v>0</v>
      </c>
      <c r="AO392" s="372" t="e">
        <f t="shared" si="294"/>
        <v>#DIV/0!</v>
      </c>
      <c r="AP392" s="372" t="e">
        <f t="shared" si="295"/>
        <v>#DIV/0!</v>
      </c>
      <c r="AQ392" s="372" t="e">
        <f t="shared" si="296"/>
        <v>#DIV/0!</v>
      </c>
      <c r="AR392" s="372" t="e">
        <f t="shared" si="297"/>
        <v>#DIV/0!</v>
      </c>
      <c r="AS392" s="372" t="e">
        <f t="shared" si="298"/>
        <v>#DIV/0!</v>
      </c>
      <c r="AT392" s="372" t="e">
        <f t="shared" si="299"/>
        <v>#DIV/0!</v>
      </c>
      <c r="AU392" s="372">
        <f t="shared" si="300"/>
        <v>3914.3407331348189</v>
      </c>
      <c r="AV392" s="372" t="e">
        <f t="shared" si="301"/>
        <v>#DIV/0!</v>
      </c>
      <c r="AW392" s="372" t="e">
        <f t="shared" si="302"/>
        <v>#DIV/0!</v>
      </c>
      <c r="AX392" s="372" t="e">
        <f t="shared" si="303"/>
        <v>#DIV/0!</v>
      </c>
      <c r="AY392" s="372">
        <f>AI392/'Приложение 1.1'!J390</f>
        <v>0</v>
      </c>
      <c r="AZ392" s="404">
        <v>766.59</v>
      </c>
      <c r="BA392" s="404">
        <v>2173.62</v>
      </c>
      <c r="BB392" s="404">
        <v>891.36</v>
      </c>
      <c r="BC392" s="404">
        <v>860.72</v>
      </c>
      <c r="BD392" s="404">
        <v>1699.83</v>
      </c>
      <c r="BE392" s="404">
        <v>1134.04</v>
      </c>
      <c r="BF392" s="404">
        <v>2338035</v>
      </c>
      <c r="BG392" s="404">
        <f t="shared" si="304"/>
        <v>4837.9799999999996</v>
      </c>
      <c r="BH392" s="404">
        <v>9186</v>
      </c>
      <c r="BI392" s="404">
        <v>3559.09</v>
      </c>
      <c r="BJ392" s="404">
        <v>6295.55</v>
      </c>
      <c r="BK392" s="404">
        <f t="shared" si="305"/>
        <v>934101.09</v>
      </c>
      <c r="BL392" s="373" t="str">
        <f t="shared" si="306"/>
        <v xml:space="preserve"> </v>
      </c>
      <c r="BM392" s="373" t="e">
        <f t="shared" si="307"/>
        <v>#DIV/0!</v>
      </c>
      <c r="BN392" s="373" t="e">
        <f t="shared" si="308"/>
        <v>#DIV/0!</v>
      </c>
      <c r="BO392" s="373" t="e">
        <f t="shared" si="309"/>
        <v>#DIV/0!</v>
      </c>
      <c r="BP392" s="373" t="e">
        <f t="shared" si="310"/>
        <v>#DIV/0!</v>
      </c>
      <c r="BQ392" s="373" t="e">
        <f t="shared" si="311"/>
        <v>#DIV/0!</v>
      </c>
      <c r="BR392" s="373" t="e">
        <f t="shared" si="312"/>
        <v>#DIV/0!</v>
      </c>
      <c r="BS392" s="373" t="str">
        <f t="shared" si="313"/>
        <v xml:space="preserve"> </v>
      </c>
      <c r="BT392" s="373" t="e">
        <f t="shared" si="314"/>
        <v>#DIV/0!</v>
      </c>
      <c r="BU392" s="373" t="e">
        <f t="shared" si="315"/>
        <v>#DIV/0!</v>
      </c>
      <c r="BV392" s="373" t="e">
        <f t="shared" si="316"/>
        <v>#DIV/0!</v>
      </c>
      <c r="BW392" s="373" t="str">
        <f t="shared" si="317"/>
        <v xml:space="preserve"> </v>
      </c>
      <c r="BX392" s="403"/>
      <c r="BY392" s="406">
        <f t="shared" si="318"/>
        <v>2.5030462873091937</v>
      </c>
      <c r="BZ392" s="407">
        <f t="shared" si="319"/>
        <v>1.257812353104516</v>
      </c>
      <c r="CA392" s="408">
        <f t="shared" si="320"/>
        <v>4067.3063764246845</v>
      </c>
      <c r="CB392" s="404">
        <f t="shared" si="321"/>
        <v>5055.6899999999996</v>
      </c>
      <c r="CC392" s="409" t="str">
        <f t="shared" si="322"/>
        <v xml:space="preserve"> </v>
      </c>
      <c r="CD392" s="697">
        <f>CA392-CB392</f>
        <v>-988.38362357531514</v>
      </c>
    </row>
    <row r="393" spans="1:82" s="651" customFormat="1" ht="9" customHeight="1">
      <c r="A393" s="642">
        <v>28</v>
      </c>
      <c r="B393" s="659" t="s">
        <v>647</v>
      </c>
      <c r="C393" s="665">
        <v>1660.4</v>
      </c>
      <c r="D393" s="665"/>
      <c r="E393" s="695"/>
      <c r="F393" s="695"/>
      <c r="G393" s="696">
        <f t="shared" si="330"/>
        <v>2240038.29</v>
      </c>
      <c r="H393" s="648">
        <f t="shared" si="329"/>
        <v>0</v>
      </c>
      <c r="I393" s="673">
        <v>0</v>
      </c>
      <c r="J393" s="673">
        <v>0</v>
      </c>
      <c r="K393" s="673">
        <v>0</v>
      </c>
      <c r="L393" s="673">
        <v>0</v>
      </c>
      <c r="M393" s="673">
        <v>0</v>
      </c>
      <c r="N393" s="648">
        <v>0</v>
      </c>
      <c r="O393" s="648">
        <v>0</v>
      </c>
      <c r="P393" s="648">
        <v>0</v>
      </c>
      <c r="Q393" s="648">
        <v>0</v>
      </c>
      <c r="R393" s="648">
        <v>0</v>
      </c>
      <c r="S393" s="648">
        <v>0</v>
      </c>
      <c r="T393" s="649">
        <v>0</v>
      </c>
      <c r="U393" s="648">
        <v>0</v>
      </c>
      <c r="V393" s="695" t="s">
        <v>993</v>
      </c>
      <c r="W393" s="650">
        <v>566</v>
      </c>
      <c r="X393" s="648">
        <v>2128787.71</v>
      </c>
      <c r="Y393" s="650">
        <v>0</v>
      </c>
      <c r="Z393" s="650">
        <v>0</v>
      </c>
      <c r="AA393" s="650">
        <v>0</v>
      </c>
      <c r="AB393" s="650">
        <v>0</v>
      </c>
      <c r="AC393" s="650">
        <v>0</v>
      </c>
      <c r="AD393" s="650">
        <v>0</v>
      </c>
      <c r="AE393" s="650">
        <v>0</v>
      </c>
      <c r="AF393" s="650">
        <v>0</v>
      </c>
      <c r="AG393" s="650">
        <v>0</v>
      </c>
      <c r="AH393" s="650">
        <v>0</v>
      </c>
      <c r="AI393" s="650">
        <v>0</v>
      </c>
      <c r="AJ393" s="650">
        <v>74043.03</v>
      </c>
      <c r="AK393" s="650">
        <v>37207.550000000003</v>
      </c>
      <c r="AL393" s="650">
        <v>0</v>
      </c>
      <c r="AN393" s="372">
        <f>I393/'Приложение 1.1'!J391</f>
        <v>0</v>
      </c>
      <c r="AO393" s="372" t="e">
        <f t="shared" si="294"/>
        <v>#DIV/0!</v>
      </c>
      <c r="AP393" s="372" t="e">
        <f t="shared" si="295"/>
        <v>#DIV/0!</v>
      </c>
      <c r="AQ393" s="372" t="e">
        <f t="shared" si="296"/>
        <v>#DIV/0!</v>
      </c>
      <c r="AR393" s="372" t="e">
        <f t="shared" si="297"/>
        <v>#DIV/0!</v>
      </c>
      <c r="AS393" s="372" t="e">
        <f t="shared" si="298"/>
        <v>#DIV/0!</v>
      </c>
      <c r="AT393" s="372" t="e">
        <f t="shared" si="299"/>
        <v>#DIV/0!</v>
      </c>
      <c r="AU393" s="372">
        <f t="shared" si="300"/>
        <v>3761.1090282685514</v>
      </c>
      <c r="AV393" s="372" t="e">
        <f t="shared" si="301"/>
        <v>#DIV/0!</v>
      </c>
      <c r="AW393" s="372" t="e">
        <f t="shared" si="302"/>
        <v>#DIV/0!</v>
      </c>
      <c r="AX393" s="372" t="e">
        <f t="shared" si="303"/>
        <v>#DIV/0!</v>
      </c>
      <c r="AY393" s="372">
        <f>AI393/'Приложение 1.1'!J391</f>
        <v>0</v>
      </c>
      <c r="AZ393" s="404">
        <v>766.59</v>
      </c>
      <c r="BA393" s="404">
        <v>2173.62</v>
      </c>
      <c r="BB393" s="404">
        <v>891.36</v>
      </c>
      <c r="BC393" s="404">
        <v>860.72</v>
      </c>
      <c r="BD393" s="404">
        <v>1699.83</v>
      </c>
      <c r="BE393" s="404">
        <v>1134.04</v>
      </c>
      <c r="BF393" s="404">
        <v>2338035</v>
      </c>
      <c r="BG393" s="404">
        <f t="shared" si="304"/>
        <v>4644</v>
      </c>
      <c r="BH393" s="404">
        <v>9186</v>
      </c>
      <c r="BI393" s="404">
        <v>3559.09</v>
      </c>
      <c r="BJ393" s="404">
        <v>6295.55</v>
      </c>
      <c r="BK393" s="404">
        <f t="shared" si="305"/>
        <v>934101.09</v>
      </c>
      <c r="BL393" s="373" t="str">
        <f t="shared" si="306"/>
        <v xml:space="preserve"> </v>
      </c>
      <c r="BM393" s="373" t="e">
        <f t="shared" si="307"/>
        <v>#DIV/0!</v>
      </c>
      <c r="BN393" s="373" t="e">
        <f t="shared" si="308"/>
        <v>#DIV/0!</v>
      </c>
      <c r="BO393" s="373" t="e">
        <f t="shared" si="309"/>
        <v>#DIV/0!</v>
      </c>
      <c r="BP393" s="373" t="e">
        <f t="shared" si="310"/>
        <v>#DIV/0!</v>
      </c>
      <c r="BQ393" s="373" t="e">
        <f t="shared" si="311"/>
        <v>#DIV/0!</v>
      </c>
      <c r="BR393" s="373" t="e">
        <f t="shared" si="312"/>
        <v>#DIV/0!</v>
      </c>
      <c r="BS393" s="373" t="str">
        <f t="shared" si="313"/>
        <v xml:space="preserve"> </v>
      </c>
      <c r="BT393" s="373" t="e">
        <f t="shared" si="314"/>
        <v>#DIV/0!</v>
      </c>
      <c r="BU393" s="373" t="e">
        <f t="shared" si="315"/>
        <v>#DIV/0!</v>
      </c>
      <c r="BV393" s="373" t="e">
        <f t="shared" si="316"/>
        <v>#DIV/0!</v>
      </c>
      <c r="BW393" s="373" t="str">
        <f t="shared" si="317"/>
        <v xml:space="preserve"> </v>
      </c>
      <c r="BX393" s="403"/>
      <c r="BY393" s="406">
        <f t="shared" si="318"/>
        <v>3.3054359084192262</v>
      </c>
      <c r="BZ393" s="407">
        <f t="shared" si="319"/>
        <v>1.6610229461747283</v>
      </c>
      <c r="CA393" s="408">
        <f t="shared" si="320"/>
        <v>3957.6648233215546</v>
      </c>
      <c r="CB393" s="404">
        <f t="shared" si="321"/>
        <v>4852.9799999999996</v>
      </c>
      <c r="CC393" s="409" t="str">
        <f t="shared" si="322"/>
        <v xml:space="preserve"> </v>
      </c>
    </row>
    <row r="394" spans="1:82" s="651" customFormat="1" ht="9" customHeight="1">
      <c r="A394" s="642">
        <v>29</v>
      </c>
      <c r="B394" s="659" t="s">
        <v>648</v>
      </c>
      <c r="C394" s="665">
        <v>3517.9</v>
      </c>
      <c r="D394" s="665"/>
      <c r="E394" s="695"/>
      <c r="F394" s="695"/>
      <c r="G394" s="696">
        <f t="shared" si="330"/>
        <v>4365733.5199999996</v>
      </c>
      <c r="H394" s="648">
        <f t="shared" si="329"/>
        <v>0</v>
      </c>
      <c r="I394" s="673">
        <v>0</v>
      </c>
      <c r="J394" s="673">
        <v>0</v>
      </c>
      <c r="K394" s="673">
        <v>0</v>
      </c>
      <c r="L394" s="673">
        <v>0</v>
      </c>
      <c r="M394" s="673">
        <v>0</v>
      </c>
      <c r="N394" s="648">
        <v>0</v>
      </c>
      <c r="O394" s="648">
        <v>0</v>
      </c>
      <c r="P394" s="648">
        <v>0</v>
      </c>
      <c r="Q394" s="648">
        <v>0</v>
      </c>
      <c r="R394" s="648">
        <v>0</v>
      </c>
      <c r="S394" s="648">
        <v>0</v>
      </c>
      <c r="T394" s="649">
        <v>0</v>
      </c>
      <c r="U394" s="648">
        <v>0</v>
      </c>
      <c r="V394" s="695" t="s">
        <v>992</v>
      </c>
      <c r="W394" s="650">
        <v>1001.7</v>
      </c>
      <c r="X394" s="648">
        <v>4206166.63</v>
      </c>
      <c r="Y394" s="650">
        <v>0</v>
      </c>
      <c r="Z394" s="650">
        <v>0</v>
      </c>
      <c r="AA394" s="650">
        <v>0</v>
      </c>
      <c r="AB394" s="650">
        <v>0</v>
      </c>
      <c r="AC394" s="650">
        <v>0</v>
      </c>
      <c r="AD394" s="650">
        <v>0</v>
      </c>
      <c r="AE394" s="650">
        <v>0</v>
      </c>
      <c r="AF394" s="650">
        <v>0</v>
      </c>
      <c r="AG394" s="650">
        <v>0</v>
      </c>
      <c r="AH394" s="650">
        <v>0</v>
      </c>
      <c r="AI394" s="650">
        <v>0</v>
      </c>
      <c r="AJ394" s="650">
        <v>106200.04</v>
      </c>
      <c r="AK394" s="650">
        <v>53366.85</v>
      </c>
      <c r="AL394" s="650">
        <v>0</v>
      </c>
      <c r="AN394" s="372">
        <f>I394/'Приложение 1.1'!J392</f>
        <v>0</v>
      </c>
      <c r="AO394" s="372" t="e">
        <f t="shared" si="294"/>
        <v>#DIV/0!</v>
      </c>
      <c r="AP394" s="372" t="e">
        <f t="shared" si="295"/>
        <v>#DIV/0!</v>
      </c>
      <c r="AQ394" s="372" t="e">
        <f t="shared" si="296"/>
        <v>#DIV/0!</v>
      </c>
      <c r="AR394" s="372" t="e">
        <f t="shared" si="297"/>
        <v>#DIV/0!</v>
      </c>
      <c r="AS394" s="372" t="e">
        <f t="shared" si="298"/>
        <v>#DIV/0!</v>
      </c>
      <c r="AT394" s="372" t="e">
        <f t="shared" si="299"/>
        <v>#DIV/0!</v>
      </c>
      <c r="AU394" s="372">
        <f t="shared" si="300"/>
        <v>4199.0282819207341</v>
      </c>
      <c r="AV394" s="372" t="e">
        <f t="shared" si="301"/>
        <v>#DIV/0!</v>
      </c>
      <c r="AW394" s="372" t="e">
        <f t="shared" si="302"/>
        <v>#DIV/0!</v>
      </c>
      <c r="AX394" s="372" t="e">
        <f t="shared" si="303"/>
        <v>#DIV/0!</v>
      </c>
      <c r="AY394" s="372">
        <f>AI394/'Приложение 1.1'!J392</f>
        <v>0</v>
      </c>
      <c r="AZ394" s="404">
        <v>766.59</v>
      </c>
      <c r="BA394" s="404">
        <v>2173.62</v>
      </c>
      <c r="BB394" s="404">
        <v>891.36</v>
      </c>
      <c r="BC394" s="404">
        <v>860.72</v>
      </c>
      <c r="BD394" s="404">
        <v>1699.83</v>
      </c>
      <c r="BE394" s="404">
        <v>1134.04</v>
      </c>
      <c r="BF394" s="404">
        <v>2338035</v>
      </c>
      <c r="BG394" s="404">
        <f t="shared" si="304"/>
        <v>4837.9799999999996</v>
      </c>
      <c r="BH394" s="404">
        <v>9186</v>
      </c>
      <c r="BI394" s="404">
        <v>3559.09</v>
      </c>
      <c r="BJ394" s="404">
        <v>6295.55</v>
      </c>
      <c r="BK394" s="404">
        <f t="shared" si="305"/>
        <v>934101.09</v>
      </c>
      <c r="BL394" s="373" t="str">
        <f t="shared" si="306"/>
        <v xml:space="preserve"> </v>
      </c>
      <c r="BM394" s="373" t="e">
        <f t="shared" si="307"/>
        <v>#DIV/0!</v>
      </c>
      <c r="BN394" s="373" t="e">
        <f t="shared" si="308"/>
        <v>#DIV/0!</v>
      </c>
      <c r="BO394" s="373" t="e">
        <f t="shared" si="309"/>
        <v>#DIV/0!</v>
      </c>
      <c r="BP394" s="373" t="e">
        <f t="shared" si="310"/>
        <v>#DIV/0!</v>
      </c>
      <c r="BQ394" s="373" t="e">
        <f t="shared" si="311"/>
        <v>#DIV/0!</v>
      </c>
      <c r="BR394" s="373" t="e">
        <f t="shared" si="312"/>
        <v>#DIV/0!</v>
      </c>
      <c r="BS394" s="373" t="str">
        <f t="shared" si="313"/>
        <v xml:space="preserve"> </v>
      </c>
      <c r="BT394" s="373" t="e">
        <f t="shared" si="314"/>
        <v>#DIV/0!</v>
      </c>
      <c r="BU394" s="373" t="e">
        <f t="shared" si="315"/>
        <v>#DIV/0!</v>
      </c>
      <c r="BV394" s="373" t="e">
        <f t="shared" si="316"/>
        <v>#DIV/0!</v>
      </c>
      <c r="BW394" s="373" t="str">
        <f t="shared" si="317"/>
        <v xml:space="preserve"> </v>
      </c>
      <c r="BX394" s="403"/>
      <c r="BY394" s="406">
        <f t="shared" si="318"/>
        <v>2.4325818218973656</v>
      </c>
      <c r="BZ394" s="407">
        <f t="shared" si="319"/>
        <v>1.222402827738327</v>
      </c>
      <c r="CA394" s="408">
        <f t="shared" si="320"/>
        <v>4358.3243685734242</v>
      </c>
      <c r="CB394" s="404">
        <f t="shared" si="321"/>
        <v>5055.6899999999996</v>
      </c>
      <c r="CC394" s="409" t="str">
        <f t="shared" si="322"/>
        <v xml:space="preserve"> </v>
      </c>
    </row>
    <row r="395" spans="1:82" s="651" customFormat="1" ht="9" customHeight="1">
      <c r="A395" s="642">
        <v>30</v>
      </c>
      <c r="B395" s="659" t="s">
        <v>649</v>
      </c>
      <c r="C395" s="665">
        <v>3543</v>
      </c>
      <c r="D395" s="665"/>
      <c r="E395" s="695"/>
      <c r="F395" s="695"/>
      <c r="G395" s="696">
        <f t="shared" si="330"/>
        <v>4228537.38</v>
      </c>
      <c r="H395" s="648">
        <f t="shared" si="329"/>
        <v>0</v>
      </c>
      <c r="I395" s="673">
        <v>0</v>
      </c>
      <c r="J395" s="673">
        <v>0</v>
      </c>
      <c r="K395" s="673">
        <v>0</v>
      </c>
      <c r="L395" s="673">
        <v>0</v>
      </c>
      <c r="M395" s="673">
        <v>0</v>
      </c>
      <c r="N395" s="648">
        <v>0</v>
      </c>
      <c r="O395" s="648">
        <v>0</v>
      </c>
      <c r="P395" s="648">
        <v>0</v>
      </c>
      <c r="Q395" s="648">
        <v>0</v>
      </c>
      <c r="R395" s="648">
        <v>0</v>
      </c>
      <c r="S395" s="648">
        <v>0</v>
      </c>
      <c r="T395" s="649">
        <v>0</v>
      </c>
      <c r="U395" s="648">
        <v>0</v>
      </c>
      <c r="V395" s="695" t="s">
        <v>992</v>
      </c>
      <c r="W395" s="650">
        <v>1000.9</v>
      </c>
      <c r="X395" s="648">
        <v>4066156.55</v>
      </c>
      <c r="Y395" s="650">
        <v>0</v>
      </c>
      <c r="Z395" s="650">
        <v>0</v>
      </c>
      <c r="AA395" s="650">
        <v>0</v>
      </c>
      <c r="AB395" s="650">
        <v>0</v>
      </c>
      <c r="AC395" s="650">
        <v>0</v>
      </c>
      <c r="AD395" s="650">
        <v>0</v>
      </c>
      <c r="AE395" s="650">
        <v>0</v>
      </c>
      <c r="AF395" s="650">
        <v>0</v>
      </c>
      <c r="AG395" s="650">
        <v>0</v>
      </c>
      <c r="AH395" s="650">
        <v>0</v>
      </c>
      <c r="AI395" s="650">
        <v>0</v>
      </c>
      <c r="AJ395" s="650">
        <v>108072.86</v>
      </c>
      <c r="AK395" s="650">
        <v>54307.97</v>
      </c>
      <c r="AL395" s="650">
        <v>0</v>
      </c>
      <c r="AN395" s="372">
        <f>I395/'Приложение 1.1'!J393</f>
        <v>0</v>
      </c>
      <c r="AO395" s="372" t="e">
        <f t="shared" si="294"/>
        <v>#DIV/0!</v>
      </c>
      <c r="AP395" s="372" t="e">
        <f t="shared" si="295"/>
        <v>#DIV/0!</v>
      </c>
      <c r="AQ395" s="372" t="e">
        <f t="shared" si="296"/>
        <v>#DIV/0!</v>
      </c>
      <c r="AR395" s="372" t="e">
        <f t="shared" si="297"/>
        <v>#DIV/0!</v>
      </c>
      <c r="AS395" s="372" t="e">
        <f t="shared" si="298"/>
        <v>#DIV/0!</v>
      </c>
      <c r="AT395" s="372" t="e">
        <f t="shared" si="299"/>
        <v>#DIV/0!</v>
      </c>
      <c r="AU395" s="372">
        <f t="shared" si="300"/>
        <v>4062.5002997302427</v>
      </c>
      <c r="AV395" s="372" t="e">
        <f t="shared" si="301"/>
        <v>#DIV/0!</v>
      </c>
      <c r="AW395" s="372" t="e">
        <f t="shared" si="302"/>
        <v>#DIV/0!</v>
      </c>
      <c r="AX395" s="372" t="e">
        <f t="shared" si="303"/>
        <v>#DIV/0!</v>
      </c>
      <c r="AY395" s="372">
        <f>AI395/'Приложение 1.1'!J393</f>
        <v>0</v>
      </c>
      <c r="AZ395" s="404">
        <v>766.59</v>
      </c>
      <c r="BA395" s="404">
        <v>2173.62</v>
      </c>
      <c r="BB395" s="404">
        <v>891.36</v>
      </c>
      <c r="BC395" s="404">
        <v>860.72</v>
      </c>
      <c r="BD395" s="404">
        <v>1699.83</v>
      </c>
      <c r="BE395" s="404">
        <v>1134.04</v>
      </c>
      <c r="BF395" s="404">
        <v>2338035</v>
      </c>
      <c r="BG395" s="404">
        <f t="shared" si="304"/>
        <v>4837.9799999999996</v>
      </c>
      <c r="BH395" s="404">
        <v>9186</v>
      </c>
      <c r="BI395" s="404">
        <v>3559.09</v>
      </c>
      <c r="BJ395" s="404">
        <v>6295.55</v>
      </c>
      <c r="BK395" s="404">
        <f t="shared" si="305"/>
        <v>934101.09</v>
      </c>
      <c r="BL395" s="373" t="str">
        <f t="shared" si="306"/>
        <v xml:space="preserve"> </v>
      </c>
      <c r="BM395" s="373" t="e">
        <f t="shared" si="307"/>
        <v>#DIV/0!</v>
      </c>
      <c r="BN395" s="373" t="e">
        <f t="shared" si="308"/>
        <v>#DIV/0!</v>
      </c>
      <c r="BO395" s="373" t="e">
        <f t="shared" si="309"/>
        <v>#DIV/0!</v>
      </c>
      <c r="BP395" s="373" t="e">
        <f t="shared" si="310"/>
        <v>#DIV/0!</v>
      </c>
      <c r="BQ395" s="373" t="e">
        <f t="shared" si="311"/>
        <v>#DIV/0!</v>
      </c>
      <c r="BR395" s="373" t="e">
        <f t="shared" si="312"/>
        <v>#DIV/0!</v>
      </c>
      <c r="BS395" s="373" t="str">
        <f t="shared" si="313"/>
        <v xml:space="preserve"> </v>
      </c>
      <c r="BT395" s="373" t="e">
        <f t="shared" si="314"/>
        <v>#DIV/0!</v>
      </c>
      <c r="BU395" s="373" t="e">
        <f t="shared" si="315"/>
        <v>#DIV/0!</v>
      </c>
      <c r="BV395" s="373" t="e">
        <f t="shared" si="316"/>
        <v>#DIV/0!</v>
      </c>
      <c r="BW395" s="373" t="str">
        <f t="shared" si="317"/>
        <v xml:space="preserve"> </v>
      </c>
      <c r="BX395" s="403"/>
      <c r="BY395" s="406">
        <f t="shared" si="318"/>
        <v>2.5557976739465409</v>
      </c>
      <c r="BZ395" s="407">
        <f t="shared" si="319"/>
        <v>1.2843204427342678</v>
      </c>
      <c r="CA395" s="408">
        <f t="shared" si="320"/>
        <v>4224.7351183934461</v>
      </c>
      <c r="CB395" s="404">
        <f t="shared" si="321"/>
        <v>5055.6899999999996</v>
      </c>
      <c r="CC395" s="409" t="str">
        <f t="shared" si="322"/>
        <v xml:space="preserve"> </v>
      </c>
    </row>
    <row r="396" spans="1:82" s="596" customFormat="1" ht="9" customHeight="1">
      <c r="A396" s="641">
        <v>31</v>
      </c>
      <c r="B396" s="615" t="s">
        <v>650</v>
      </c>
      <c r="C396" s="616">
        <v>3546.1</v>
      </c>
      <c r="D396" s="616"/>
      <c r="E396" s="617"/>
      <c r="F396" s="617"/>
      <c r="G396" s="618">
        <f t="shared" si="330"/>
        <v>3591006.05</v>
      </c>
      <c r="H396" s="591">
        <f t="shared" si="329"/>
        <v>0</v>
      </c>
      <c r="I396" s="619">
        <v>0</v>
      </c>
      <c r="J396" s="619">
        <v>0</v>
      </c>
      <c r="K396" s="619">
        <v>0</v>
      </c>
      <c r="L396" s="619">
        <v>0</v>
      </c>
      <c r="M396" s="619">
        <v>0</v>
      </c>
      <c r="N396" s="591">
        <v>0</v>
      </c>
      <c r="O396" s="591">
        <v>0</v>
      </c>
      <c r="P396" s="591">
        <v>0</v>
      </c>
      <c r="Q396" s="591">
        <v>0</v>
      </c>
      <c r="R396" s="591">
        <v>0</v>
      </c>
      <c r="S396" s="591">
        <v>0</v>
      </c>
      <c r="T396" s="590">
        <v>0</v>
      </c>
      <c r="U396" s="591">
        <v>0</v>
      </c>
      <c r="V396" s="617" t="s">
        <v>992</v>
      </c>
      <c r="W396" s="620">
        <v>973</v>
      </c>
      <c r="X396" s="591">
        <f t="shared" ref="X396" si="331">ROUND(IF(V396="СК",4852.98,5055.69)*0.955*0.73*W396,2)</f>
        <v>3429410.78</v>
      </c>
      <c r="Y396" s="620">
        <v>0</v>
      </c>
      <c r="Z396" s="620">
        <v>0</v>
      </c>
      <c r="AA396" s="620">
        <v>0</v>
      </c>
      <c r="AB396" s="620">
        <v>0</v>
      </c>
      <c r="AC396" s="620">
        <v>0</v>
      </c>
      <c r="AD396" s="620">
        <v>0</v>
      </c>
      <c r="AE396" s="620">
        <v>0</v>
      </c>
      <c r="AF396" s="620">
        <v>0</v>
      </c>
      <c r="AG396" s="620">
        <v>0</v>
      </c>
      <c r="AH396" s="620">
        <v>0</v>
      </c>
      <c r="AI396" s="620">
        <v>0</v>
      </c>
      <c r="AJ396" s="620">
        <f t="shared" ref="AJ396" si="332">ROUND(X396/95.5*3,2)</f>
        <v>107730.18</v>
      </c>
      <c r="AK396" s="620">
        <f t="shared" ref="AK396" si="333">ROUND(X396/95.5*1.5,2)</f>
        <v>53865.09</v>
      </c>
      <c r="AL396" s="620">
        <v>0</v>
      </c>
      <c r="AN396" s="372">
        <f>I396/'Приложение 1.1'!J394</f>
        <v>0</v>
      </c>
      <c r="AO396" s="372" t="e">
        <f t="shared" si="294"/>
        <v>#DIV/0!</v>
      </c>
      <c r="AP396" s="372" t="e">
        <f t="shared" si="295"/>
        <v>#DIV/0!</v>
      </c>
      <c r="AQ396" s="372" t="e">
        <f t="shared" si="296"/>
        <v>#DIV/0!</v>
      </c>
      <c r="AR396" s="372" t="e">
        <f t="shared" si="297"/>
        <v>#DIV/0!</v>
      </c>
      <c r="AS396" s="372" t="e">
        <f t="shared" si="298"/>
        <v>#DIV/0!</v>
      </c>
      <c r="AT396" s="372" t="e">
        <f t="shared" si="299"/>
        <v>#DIV/0!</v>
      </c>
      <c r="AU396" s="372">
        <f t="shared" si="300"/>
        <v>3524.5742857142855</v>
      </c>
      <c r="AV396" s="372" t="e">
        <f t="shared" si="301"/>
        <v>#DIV/0!</v>
      </c>
      <c r="AW396" s="372" t="e">
        <f t="shared" si="302"/>
        <v>#DIV/0!</v>
      </c>
      <c r="AX396" s="372" t="e">
        <f t="shared" si="303"/>
        <v>#DIV/0!</v>
      </c>
      <c r="AY396" s="372">
        <f>AI396/'Приложение 1.1'!J394</f>
        <v>0</v>
      </c>
      <c r="AZ396" s="404">
        <v>766.59</v>
      </c>
      <c r="BA396" s="404">
        <v>2173.62</v>
      </c>
      <c r="BB396" s="404">
        <v>891.36</v>
      </c>
      <c r="BC396" s="404">
        <v>860.72</v>
      </c>
      <c r="BD396" s="404">
        <v>1699.83</v>
      </c>
      <c r="BE396" s="404">
        <v>1134.04</v>
      </c>
      <c r="BF396" s="404">
        <v>2338035</v>
      </c>
      <c r="BG396" s="404">
        <f t="shared" si="304"/>
        <v>4837.9799999999996</v>
      </c>
      <c r="BH396" s="404">
        <v>9186</v>
      </c>
      <c r="BI396" s="404">
        <v>3559.09</v>
      </c>
      <c r="BJ396" s="404">
        <v>6295.55</v>
      </c>
      <c r="BK396" s="404">
        <f t="shared" si="305"/>
        <v>934101.09</v>
      </c>
      <c r="BL396" s="373" t="str">
        <f t="shared" si="306"/>
        <v xml:space="preserve"> </v>
      </c>
      <c r="BM396" s="373" t="e">
        <f t="shared" si="307"/>
        <v>#DIV/0!</v>
      </c>
      <c r="BN396" s="373" t="e">
        <f t="shared" si="308"/>
        <v>#DIV/0!</v>
      </c>
      <c r="BO396" s="373" t="e">
        <f t="shared" si="309"/>
        <v>#DIV/0!</v>
      </c>
      <c r="BP396" s="373" t="e">
        <f t="shared" si="310"/>
        <v>#DIV/0!</v>
      </c>
      <c r="BQ396" s="373" t="e">
        <f t="shared" si="311"/>
        <v>#DIV/0!</v>
      </c>
      <c r="BR396" s="373" t="e">
        <f t="shared" si="312"/>
        <v>#DIV/0!</v>
      </c>
      <c r="BS396" s="373" t="str">
        <f t="shared" si="313"/>
        <v xml:space="preserve"> </v>
      </c>
      <c r="BT396" s="373" t="e">
        <f t="shared" si="314"/>
        <v>#DIV/0!</v>
      </c>
      <c r="BU396" s="373" t="e">
        <f t="shared" si="315"/>
        <v>#DIV/0!</v>
      </c>
      <c r="BV396" s="373" t="e">
        <f t="shared" si="316"/>
        <v>#DIV/0!</v>
      </c>
      <c r="BW396" s="373" t="str">
        <f t="shared" si="317"/>
        <v xml:space="preserve"> </v>
      </c>
      <c r="BX396" s="403"/>
      <c r="BY396" s="406">
        <f t="shared" si="318"/>
        <v>2.999999958228976</v>
      </c>
      <c r="BZ396" s="407">
        <f t="shared" si="319"/>
        <v>1.499999979114488</v>
      </c>
      <c r="CA396" s="408">
        <f t="shared" si="320"/>
        <v>3690.6536998972247</v>
      </c>
      <c r="CB396" s="404">
        <f t="shared" si="321"/>
        <v>5055.6899999999996</v>
      </c>
      <c r="CC396" s="409" t="str">
        <f t="shared" si="322"/>
        <v xml:space="preserve"> </v>
      </c>
    </row>
    <row r="397" spans="1:82" s="651" customFormat="1" ht="9" customHeight="1">
      <c r="A397" s="642">
        <v>32</v>
      </c>
      <c r="B397" s="659" t="s">
        <v>651</v>
      </c>
      <c r="C397" s="665">
        <v>2552.8000000000002</v>
      </c>
      <c r="D397" s="665"/>
      <c r="E397" s="695"/>
      <c r="F397" s="695"/>
      <c r="G397" s="696">
        <f t="shared" si="330"/>
        <v>3531097.81</v>
      </c>
      <c r="H397" s="648">
        <f t="shared" si="329"/>
        <v>0</v>
      </c>
      <c r="I397" s="673">
        <v>0</v>
      </c>
      <c r="J397" s="673">
        <v>0</v>
      </c>
      <c r="K397" s="673">
        <v>0</v>
      </c>
      <c r="L397" s="673">
        <v>0</v>
      </c>
      <c r="M397" s="673">
        <v>0</v>
      </c>
      <c r="N397" s="648">
        <v>0</v>
      </c>
      <c r="O397" s="648">
        <v>0</v>
      </c>
      <c r="P397" s="648">
        <v>0</v>
      </c>
      <c r="Q397" s="648">
        <v>0</v>
      </c>
      <c r="R397" s="648">
        <v>0</v>
      </c>
      <c r="S397" s="648">
        <v>0</v>
      </c>
      <c r="T397" s="649">
        <v>0</v>
      </c>
      <c r="U397" s="648">
        <v>0</v>
      </c>
      <c r="V397" s="695" t="s">
        <v>992</v>
      </c>
      <c r="W397" s="650">
        <v>1140</v>
      </c>
      <c r="X397" s="648">
        <v>3342398.38</v>
      </c>
      <c r="Y397" s="650">
        <v>0</v>
      </c>
      <c r="Z397" s="650">
        <v>0</v>
      </c>
      <c r="AA397" s="650">
        <v>0</v>
      </c>
      <c r="AB397" s="650">
        <v>0</v>
      </c>
      <c r="AC397" s="650">
        <v>0</v>
      </c>
      <c r="AD397" s="650">
        <v>0</v>
      </c>
      <c r="AE397" s="650">
        <v>0</v>
      </c>
      <c r="AF397" s="650">
        <v>0</v>
      </c>
      <c r="AG397" s="650">
        <v>0</v>
      </c>
      <c r="AH397" s="650">
        <v>0</v>
      </c>
      <c r="AI397" s="650">
        <v>0</v>
      </c>
      <c r="AJ397" s="650">
        <v>125589.25</v>
      </c>
      <c r="AK397" s="650">
        <v>63110.18</v>
      </c>
      <c r="AL397" s="650">
        <v>0</v>
      </c>
      <c r="AN397" s="372">
        <f>I397/'Приложение 1.1'!J395</f>
        <v>0</v>
      </c>
      <c r="AO397" s="372" t="e">
        <f t="shared" si="294"/>
        <v>#DIV/0!</v>
      </c>
      <c r="AP397" s="372" t="e">
        <f t="shared" si="295"/>
        <v>#DIV/0!</v>
      </c>
      <c r="AQ397" s="372" t="e">
        <f t="shared" si="296"/>
        <v>#DIV/0!</v>
      </c>
      <c r="AR397" s="372" t="e">
        <f t="shared" si="297"/>
        <v>#DIV/0!</v>
      </c>
      <c r="AS397" s="372" t="e">
        <f t="shared" si="298"/>
        <v>#DIV/0!</v>
      </c>
      <c r="AT397" s="372" t="e">
        <f t="shared" si="299"/>
        <v>#DIV/0!</v>
      </c>
      <c r="AU397" s="372">
        <f t="shared" si="300"/>
        <v>2931.9284035087717</v>
      </c>
      <c r="AV397" s="372" t="e">
        <f t="shared" si="301"/>
        <v>#DIV/0!</v>
      </c>
      <c r="AW397" s="372" t="e">
        <f t="shared" si="302"/>
        <v>#DIV/0!</v>
      </c>
      <c r="AX397" s="372" t="e">
        <f t="shared" si="303"/>
        <v>#DIV/0!</v>
      </c>
      <c r="AY397" s="372">
        <f>AI397/'Приложение 1.1'!J395</f>
        <v>0</v>
      </c>
      <c r="AZ397" s="404">
        <v>766.59</v>
      </c>
      <c r="BA397" s="404">
        <v>2173.62</v>
      </c>
      <c r="BB397" s="404">
        <v>891.36</v>
      </c>
      <c r="BC397" s="404">
        <v>860.72</v>
      </c>
      <c r="BD397" s="404">
        <v>1699.83</v>
      </c>
      <c r="BE397" s="404">
        <v>1134.04</v>
      </c>
      <c r="BF397" s="404">
        <v>2338035</v>
      </c>
      <c r="BG397" s="404">
        <f t="shared" si="304"/>
        <v>4837.9799999999996</v>
      </c>
      <c r="BH397" s="404">
        <v>9186</v>
      </c>
      <c r="BI397" s="404">
        <v>3559.09</v>
      </c>
      <c r="BJ397" s="404">
        <v>6295.55</v>
      </c>
      <c r="BK397" s="404">
        <f t="shared" si="305"/>
        <v>934101.09</v>
      </c>
      <c r="BL397" s="373" t="str">
        <f t="shared" si="306"/>
        <v xml:space="preserve"> </v>
      </c>
      <c r="BM397" s="373" t="e">
        <f t="shared" si="307"/>
        <v>#DIV/0!</v>
      </c>
      <c r="BN397" s="373" t="e">
        <f t="shared" si="308"/>
        <v>#DIV/0!</v>
      </c>
      <c r="BO397" s="373" t="e">
        <f t="shared" si="309"/>
        <v>#DIV/0!</v>
      </c>
      <c r="BP397" s="373" t="e">
        <f t="shared" si="310"/>
        <v>#DIV/0!</v>
      </c>
      <c r="BQ397" s="373" t="e">
        <f t="shared" si="311"/>
        <v>#DIV/0!</v>
      </c>
      <c r="BR397" s="373" t="e">
        <f t="shared" si="312"/>
        <v>#DIV/0!</v>
      </c>
      <c r="BS397" s="373" t="str">
        <f t="shared" si="313"/>
        <v xml:space="preserve"> </v>
      </c>
      <c r="BT397" s="373" t="e">
        <f t="shared" si="314"/>
        <v>#DIV/0!</v>
      </c>
      <c r="BU397" s="373" t="e">
        <f t="shared" si="315"/>
        <v>#DIV/0!</v>
      </c>
      <c r="BV397" s="373" t="e">
        <f t="shared" si="316"/>
        <v>#DIV/0!</v>
      </c>
      <c r="BW397" s="373" t="str">
        <f t="shared" si="317"/>
        <v xml:space="preserve"> </v>
      </c>
      <c r="BX397" s="403"/>
      <c r="BY397" s="406">
        <f t="shared" si="318"/>
        <v>3.5566630197649496</v>
      </c>
      <c r="BZ397" s="407">
        <f t="shared" si="319"/>
        <v>1.7872679658227875</v>
      </c>
      <c r="CA397" s="408">
        <f t="shared" si="320"/>
        <v>3097.4542192982458</v>
      </c>
      <c r="CB397" s="404">
        <f t="shared" si="321"/>
        <v>5055.6899999999996</v>
      </c>
      <c r="CC397" s="409" t="str">
        <f t="shared" si="322"/>
        <v xml:space="preserve"> </v>
      </c>
    </row>
    <row r="398" spans="1:82" s="651" customFormat="1" ht="9" customHeight="1">
      <c r="A398" s="642">
        <v>33</v>
      </c>
      <c r="B398" s="659" t="s">
        <v>652</v>
      </c>
      <c r="C398" s="665">
        <v>2652.1</v>
      </c>
      <c r="D398" s="665"/>
      <c r="E398" s="695"/>
      <c r="F398" s="695"/>
      <c r="G398" s="696">
        <f t="shared" si="330"/>
        <v>3430952.35</v>
      </c>
      <c r="H398" s="648">
        <f t="shared" si="329"/>
        <v>0</v>
      </c>
      <c r="I398" s="673">
        <v>0</v>
      </c>
      <c r="J398" s="673">
        <v>0</v>
      </c>
      <c r="K398" s="673">
        <v>0</v>
      </c>
      <c r="L398" s="673">
        <v>0</v>
      </c>
      <c r="M398" s="673">
        <v>0</v>
      </c>
      <c r="N398" s="648">
        <v>0</v>
      </c>
      <c r="O398" s="648">
        <v>0</v>
      </c>
      <c r="P398" s="648">
        <v>0</v>
      </c>
      <c r="Q398" s="648">
        <v>0</v>
      </c>
      <c r="R398" s="648">
        <v>0</v>
      </c>
      <c r="S398" s="648">
        <v>0</v>
      </c>
      <c r="T398" s="649">
        <v>0</v>
      </c>
      <c r="U398" s="648">
        <v>0</v>
      </c>
      <c r="V398" s="695" t="s">
        <v>992</v>
      </c>
      <c r="W398" s="650">
        <v>1124.26</v>
      </c>
      <c r="X398" s="648">
        <v>3244073.7</v>
      </c>
      <c r="Y398" s="650">
        <v>0</v>
      </c>
      <c r="Z398" s="650">
        <v>0</v>
      </c>
      <c r="AA398" s="650">
        <v>0</v>
      </c>
      <c r="AB398" s="650">
        <v>0</v>
      </c>
      <c r="AC398" s="650">
        <v>0</v>
      </c>
      <c r="AD398" s="650">
        <v>0</v>
      </c>
      <c r="AE398" s="650">
        <v>0</v>
      </c>
      <c r="AF398" s="650">
        <v>0</v>
      </c>
      <c r="AG398" s="650">
        <v>0</v>
      </c>
      <c r="AH398" s="650">
        <v>0</v>
      </c>
      <c r="AI398" s="650">
        <v>0</v>
      </c>
      <c r="AJ398" s="650">
        <v>124377.43</v>
      </c>
      <c r="AK398" s="650">
        <v>62501.22</v>
      </c>
      <c r="AL398" s="650">
        <v>0</v>
      </c>
      <c r="AN398" s="372">
        <f>I398/'Приложение 1.1'!J396</f>
        <v>0</v>
      </c>
      <c r="AO398" s="372" t="e">
        <f t="shared" si="294"/>
        <v>#DIV/0!</v>
      </c>
      <c r="AP398" s="372" t="e">
        <f t="shared" si="295"/>
        <v>#DIV/0!</v>
      </c>
      <c r="AQ398" s="372" t="e">
        <f t="shared" si="296"/>
        <v>#DIV/0!</v>
      </c>
      <c r="AR398" s="372" t="e">
        <f t="shared" si="297"/>
        <v>#DIV/0!</v>
      </c>
      <c r="AS398" s="372" t="e">
        <f t="shared" si="298"/>
        <v>#DIV/0!</v>
      </c>
      <c r="AT398" s="372" t="e">
        <f t="shared" si="299"/>
        <v>#DIV/0!</v>
      </c>
      <c r="AU398" s="372">
        <f t="shared" si="300"/>
        <v>2885.5190970060307</v>
      </c>
      <c r="AV398" s="372" t="e">
        <f t="shared" si="301"/>
        <v>#DIV/0!</v>
      </c>
      <c r="AW398" s="372" t="e">
        <f t="shared" si="302"/>
        <v>#DIV/0!</v>
      </c>
      <c r="AX398" s="372" t="e">
        <f t="shared" si="303"/>
        <v>#DIV/0!</v>
      </c>
      <c r="AY398" s="372">
        <f>AI398/'Приложение 1.1'!J396</f>
        <v>0</v>
      </c>
      <c r="AZ398" s="404">
        <v>766.59</v>
      </c>
      <c r="BA398" s="404">
        <v>2173.62</v>
      </c>
      <c r="BB398" s="404">
        <v>891.36</v>
      </c>
      <c r="BC398" s="404">
        <v>860.72</v>
      </c>
      <c r="BD398" s="404">
        <v>1699.83</v>
      </c>
      <c r="BE398" s="404">
        <v>1134.04</v>
      </c>
      <c r="BF398" s="404">
        <v>2338035</v>
      </c>
      <c r="BG398" s="404">
        <f t="shared" si="304"/>
        <v>4837.9799999999996</v>
      </c>
      <c r="BH398" s="404">
        <v>9186</v>
      </c>
      <c r="BI398" s="404">
        <v>3559.09</v>
      </c>
      <c r="BJ398" s="404">
        <v>6295.55</v>
      </c>
      <c r="BK398" s="404">
        <f t="shared" si="305"/>
        <v>934101.09</v>
      </c>
      <c r="BL398" s="373" t="str">
        <f t="shared" si="306"/>
        <v xml:space="preserve"> </v>
      </c>
      <c r="BM398" s="373" t="e">
        <f t="shared" si="307"/>
        <v>#DIV/0!</v>
      </c>
      <c r="BN398" s="373" t="e">
        <f t="shared" si="308"/>
        <v>#DIV/0!</v>
      </c>
      <c r="BO398" s="373" t="e">
        <f t="shared" si="309"/>
        <v>#DIV/0!</v>
      </c>
      <c r="BP398" s="373" t="e">
        <f t="shared" si="310"/>
        <v>#DIV/0!</v>
      </c>
      <c r="BQ398" s="373" t="e">
        <f t="shared" si="311"/>
        <v>#DIV/0!</v>
      </c>
      <c r="BR398" s="373" t="e">
        <f t="shared" si="312"/>
        <v>#DIV/0!</v>
      </c>
      <c r="BS398" s="373" t="str">
        <f t="shared" si="313"/>
        <v xml:space="preserve"> </v>
      </c>
      <c r="BT398" s="373" t="e">
        <f t="shared" si="314"/>
        <v>#DIV/0!</v>
      </c>
      <c r="BU398" s="373" t="e">
        <f t="shared" si="315"/>
        <v>#DIV/0!</v>
      </c>
      <c r="BV398" s="373" t="e">
        <f t="shared" si="316"/>
        <v>#DIV/0!</v>
      </c>
      <c r="BW398" s="373" t="str">
        <f t="shared" si="317"/>
        <v xml:space="preserve"> </v>
      </c>
      <c r="BX398" s="403"/>
      <c r="BY398" s="406">
        <f t="shared" si="318"/>
        <v>3.6251576038355644</v>
      </c>
      <c r="BZ398" s="407">
        <f t="shared" si="319"/>
        <v>1.8216872058861442</v>
      </c>
      <c r="CA398" s="408">
        <f t="shared" si="320"/>
        <v>3051.7427908135128</v>
      </c>
      <c r="CB398" s="404">
        <f t="shared" si="321"/>
        <v>5055.6899999999996</v>
      </c>
      <c r="CC398" s="409" t="str">
        <f t="shared" si="322"/>
        <v xml:space="preserve"> </v>
      </c>
    </row>
    <row r="399" spans="1:82" s="651" customFormat="1" ht="9" customHeight="1">
      <c r="A399" s="642">
        <v>34</v>
      </c>
      <c r="B399" s="659" t="s">
        <v>653</v>
      </c>
      <c r="C399" s="665">
        <v>3633.5</v>
      </c>
      <c r="D399" s="665"/>
      <c r="E399" s="695"/>
      <c r="F399" s="695"/>
      <c r="G399" s="696">
        <f t="shared" si="330"/>
        <v>2609954.69</v>
      </c>
      <c r="H399" s="648">
        <f t="shared" si="329"/>
        <v>0</v>
      </c>
      <c r="I399" s="673">
        <v>0</v>
      </c>
      <c r="J399" s="673">
        <v>0</v>
      </c>
      <c r="K399" s="673">
        <v>0</v>
      </c>
      <c r="L399" s="673">
        <v>0</v>
      </c>
      <c r="M399" s="673">
        <v>0</v>
      </c>
      <c r="N399" s="648">
        <v>0</v>
      </c>
      <c r="O399" s="648">
        <v>0</v>
      </c>
      <c r="P399" s="648">
        <v>0</v>
      </c>
      <c r="Q399" s="648">
        <v>0</v>
      </c>
      <c r="R399" s="648">
        <v>0</v>
      </c>
      <c r="S399" s="648">
        <v>0</v>
      </c>
      <c r="T399" s="649">
        <v>0</v>
      </c>
      <c r="U399" s="648">
        <v>0</v>
      </c>
      <c r="V399" s="695" t="s">
        <v>992</v>
      </c>
      <c r="W399" s="650">
        <v>789</v>
      </c>
      <c r="X399" s="648">
        <v>2405530.2999999998</v>
      </c>
      <c r="Y399" s="650">
        <v>0</v>
      </c>
      <c r="Z399" s="650">
        <v>0</v>
      </c>
      <c r="AA399" s="650">
        <v>0</v>
      </c>
      <c r="AB399" s="650">
        <v>0</v>
      </c>
      <c r="AC399" s="650">
        <v>0</v>
      </c>
      <c r="AD399" s="650">
        <v>0</v>
      </c>
      <c r="AE399" s="650">
        <v>0</v>
      </c>
      <c r="AF399" s="650">
        <v>0</v>
      </c>
      <c r="AG399" s="650">
        <v>0</v>
      </c>
      <c r="AH399" s="650">
        <v>0</v>
      </c>
      <c r="AI399" s="650">
        <v>0</v>
      </c>
      <c r="AJ399" s="650">
        <v>136055.03</v>
      </c>
      <c r="AK399" s="650">
        <v>68369.36</v>
      </c>
      <c r="AL399" s="650">
        <v>0</v>
      </c>
      <c r="AN399" s="372">
        <f>I399/'Приложение 1.1'!J397</f>
        <v>0</v>
      </c>
      <c r="AO399" s="372" t="e">
        <f t="shared" si="294"/>
        <v>#DIV/0!</v>
      </c>
      <c r="AP399" s="372" t="e">
        <f t="shared" si="295"/>
        <v>#DIV/0!</v>
      </c>
      <c r="AQ399" s="372" t="e">
        <f t="shared" si="296"/>
        <v>#DIV/0!</v>
      </c>
      <c r="AR399" s="372" t="e">
        <f t="shared" si="297"/>
        <v>#DIV/0!</v>
      </c>
      <c r="AS399" s="372" t="e">
        <f t="shared" si="298"/>
        <v>#DIV/0!</v>
      </c>
      <c r="AT399" s="372" t="e">
        <f t="shared" si="299"/>
        <v>#DIV/0!</v>
      </c>
      <c r="AU399" s="372">
        <f t="shared" si="300"/>
        <v>3048.8343472750316</v>
      </c>
      <c r="AV399" s="372" t="e">
        <f t="shared" si="301"/>
        <v>#DIV/0!</v>
      </c>
      <c r="AW399" s="372" t="e">
        <f t="shared" si="302"/>
        <v>#DIV/0!</v>
      </c>
      <c r="AX399" s="372" t="e">
        <f t="shared" si="303"/>
        <v>#DIV/0!</v>
      </c>
      <c r="AY399" s="372">
        <f>AI399/'Приложение 1.1'!J397</f>
        <v>0</v>
      </c>
      <c r="AZ399" s="404">
        <v>766.59</v>
      </c>
      <c r="BA399" s="404">
        <v>2173.62</v>
      </c>
      <c r="BB399" s="404">
        <v>891.36</v>
      </c>
      <c r="BC399" s="404">
        <v>860.72</v>
      </c>
      <c r="BD399" s="404">
        <v>1699.83</v>
      </c>
      <c r="BE399" s="404">
        <v>1134.04</v>
      </c>
      <c r="BF399" s="404">
        <v>2338035</v>
      </c>
      <c r="BG399" s="404">
        <f t="shared" si="304"/>
        <v>4837.9799999999996</v>
      </c>
      <c r="BH399" s="404">
        <v>9186</v>
      </c>
      <c r="BI399" s="404">
        <v>3559.09</v>
      </c>
      <c r="BJ399" s="404">
        <v>6295.55</v>
      </c>
      <c r="BK399" s="404">
        <f t="shared" si="305"/>
        <v>934101.09</v>
      </c>
      <c r="BL399" s="373" t="str">
        <f t="shared" si="306"/>
        <v xml:space="preserve"> </v>
      </c>
      <c r="BM399" s="373" t="e">
        <f t="shared" si="307"/>
        <v>#DIV/0!</v>
      </c>
      <c r="BN399" s="373" t="e">
        <f t="shared" si="308"/>
        <v>#DIV/0!</v>
      </c>
      <c r="BO399" s="373" t="e">
        <f t="shared" si="309"/>
        <v>#DIV/0!</v>
      </c>
      <c r="BP399" s="373" t="e">
        <f t="shared" si="310"/>
        <v>#DIV/0!</v>
      </c>
      <c r="BQ399" s="373" t="e">
        <f t="shared" si="311"/>
        <v>#DIV/0!</v>
      </c>
      <c r="BR399" s="373" t="e">
        <f t="shared" si="312"/>
        <v>#DIV/0!</v>
      </c>
      <c r="BS399" s="373" t="str">
        <f t="shared" si="313"/>
        <v xml:space="preserve"> </v>
      </c>
      <c r="BT399" s="373" t="e">
        <f t="shared" si="314"/>
        <v>#DIV/0!</v>
      </c>
      <c r="BU399" s="373" t="e">
        <f t="shared" si="315"/>
        <v>#DIV/0!</v>
      </c>
      <c r="BV399" s="373" t="e">
        <f t="shared" si="316"/>
        <v>#DIV/0!</v>
      </c>
      <c r="BW399" s="373" t="str">
        <f t="shared" si="317"/>
        <v xml:space="preserve"> </v>
      </c>
      <c r="BX399" s="403"/>
      <c r="BY399" s="406">
        <f t="shared" si="318"/>
        <v>5.2129268956772581</v>
      </c>
      <c r="BZ399" s="407">
        <f t="shared" si="319"/>
        <v>2.6195611847958942</v>
      </c>
      <c r="CA399" s="408">
        <f t="shared" si="320"/>
        <v>3307.9273637515844</v>
      </c>
      <c r="CB399" s="404">
        <f t="shared" si="321"/>
        <v>5055.6899999999996</v>
      </c>
      <c r="CC399" s="409" t="str">
        <f t="shared" si="322"/>
        <v xml:space="preserve"> </v>
      </c>
    </row>
    <row r="400" spans="1:82" s="596" customFormat="1" ht="9" customHeight="1">
      <c r="A400" s="641">
        <v>35</v>
      </c>
      <c r="B400" s="615" t="s">
        <v>654</v>
      </c>
      <c r="C400" s="616">
        <v>1072.0999999999999</v>
      </c>
      <c r="D400" s="616"/>
      <c r="E400" s="617"/>
      <c r="F400" s="617"/>
      <c r="G400" s="618">
        <f>ROUND(H400+AI400+AJ400+AK400,2)</f>
        <v>224904.8</v>
      </c>
      <c r="H400" s="591">
        <f t="shared" si="329"/>
        <v>135884.12</v>
      </c>
      <c r="I400" s="619">
        <v>0</v>
      </c>
      <c r="J400" s="619">
        <v>0</v>
      </c>
      <c r="K400" s="619">
        <v>0</v>
      </c>
      <c r="L400" s="619">
        <v>0</v>
      </c>
      <c r="M400" s="619">
        <v>0</v>
      </c>
      <c r="N400" s="591">
        <v>70</v>
      </c>
      <c r="O400" s="591">
        <f>ROUND(899.45*0.955*N400*0.98,2)</f>
        <v>58925.67</v>
      </c>
      <c r="P400" s="591">
        <v>0</v>
      </c>
      <c r="Q400" s="591">
        <v>0</v>
      </c>
      <c r="R400" s="591">
        <v>80</v>
      </c>
      <c r="S400" s="591">
        <f>ROUND(1185.07*0.955*R400*0.85,2)</f>
        <v>76958.45</v>
      </c>
      <c r="T400" s="590">
        <v>0</v>
      </c>
      <c r="U400" s="591">
        <v>0</v>
      </c>
      <c r="V400" s="617"/>
      <c r="W400" s="620">
        <v>0</v>
      </c>
      <c r="X400" s="591">
        <v>0</v>
      </c>
      <c r="Y400" s="620">
        <v>0</v>
      </c>
      <c r="Z400" s="620">
        <v>0</v>
      </c>
      <c r="AA400" s="620">
        <v>0</v>
      </c>
      <c r="AB400" s="620">
        <v>0</v>
      </c>
      <c r="AC400" s="620">
        <v>0</v>
      </c>
      <c r="AD400" s="620">
        <v>0</v>
      </c>
      <c r="AE400" s="620">
        <v>0</v>
      </c>
      <c r="AF400" s="620">
        <v>0</v>
      </c>
      <c r="AG400" s="620">
        <v>0</v>
      </c>
      <c r="AH400" s="620">
        <v>0</v>
      </c>
      <c r="AI400" s="620">
        <f>ROUND(78899.97,2)</f>
        <v>78899.97</v>
      </c>
      <c r="AJ400" s="620">
        <f>ROUND((AI400+H400)/95.5*3,2)</f>
        <v>6747.14</v>
      </c>
      <c r="AK400" s="620">
        <f>ROUND((AI400+H400)/95.5*1.5,2)</f>
        <v>3373.57</v>
      </c>
      <c r="AL400" s="620">
        <v>0</v>
      </c>
      <c r="AN400" s="372">
        <f>I400/'Приложение 1.1'!J398</f>
        <v>0</v>
      </c>
      <c r="AO400" s="372" t="e">
        <f t="shared" si="294"/>
        <v>#DIV/0!</v>
      </c>
      <c r="AP400" s="372" t="e">
        <f t="shared" si="295"/>
        <v>#DIV/0!</v>
      </c>
      <c r="AQ400" s="372">
        <f t="shared" si="296"/>
        <v>841.79528571428568</v>
      </c>
      <c r="AR400" s="372" t="e">
        <f t="shared" si="297"/>
        <v>#DIV/0!</v>
      </c>
      <c r="AS400" s="372">
        <f t="shared" si="298"/>
        <v>961.98062499999992</v>
      </c>
      <c r="AT400" s="372" t="e">
        <f t="shared" si="299"/>
        <v>#DIV/0!</v>
      </c>
      <c r="AU400" s="372" t="e">
        <f t="shared" si="300"/>
        <v>#DIV/0!</v>
      </c>
      <c r="AV400" s="372" t="e">
        <f t="shared" si="301"/>
        <v>#DIV/0!</v>
      </c>
      <c r="AW400" s="372" t="e">
        <f t="shared" si="302"/>
        <v>#DIV/0!</v>
      </c>
      <c r="AX400" s="372" t="e">
        <f t="shared" si="303"/>
        <v>#DIV/0!</v>
      </c>
      <c r="AY400" s="372">
        <f>AI400/'Приложение 1.1'!J398</f>
        <v>73.593853185337196</v>
      </c>
      <c r="AZ400" s="404">
        <v>766.59</v>
      </c>
      <c r="BA400" s="404">
        <v>2173.62</v>
      </c>
      <c r="BB400" s="404">
        <v>891.36</v>
      </c>
      <c r="BC400" s="404">
        <v>860.72</v>
      </c>
      <c r="BD400" s="404">
        <v>1699.83</v>
      </c>
      <c r="BE400" s="404">
        <v>1134.04</v>
      </c>
      <c r="BF400" s="404">
        <v>2338035</v>
      </c>
      <c r="BG400" s="404">
        <f t="shared" si="304"/>
        <v>4644</v>
      </c>
      <c r="BH400" s="404">
        <v>9186</v>
      </c>
      <c r="BI400" s="404">
        <v>3559.09</v>
      </c>
      <c r="BJ400" s="404">
        <v>6295.55</v>
      </c>
      <c r="BK400" s="404">
        <f t="shared" si="305"/>
        <v>934101.09</v>
      </c>
      <c r="BL400" s="373" t="str">
        <f t="shared" si="306"/>
        <v xml:space="preserve"> </v>
      </c>
      <c r="BM400" s="373" t="e">
        <f t="shared" si="307"/>
        <v>#DIV/0!</v>
      </c>
      <c r="BN400" s="373" t="e">
        <f t="shared" si="308"/>
        <v>#DIV/0!</v>
      </c>
      <c r="BO400" s="373" t="str">
        <f t="shared" si="309"/>
        <v xml:space="preserve"> </v>
      </c>
      <c r="BP400" s="373" t="e">
        <f t="shared" si="310"/>
        <v>#DIV/0!</v>
      </c>
      <c r="BQ400" s="373" t="str">
        <f t="shared" si="311"/>
        <v xml:space="preserve"> </v>
      </c>
      <c r="BR400" s="373" t="e">
        <f t="shared" si="312"/>
        <v>#DIV/0!</v>
      </c>
      <c r="BS400" s="373" t="e">
        <f t="shared" si="313"/>
        <v>#DIV/0!</v>
      </c>
      <c r="BT400" s="373" t="e">
        <f t="shared" si="314"/>
        <v>#DIV/0!</v>
      </c>
      <c r="BU400" s="373" t="e">
        <f t="shared" si="315"/>
        <v>#DIV/0!</v>
      </c>
      <c r="BV400" s="373" t="e">
        <f t="shared" si="316"/>
        <v>#DIV/0!</v>
      </c>
      <c r="BW400" s="373" t="str">
        <f t="shared" si="317"/>
        <v xml:space="preserve"> </v>
      </c>
      <c r="BX400" s="403"/>
      <c r="BY400" s="406">
        <f t="shared" si="318"/>
        <v>2.9999982214697067</v>
      </c>
      <c r="BZ400" s="407">
        <f t="shared" si="319"/>
        <v>1.4999991107348534</v>
      </c>
      <c r="CA400" s="408" t="e">
        <f t="shared" si="320"/>
        <v>#DIV/0!</v>
      </c>
      <c r="CB400" s="404">
        <f t="shared" si="321"/>
        <v>4852.9799999999996</v>
      </c>
      <c r="CC400" s="409" t="e">
        <f t="shared" si="322"/>
        <v>#DIV/0!</v>
      </c>
      <c r="CD400" s="621" t="e">
        <f>CA400-CB400</f>
        <v>#DIV/0!</v>
      </c>
    </row>
    <row r="401" spans="1:82" s="651" customFormat="1" ht="9" customHeight="1">
      <c r="A401" s="642">
        <v>36</v>
      </c>
      <c r="B401" s="659" t="s">
        <v>655</v>
      </c>
      <c r="C401" s="665">
        <v>2518.3000000000002</v>
      </c>
      <c r="D401" s="665"/>
      <c r="E401" s="695"/>
      <c r="F401" s="695"/>
      <c r="G401" s="696">
        <f t="shared" si="330"/>
        <v>4228538.4800000004</v>
      </c>
      <c r="H401" s="648">
        <f t="shared" si="329"/>
        <v>0</v>
      </c>
      <c r="I401" s="673">
        <v>0</v>
      </c>
      <c r="J401" s="673">
        <v>0</v>
      </c>
      <c r="K401" s="673">
        <v>0</v>
      </c>
      <c r="L401" s="673">
        <v>0</v>
      </c>
      <c r="M401" s="673">
        <v>0</v>
      </c>
      <c r="N401" s="648">
        <v>0</v>
      </c>
      <c r="O401" s="648">
        <v>0</v>
      </c>
      <c r="P401" s="648">
        <v>0</v>
      </c>
      <c r="Q401" s="648">
        <v>0</v>
      </c>
      <c r="R401" s="648">
        <v>0</v>
      </c>
      <c r="S401" s="648">
        <v>0</v>
      </c>
      <c r="T401" s="649">
        <v>0</v>
      </c>
      <c r="U401" s="648">
        <v>0</v>
      </c>
      <c r="V401" s="695" t="s">
        <v>993</v>
      </c>
      <c r="W401" s="650">
        <v>875</v>
      </c>
      <c r="X401" s="648">
        <v>4063468.06</v>
      </c>
      <c r="Y401" s="650">
        <v>0</v>
      </c>
      <c r="Z401" s="650">
        <v>0</v>
      </c>
      <c r="AA401" s="650">
        <v>0</v>
      </c>
      <c r="AB401" s="650">
        <v>0</v>
      </c>
      <c r="AC401" s="650">
        <v>0</v>
      </c>
      <c r="AD401" s="650">
        <v>0</v>
      </c>
      <c r="AE401" s="650">
        <v>0</v>
      </c>
      <c r="AF401" s="650">
        <v>0</v>
      </c>
      <c r="AG401" s="650">
        <v>0</v>
      </c>
      <c r="AH401" s="650">
        <v>0</v>
      </c>
      <c r="AI401" s="650">
        <v>0</v>
      </c>
      <c r="AJ401" s="650">
        <v>109862.92</v>
      </c>
      <c r="AK401" s="650">
        <v>55207.5</v>
      </c>
      <c r="AL401" s="650">
        <v>0</v>
      </c>
      <c r="AN401" s="372">
        <f>I401/'Приложение 1.1'!J399</f>
        <v>0</v>
      </c>
      <c r="AO401" s="372" t="e">
        <f t="shared" si="294"/>
        <v>#DIV/0!</v>
      </c>
      <c r="AP401" s="372" t="e">
        <f t="shared" si="295"/>
        <v>#DIV/0!</v>
      </c>
      <c r="AQ401" s="372" t="e">
        <f t="shared" si="296"/>
        <v>#DIV/0!</v>
      </c>
      <c r="AR401" s="372" t="e">
        <f t="shared" si="297"/>
        <v>#DIV/0!</v>
      </c>
      <c r="AS401" s="372" t="e">
        <f t="shared" si="298"/>
        <v>#DIV/0!</v>
      </c>
      <c r="AT401" s="372" t="e">
        <f t="shared" si="299"/>
        <v>#DIV/0!</v>
      </c>
      <c r="AU401" s="372">
        <f t="shared" si="300"/>
        <v>4643.9634971428568</v>
      </c>
      <c r="AV401" s="372" t="e">
        <f t="shared" si="301"/>
        <v>#DIV/0!</v>
      </c>
      <c r="AW401" s="372" t="e">
        <f t="shared" si="302"/>
        <v>#DIV/0!</v>
      </c>
      <c r="AX401" s="372" t="e">
        <f t="shared" si="303"/>
        <v>#DIV/0!</v>
      </c>
      <c r="AY401" s="372">
        <f>AI401/'Приложение 1.1'!J399</f>
        <v>0</v>
      </c>
      <c r="AZ401" s="404">
        <v>766.59</v>
      </c>
      <c r="BA401" s="404">
        <v>2173.62</v>
      </c>
      <c r="BB401" s="404">
        <v>891.36</v>
      </c>
      <c r="BC401" s="404">
        <v>860.72</v>
      </c>
      <c r="BD401" s="404">
        <v>1699.83</v>
      </c>
      <c r="BE401" s="404">
        <v>1134.04</v>
      </c>
      <c r="BF401" s="404">
        <v>2338035</v>
      </c>
      <c r="BG401" s="404">
        <f t="shared" si="304"/>
        <v>4644</v>
      </c>
      <c r="BH401" s="404">
        <v>9186</v>
      </c>
      <c r="BI401" s="404">
        <v>3559.09</v>
      </c>
      <c r="BJ401" s="404">
        <v>6295.55</v>
      </c>
      <c r="BK401" s="404">
        <f t="shared" si="305"/>
        <v>934101.09</v>
      </c>
      <c r="BL401" s="373" t="str">
        <f t="shared" si="306"/>
        <v xml:space="preserve"> </v>
      </c>
      <c r="BM401" s="373" t="e">
        <f t="shared" si="307"/>
        <v>#DIV/0!</v>
      </c>
      <c r="BN401" s="373" t="e">
        <f t="shared" si="308"/>
        <v>#DIV/0!</v>
      </c>
      <c r="BO401" s="373" t="e">
        <f t="shared" si="309"/>
        <v>#DIV/0!</v>
      </c>
      <c r="BP401" s="373" t="e">
        <f t="shared" si="310"/>
        <v>#DIV/0!</v>
      </c>
      <c r="BQ401" s="373" t="e">
        <f t="shared" si="311"/>
        <v>#DIV/0!</v>
      </c>
      <c r="BR401" s="373" t="e">
        <f t="shared" si="312"/>
        <v>#DIV/0!</v>
      </c>
      <c r="BS401" s="373" t="str">
        <f t="shared" si="313"/>
        <v xml:space="preserve"> </v>
      </c>
      <c r="BT401" s="373" t="e">
        <f t="shared" si="314"/>
        <v>#DIV/0!</v>
      </c>
      <c r="BU401" s="373" t="e">
        <f t="shared" si="315"/>
        <v>#DIV/0!</v>
      </c>
      <c r="BV401" s="373" t="e">
        <f t="shared" si="316"/>
        <v>#DIV/0!</v>
      </c>
      <c r="BW401" s="373" t="str">
        <f t="shared" si="317"/>
        <v xml:space="preserve"> </v>
      </c>
      <c r="BX401" s="403"/>
      <c r="BY401" s="406">
        <f t="shared" si="318"/>
        <v>2.5981298389414205</v>
      </c>
      <c r="BZ401" s="407">
        <f t="shared" si="319"/>
        <v>1.3055929433093392</v>
      </c>
      <c r="CA401" s="408">
        <f t="shared" si="320"/>
        <v>4832.6154057142858</v>
      </c>
      <c r="CB401" s="404">
        <f t="shared" si="321"/>
        <v>4852.9799999999996</v>
      </c>
      <c r="CC401" s="409" t="str">
        <f t="shared" si="322"/>
        <v xml:space="preserve"> </v>
      </c>
    </row>
    <row r="402" spans="1:82" s="651" customFormat="1" ht="9" customHeight="1">
      <c r="A402" s="642">
        <v>37</v>
      </c>
      <c r="B402" s="659" t="s">
        <v>656</v>
      </c>
      <c r="C402" s="665">
        <v>3239.1</v>
      </c>
      <c r="D402" s="665"/>
      <c r="E402" s="695"/>
      <c r="F402" s="695"/>
      <c r="G402" s="696">
        <f t="shared" si="330"/>
        <v>4657130.16</v>
      </c>
      <c r="H402" s="648">
        <f t="shared" si="329"/>
        <v>0</v>
      </c>
      <c r="I402" s="673">
        <v>0</v>
      </c>
      <c r="J402" s="673">
        <v>0</v>
      </c>
      <c r="K402" s="673">
        <v>0</v>
      </c>
      <c r="L402" s="673">
        <v>0</v>
      </c>
      <c r="M402" s="673">
        <v>0</v>
      </c>
      <c r="N402" s="648">
        <v>0</v>
      </c>
      <c r="O402" s="648">
        <v>0</v>
      </c>
      <c r="P402" s="648">
        <v>0</v>
      </c>
      <c r="Q402" s="648">
        <v>0</v>
      </c>
      <c r="R402" s="648">
        <v>0</v>
      </c>
      <c r="S402" s="648">
        <v>0</v>
      </c>
      <c r="T402" s="649">
        <v>0</v>
      </c>
      <c r="U402" s="648">
        <v>0</v>
      </c>
      <c r="V402" s="695" t="s">
        <v>992</v>
      </c>
      <c r="W402" s="650">
        <v>945</v>
      </c>
      <c r="X402" s="648">
        <v>4488989.04</v>
      </c>
      <c r="Y402" s="650">
        <v>0</v>
      </c>
      <c r="Z402" s="650">
        <v>0</v>
      </c>
      <c r="AA402" s="650">
        <v>0</v>
      </c>
      <c r="AB402" s="650">
        <v>0</v>
      </c>
      <c r="AC402" s="650">
        <v>0</v>
      </c>
      <c r="AD402" s="650">
        <v>0</v>
      </c>
      <c r="AE402" s="650">
        <v>0</v>
      </c>
      <c r="AF402" s="650">
        <v>0</v>
      </c>
      <c r="AG402" s="650">
        <v>0</v>
      </c>
      <c r="AH402" s="650">
        <v>0</v>
      </c>
      <c r="AI402" s="650">
        <v>0</v>
      </c>
      <c r="AJ402" s="650">
        <v>111906.63</v>
      </c>
      <c r="AK402" s="650">
        <v>56234.49</v>
      </c>
      <c r="AL402" s="650">
        <v>0</v>
      </c>
      <c r="AN402" s="372">
        <f>I402/'Приложение 1.1'!J400</f>
        <v>0</v>
      </c>
      <c r="AO402" s="372" t="e">
        <f t="shared" si="294"/>
        <v>#DIV/0!</v>
      </c>
      <c r="AP402" s="372" t="e">
        <f t="shared" si="295"/>
        <v>#DIV/0!</v>
      </c>
      <c r="AQ402" s="372" t="e">
        <f t="shared" si="296"/>
        <v>#DIV/0!</v>
      </c>
      <c r="AR402" s="372" t="e">
        <f t="shared" si="297"/>
        <v>#DIV/0!</v>
      </c>
      <c r="AS402" s="372" t="e">
        <f t="shared" si="298"/>
        <v>#DIV/0!</v>
      </c>
      <c r="AT402" s="372" t="e">
        <f t="shared" si="299"/>
        <v>#DIV/0!</v>
      </c>
      <c r="AU402" s="372">
        <f t="shared" si="300"/>
        <v>4750.2529523809526</v>
      </c>
      <c r="AV402" s="372" t="e">
        <f t="shared" si="301"/>
        <v>#DIV/0!</v>
      </c>
      <c r="AW402" s="372" t="e">
        <f t="shared" si="302"/>
        <v>#DIV/0!</v>
      </c>
      <c r="AX402" s="372" t="e">
        <f t="shared" si="303"/>
        <v>#DIV/0!</v>
      </c>
      <c r="AY402" s="372">
        <f>AI402/'Приложение 1.1'!J400</f>
        <v>0</v>
      </c>
      <c r="AZ402" s="404">
        <v>766.59</v>
      </c>
      <c r="BA402" s="404">
        <v>2173.62</v>
      </c>
      <c r="BB402" s="404">
        <v>891.36</v>
      </c>
      <c r="BC402" s="404">
        <v>860.72</v>
      </c>
      <c r="BD402" s="404">
        <v>1699.83</v>
      </c>
      <c r="BE402" s="404">
        <v>1134.04</v>
      </c>
      <c r="BF402" s="404">
        <v>2338035</v>
      </c>
      <c r="BG402" s="404">
        <f t="shared" si="304"/>
        <v>4837.9799999999996</v>
      </c>
      <c r="BH402" s="404">
        <v>9186</v>
      </c>
      <c r="BI402" s="404">
        <v>3559.09</v>
      </c>
      <c r="BJ402" s="404">
        <v>6295.55</v>
      </c>
      <c r="BK402" s="404">
        <f t="shared" si="305"/>
        <v>934101.09</v>
      </c>
      <c r="BL402" s="373" t="str">
        <f t="shared" si="306"/>
        <v xml:space="preserve"> </v>
      </c>
      <c r="BM402" s="373" t="e">
        <f t="shared" si="307"/>
        <v>#DIV/0!</v>
      </c>
      <c r="BN402" s="373" t="e">
        <f t="shared" si="308"/>
        <v>#DIV/0!</v>
      </c>
      <c r="BO402" s="373" t="e">
        <f t="shared" si="309"/>
        <v>#DIV/0!</v>
      </c>
      <c r="BP402" s="373" t="e">
        <f t="shared" si="310"/>
        <v>#DIV/0!</v>
      </c>
      <c r="BQ402" s="373" t="e">
        <f t="shared" si="311"/>
        <v>#DIV/0!</v>
      </c>
      <c r="BR402" s="373" t="e">
        <f t="shared" si="312"/>
        <v>#DIV/0!</v>
      </c>
      <c r="BS402" s="373" t="str">
        <f t="shared" si="313"/>
        <v xml:space="preserve"> </v>
      </c>
      <c r="BT402" s="373" t="e">
        <f t="shared" si="314"/>
        <v>#DIV/0!</v>
      </c>
      <c r="BU402" s="373" t="e">
        <f t="shared" si="315"/>
        <v>#DIV/0!</v>
      </c>
      <c r="BV402" s="373" t="e">
        <f t="shared" si="316"/>
        <v>#DIV/0!</v>
      </c>
      <c r="BW402" s="373" t="str">
        <f t="shared" si="317"/>
        <v xml:space="preserve"> </v>
      </c>
      <c r="BX402" s="403"/>
      <c r="BY402" s="406">
        <f t="shared" si="318"/>
        <v>2.4029096494052036</v>
      </c>
      <c r="BZ402" s="407">
        <f t="shared" si="319"/>
        <v>1.2074923411631682</v>
      </c>
      <c r="CA402" s="408">
        <f t="shared" si="320"/>
        <v>4928.1800634920637</v>
      </c>
      <c r="CB402" s="404">
        <f t="shared" si="321"/>
        <v>5055.6899999999996</v>
      </c>
      <c r="CC402" s="409" t="str">
        <f t="shared" si="322"/>
        <v xml:space="preserve"> </v>
      </c>
      <c r="CD402" s="697">
        <f>CA402-CB402</f>
        <v>-127.50993650793589</v>
      </c>
    </row>
    <row r="403" spans="1:82" s="651" customFormat="1" ht="9" customHeight="1">
      <c r="A403" s="642">
        <v>38</v>
      </c>
      <c r="B403" s="659" t="s">
        <v>657</v>
      </c>
      <c r="C403" s="665">
        <v>3151.3</v>
      </c>
      <c r="D403" s="665"/>
      <c r="E403" s="695"/>
      <c r="F403" s="695"/>
      <c r="G403" s="696">
        <f t="shared" si="330"/>
        <v>4759374.88</v>
      </c>
      <c r="H403" s="648">
        <f t="shared" si="329"/>
        <v>0</v>
      </c>
      <c r="I403" s="673">
        <v>0</v>
      </c>
      <c r="J403" s="673">
        <v>0</v>
      </c>
      <c r="K403" s="673">
        <v>0</v>
      </c>
      <c r="L403" s="673">
        <v>0</v>
      </c>
      <c r="M403" s="673">
        <v>0</v>
      </c>
      <c r="N403" s="648">
        <v>0</v>
      </c>
      <c r="O403" s="648">
        <v>0</v>
      </c>
      <c r="P403" s="648">
        <v>0</v>
      </c>
      <c r="Q403" s="648">
        <v>0</v>
      </c>
      <c r="R403" s="648">
        <v>0</v>
      </c>
      <c r="S403" s="648">
        <v>0</v>
      </c>
      <c r="T403" s="649">
        <v>0</v>
      </c>
      <c r="U403" s="648">
        <v>0</v>
      </c>
      <c r="V403" s="695" t="s">
        <v>992</v>
      </c>
      <c r="W403" s="650">
        <v>948</v>
      </c>
      <c r="X403" s="648">
        <v>4586400.4000000004</v>
      </c>
      <c r="Y403" s="650">
        <v>0</v>
      </c>
      <c r="Z403" s="650">
        <v>0</v>
      </c>
      <c r="AA403" s="650">
        <v>0</v>
      </c>
      <c r="AB403" s="650">
        <v>0</v>
      </c>
      <c r="AC403" s="650">
        <v>0</v>
      </c>
      <c r="AD403" s="650">
        <v>0</v>
      </c>
      <c r="AE403" s="650">
        <v>0</v>
      </c>
      <c r="AF403" s="650">
        <v>0</v>
      </c>
      <c r="AG403" s="650">
        <v>0</v>
      </c>
      <c r="AH403" s="650">
        <v>0</v>
      </c>
      <c r="AI403" s="650">
        <v>0</v>
      </c>
      <c r="AJ403" s="650">
        <v>115123.48</v>
      </c>
      <c r="AK403" s="650">
        <v>57851</v>
      </c>
      <c r="AL403" s="650">
        <v>0</v>
      </c>
      <c r="AN403" s="372">
        <f>I403/'Приложение 1.1'!J401</f>
        <v>0</v>
      </c>
      <c r="AO403" s="372" t="e">
        <f t="shared" si="294"/>
        <v>#DIV/0!</v>
      </c>
      <c r="AP403" s="372" t="e">
        <f t="shared" si="295"/>
        <v>#DIV/0!</v>
      </c>
      <c r="AQ403" s="372" t="e">
        <f t="shared" si="296"/>
        <v>#DIV/0!</v>
      </c>
      <c r="AR403" s="372" t="e">
        <f t="shared" si="297"/>
        <v>#DIV/0!</v>
      </c>
      <c r="AS403" s="372" t="e">
        <f t="shared" si="298"/>
        <v>#DIV/0!</v>
      </c>
      <c r="AT403" s="372" t="e">
        <f t="shared" si="299"/>
        <v>#DIV/0!</v>
      </c>
      <c r="AU403" s="372">
        <f t="shared" si="300"/>
        <v>4837.9751054852322</v>
      </c>
      <c r="AV403" s="372" t="e">
        <f t="shared" si="301"/>
        <v>#DIV/0!</v>
      </c>
      <c r="AW403" s="372" t="e">
        <f t="shared" si="302"/>
        <v>#DIV/0!</v>
      </c>
      <c r="AX403" s="372" t="e">
        <f t="shared" si="303"/>
        <v>#DIV/0!</v>
      </c>
      <c r="AY403" s="372">
        <f>AI403/'Приложение 1.1'!J401</f>
        <v>0</v>
      </c>
      <c r="AZ403" s="404">
        <v>766.59</v>
      </c>
      <c r="BA403" s="404">
        <v>2173.62</v>
      </c>
      <c r="BB403" s="404">
        <v>891.36</v>
      </c>
      <c r="BC403" s="404">
        <v>860.72</v>
      </c>
      <c r="BD403" s="404">
        <v>1699.83</v>
      </c>
      <c r="BE403" s="404">
        <v>1134.04</v>
      </c>
      <c r="BF403" s="404">
        <v>2338035</v>
      </c>
      <c r="BG403" s="404">
        <f t="shared" si="304"/>
        <v>4837.9799999999996</v>
      </c>
      <c r="BH403" s="404">
        <v>9186</v>
      </c>
      <c r="BI403" s="404">
        <v>3559.09</v>
      </c>
      <c r="BJ403" s="404">
        <v>6295.55</v>
      </c>
      <c r="BK403" s="404">
        <f t="shared" si="305"/>
        <v>934101.09</v>
      </c>
      <c r="BL403" s="373" t="str">
        <f t="shared" si="306"/>
        <v xml:space="preserve"> </v>
      </c>
      <c r="BM403" s="373" t="e">
        <f t="shared" si="307"/>
        <v>#DIV/0!</v>
      </c>
      <c r="BN403" s="373" t="e">
        <f t="shared" si="308"/>
        <v>#DIV/0!</v>
      </c>
      <c r="BO403" s="373" t="e">
        <f t="shared" si="309"/>
        <v>#DIV/0!</v>
      </c>
      <c r="BP403" s="373" t="e">
        <f t="shared" si="310"/>
        <v>#DIV/0!</v>
      </c>
      <c r="BQ403" s="373" t="e">
        <f t="shared" si="311"/>
        <v>#DIV/0!</v>
      </c>
      <c r="BR403" s="373" t="e">
        <f t="shared" si="312"/>
        <v>#DIV/0!</v>
      </c>
      <c r="BS403" s="373" t="str">
        <f t="shared" si="313"/>
        <v xml:space="preserve"> </v>
      </c>
      <c r="BT403" s="373" t="e">
        <f t="shared" si="314"/>
        <v>#DIV/0!</v>
      </c>
      <c r="BU403" s="373" t="e">
        <f t="shared" si="315"/>
        <v>#DIV/0!</v>
      </c>
      <c r="BV403" s="373" t="e">
        <f t="shared" si="316"/>
        <v>#DIV/0!</v>
      </c>
      <c r="BW403" s="373" t="str">
        <f t="shared" si="317"/>
        <v xml:space="preserve"> </v>
      </c>
      <c r="BX403" s="403"/>
      <c r="BY403" s="406">
        <f t="shared" si="318"/>
        <v>2.4188781699835333</v>
      </c>
      <c r="BZ403" s="407">
        <f t="shared" si="319"/>
        <v>1.2155167739171664</v>
      </c>
      <c r="CA403" s="408">
        <f t="shared" si="320"/>
        <v>5020.4376371308017</v>
      </c>
      <c r="CB403" s="404">
        <f t="shared" si="321"/>
        <v>5055.6899999999996</v>
      </c>
      <c r="CC403" s="409" t="str">
        <f t="shared" si="322"/>
        <v xml:space="preserve"> </v>
      </c>
    </row>
    <row r="404" spans="1:82" s="651" customFormat="1" ht="9" customHeight="1">
      <c r="A404" s="642">
        <v>39</v>
      </c>
      <c r="B404" s="659" t="s">
        <v>658</v>
      </c>
      <c r="C404" s="665">
        <v>2529.1999999999998</v>
      </c>
      <c r="D404" s="665"/>
      <c r="E404" s="695"/>
      <c r="F404" s="695"/>
      <c r="G404" s="696">
        <f t="shared" si="330"/>
        <v>3189606.78</v>
      </c>
      <c r="H404" s="648">
        <f t="shared" si="329"/>
        <v>0</v>
      </c>
      <c r="I404" s="673">
        <v>0</v>
      </c>
      <c r="J404" s="673">
        <v>0</v>
      </c>
      <c r="K404" s="673">
        <v>0</v>
      </c>
      <c r="L404" s="673">
        <v>0</v>
      </c>
      <c r="M404" s="673">
        <v>0</v>
      </c>
      <c r="N404" s="648">
        <v>0</v>
      </c>
      <c r="O404" s="648">
        <v>0</v>
      </c>
      <c r="P404" s="648">
        <v>0</v>
      </c>
      <c r="Q404" s="648">
        <v>0</v>
      </c>
      <c r="R404" s="648">
        <v>0</v>
      </c>
      <c r="S404" s="648">
        <v>0</v>
      </c>
      <c r="T404" s="649">
        <v>0</v>
      </c>
      <c r="U404" s="648">
        <v>0</v>
      </c>
      <c r="V404" s="695" t="s">
        <v>992</v>
      </c>
      <c r="W404" s="650">
        <v>830</v>
      </c>
      <c r="X404" s="648">
        <v>3055480.2</v>
      </c>
      <c r="Y404" s="650">
        <v>0</v>
      </c>
      <c r="Z404" s="650">
        <v>0</v>
      </c>
      <c r="AA404" s="650">
        <v>0</v>
      </c>
      <c r="AB404" s="650">
        <v>0</v>
      </c>
      <c r="AC404" s="650">
        <v>0</v>
      </c>
      <c r="AD404" s="650">
        <v>0</v>
      </c>
      <c r="AE404" s="650">
        <v>0</v>
      </c>
      <c r="AF404" s="650">
        <v>0</v>
      </c>
      <c r="AG404" s="650">
        <v>0</v>
      </c>
      <c r="AH404" s="650">
        <v>0</v>
      </c>
      <c r="AI404" s="650">
        <v>0</v>
      </c>
      <c r="AJ404" s="650">
        <v>95983.67</v>
      </c>
      <c r="AK404" s="650">
        <v>38142.910000000003</v>
      </c>
      <c r="AL404" s="650">
        <v>0</v>
      </c>
      <c r="AN404" s="372">
        <f>I404/'Приложение 1.1'!J402</f>
        <v>0</v>
      </c>
      <c r="AO404" s="372" t="e">
        <f t="shared" si="294"/>
        <v>#DIV/0!</v>
      </c>
      <c r="AP404" s="372" t="e">
        <f t="shared" si="295"/>
        <v>#DIV/0!</v>
      </c>
      <c r="AQ404" s="372" t="e">
        <f t="shared" si="296"/>
        <v>#DIV/0!</v>
      </c>
      <c r="AR404" s="372" t="e">
        <f t="shared" si="297"/>
        <v>#DIV/0!</v>
      </c>
      <c r="AS404" s="372" t="e">
        <f t="shared" si="298"/>
        <v>#DIV/0!</v>
      </c>
      <c r="AT404" s="372" t="e">
        <f t="shared" si="299"/>
        <v>#DIV/0!</v>
      </c>
      <c r="AU404" s="372">
        <f t="shared" si="300"/>
        <v>3681.3014457831327</v>
      </c>
      <c r="AV404" s="372" t="e">
        <f t="shared" si="301"/>
        <v>#DIV/0!</v>
      </c>
      <c r="AW404" s="372" t="e">
        <f t="shared" si="302"/>
        <v>#DIV/0!</v>
      </c>
      <c r="AX404" s="372" t="e">
        <f t="shared" si="303"/>
        <v>#DIV/0!</v>
      </c>
      <c r="AY404" s="372">
        <f>AI404/'Приложение 1.1'!J402</f>
        <v>0</v>
      </c>
      <c r="AZ404" s="404">
        <v>766.59</v>
      </c>
      <c r="BA404" s="404">
        <v>2173.62</v>
      </c>
      <c r="BB404" s="404">
        <v>891.36</v>
      </c>
      <c r="BC404" s="404">
        <v>860.72</v>
      </c>
      <c r="BD404" s="404">
        <v>1699.83</v>
      </c>
      <c r="BE404" s="404">
        <v>1134.04</v>
      </c>
      <c r="BF404" s="404">
        <v>2338035</v>
      </c>
      <c r="BG404" s="404">
        <f t="shared" si="304"/>
        <v>4837.9799999999996</v>
      </c>
      <c r="BH404" s="404">
        <v>9186</v>
      </c>
      <c r="BI404" s="404">
        <v>3559.09</v>
      </c>
      <c r="BJ404" s="404">
        <v>6295.55</v>
      </c>
      <c r="BK404" s="404">
        <f t="shared" si="305"/>
        <v>934101.09</v>
      </c>
      <c r="BL404" s="373" t="str">
        <f t="shared" si="306"/>
        <v xml:space="preserve"> </v>
      </c>
      <c r="BM404" s="373" t="e">
        <f t="shared" si="307"/>
        <v>#DIV/0!</v>
      </c>
      <c r="BN404" s="373" t="e">
        <f t="shared" si="308"/>
        <v>#DIV/0!</v>
      </c>
      <c r="BO404" s="373" t="e">
        <f t="shared" si="309"/>
        <v>#DIV/0!</v>
      </c>
      <c r="BP404" s="373" t="e">
        <f t="shared" si="310"/>
        <v>#DIV/0!</v>
      </c>
      <c r="BQ404" s="373" t="e">
        <f t="shared" si="311"/>
        <v>#DIV/0!</v>
      </c>
      <c r="BR404" s="373" t="e">
        <f t="shared" si="312"/>
        <v>#DIV/0!</v>
      </c>
      <c r="BS404" s="373" t="str">
        <f t="shared" si="313"/>
        <v xml:space="preserve"> </v>
      </c>
      <c r="BT404" s="373" t="e">
        <f t="shared" si="314"/>
        <v>#DIV/0!</v>
      </c>
      <c r="BU404" s="373" t="e">
        <f t="shared" si="315"/>
        <v>#DIV/0!</v>
      </c>
      <c r="BV404" s="373" t="e">
        <f t="shared" si="316"/>
        <v>#DIV/0!</v>
      </c>
      <c r="BW404" s="373" t="str">
        <f t="shared" si="317"/>
        <v xml:space="preserve"> </v>
      </c>
      <c r="BX404" s="403"/>
      <c r="BY404" s="406">
        <f t="shared" si="318"/>
        <v>3.0092634177307587</v>
      </c>
      <c r="BZ404" s="407">
        <f t="shared" si="319"/>
        <v>1.1958499160200557</v>
      </c>
      <c r="CA404" s="408">
        <f t="shared" si="320"/>
        <v>3842.8997349397587</v>
      </c>
      <c r="CB404" s="404">
        <f t="shared" si="321"/>
        <v>5055.6899999999996</v>
      </c>
      <c r="CC404" s="409" t="str">
        <f t="shared" si="322"/>
        <v xml:space="preserve"> </v>
      </c>
    </row>
    <row r="405" spans="1:82" s="651" customFormat="1" ht="9" customHeight="1">
      <c r="A405" s="642">
        <v>40</v>
      </c>
      <c r="B405" s="659" t="s">
        <v>659</v>
      </c>
      <c r="C405" s="665">
        <v>2706.6</v>
      </c>
      <c r="D405" s="665"/>
      <c r="E405" s="695"/>
      <c r="F405" s="695"/>
      <c r="G405" s="696">
        <f t="shared" si="330"/>
        <v>2861495.09</v>
      </c>
      <c r="H405" s="648">
        <f t="shared" si="329"/>
        <v>0</v>
      </c>
      <c r="I405" s="673">
        <v>0</v>
      </c>
      <c r="J405" s="673">
        <v>0</v>
      </c>
      <c r="K405" s="673">
        <v>0</v>
      </c>
      <c r="L405" s="673">
        <v>0</v>
      </c>
      <c r="M405" s="673">
        <v>0</v>
      </c>
      <c r="N405" s="648">
        <v>0</v>
      </c>
      <c r="O405" s="648">
        <v>0</v>
      </c>
      <c r="P405" s="648">
        <v>0</v>
      </c>
      <c r="Q405" s="648">
        <v>0</v>
      </c>
      <c r="R405" s="648">
        <v>0</v>
      </c>
      <c r="S405" s="648">
        <v>0</v>
      </c>
      <c r="T405" s="649">
        <v>0</v>
      </c>
      <c r="U405" s="648">
        <v>0</v>
      </c>
      <c r="V405" s="695" t="s">
        <v>993</v>
      </c>
      <c r="W405" s="650">
        <v>761.48</v>
      </c>
      <c r="X405" s="648">
        <v>2677854.2400000002</v>
      </c>
      <c r="Y405" s="650">
        <v>0</v>
      </c>
      <c r="Z405" s="650">
        <v>0</v>
      </c>
      <c r="AA405" s="650">
        <v>0</v>
      </c>
      <c r="AB405" s="650">
        <v>0</v>
      </c>
      <c r="AC405" s="650">
        <v>0</v>
      </c>
      <c r="AD405" s="650">
        <v>0</v>
      </c>
      <c r="AE405" s="650">
        <v>0</v>
      </c>
      <c r="AF405" s="650">
        <v>0</v>
      </c>
      <c r="AG405" s="650">
        <v>0</v>
      </c>
      <c r="AH405" s="650">
        <v>0</v>
      </c>
      <c r="AI405" s="650">
        <v>0</v>
      </c>
      <c r="AJ405" s="650">
        <v>122222.51</v>
      </c>
      <c r="AK405" s="650">
        <v>61418.34</v>
      </c>
      <c r="AL405" s="650">
        <v>0</v>
      </c>
      <c r="AN405" s="372">
        <f>I405/'Приложение 1.1'!J403</f>
        <v>0</v>
      </c>
      <c r="AO405" s="372" t="e">
        <f t="shared" si="294"/>
        <v>#DIV/0!</v>
      </c>
      <c r="AP405" s="372" t="e">
        <f t="shared" si="295"/>
        <v>#DIV/0!</v>
      </c>
      <c r="AQ405" s="372" t="e">
        <f t="shared" si="296"/>
        <v>#DIV/0!</v>
      </c>
      <c r="AR405" s="372" t="e">
        <f t="shared" si="297"/>
        <v>#DIV/0!</v>
      </c>
      <c r="AS405" s="372" t="e">
        <f t="shared" si="298"/>
        <v>#DIV/0!</v>
      </c>
      <c r="AT405" s="372" t="e">
        <f t="shared" si="299"/>
        <v>#DIV/0!</v>
      </c>
      <c r="AU405" s="372">
        <f t="shared" si="300"/>
        <v>3516.6442191521774</v>
      </c>
      <c r="AV405" s="372" t="e">
        <f t="shared" si="301"/>
        <v>#DIV/0!</v>
      </c>
      <c r="AW405" s="372" t="e">
        <f t="shared" si="302"/>
        <v>#DIV/0!</v>
      </c>
      <c r="AX405" s="372" t="e">
        <f t="shared" si="303"/>
        <v>#DIV/0!</v>
      </c>
      <c r="AY405" s="372">
        <f>AI405/'Приложение 1.1'!J403</f>
        <v>0</v>
      </c>
      <c r="AZ405" s="404">
        <v>766.59</v>
      </c>
      <c r="BA405" s="404">
        <v>2173.62</v>
      </c>
      <c r="BB405" s="404">
        <v>891.36</v>
      </c>
      <c r="BC405" s="404">
        <v>860.72</v>
      </c>
      <c r="BD405" s="404">
        <v>1699.83</v>
      </c>
      <c r="BE405" s="404">
        <v>1134.04</v>
      </c>
      <c r="BF405" s="404">
        <v>2338035</v>
      </c>
      <c r="BG405" s="404">
        <f t="shared" si="304"/>
        <v>4644</v>
      </c>
      <c r="BH405" s="404">
        <v>9186</v>
      </c>
      <c r="BI405" s="404">
        <v>3559.09</v>
      </c>
      <c r="BJ405" s="404">
        <v>6295.55</v>
      </c>
      <c r="BK405" s="404">
        <f t="shared" si="305"/>
        <v>934101.09</v>
      </c>
      <c r="BL405" s="373" t="str">
        <f t="shared" si="306"/>
        <v xml:space="preserve"> </v>
      </c>
      <c r="BM405" s="373" t="e">
        <f t="shared" si="307"/>
        <v>#DIV/0!</v>
      </c>
      <c r="BN405" s="373" t="e">
        <f t="shared" si="308"/>
        <v>#DIV/0!</v>
      </c>
      <c r="BO405" s="373" t="e">
        <f t="shared" si="309"/>
        <v>#DIV/0!</v>
      </c>
      <c r="BP405" s="373" t="e">
        <f t="shared" si="310"/>
        <v>#DIV/0!</v>
      </c>
      <c r="BQ405" s="373" t="e">
        <f t="shared" si="311"/>
        <v>#DIV/0!</v>
      </c>
      <c r="BR405" s="373" t="e">
        <f t="shared" si="312"/>
        <v>#DIV/0!</v>
      </c>
      <c r="BS405" s="373" t="str">
        <f t="shared" si="313"/>
        <v xml:space="preserve"> </v>
      </c>
      <c r="BT405" s="373" t="e">
        <f t="shared" si="314"/>
        <v>#DIV/0!</v>
      </c>
      <c r="BU405" s="373" t="e">
        <f t="shared" si="315"/>
        <v>#DIV/0!</v>
      </c>
      <c r="BV405" s="373" t="e">
        <f t="shared" si="316"/>
        <v>#DIV/0!</v>
      </c>
      <c r="BW405" s="373" t="str">
        <f t="shared" si="317"/>
        <v xml:space="preserve"> </v>
      </c>
      <c r="BX405" s="403"/>
      <c r="BY405" s="406">
        <f t="shared" si="318"/>
        <v>4.2712814859311887</v>
      </c>
      <c r="BZ405" s="407">
        <f t="shared" si="319"/>
        <v>2.1463723706756386</v>
      </c>
      <c r="CA405" s="408">
        <f t="shared" si="320"/>
        <v>3757.8072831853756</v>
      </c>
      <c r="CB405" s="404">
        <f t="shared" si="321"/>
        <v>4852.9799999999996</v>
      </c>
      <c r="CC405" s="409" t="str">
        <f t="shared" si="322"/>
        <v xml:space="preserve"> </v>
      </c>
    </row>
    <row r="406" spans="1:82" s="651" customFormat="1" ht="9" customHeight="1">
      <c r="A406" s="642">
        <v>41</v>
      </c>
      <c r="B406" s="659" t="s">
        <v>660</v>
      </c>
      <c r="C406" s="665">
        <v>3586.8</v>
      </c>
      <c r="D406" s="665"/>
      <c r="E406" s="695"/>
      <c r="F406" s="695"/>
      <c r="G406" s="696">
        <f t="shared" si="330"/>
        <v>4332360.3</v>
      </c>
      <c r="H406" s="648">
        <f t="shared" si="329"/>
        <v>0</v>
      </c>
      <c r="I406" s="673">
        <v>0</v>
      </c>
      <c r="J406" s="673">
        <v>0</v>
      </c>
      <c r="K406" s="673">
        <v>0</v>
      </c>
      <c r="L406" s="673">
        <v>0</v>
      </c>
      <c r="M406" s="673">
        <v>0</v>
      </c>
      <c r="N406" s="648">
        <v>0</v>
      </c>
      <c r="O406" s="648">
        <v>0</v>
      </c>
      <c r="P406" s="648">
        <v>0</v>
      </c>
      <c r="Q406" s="648">
        <v>0</v>
      </c>
      <c r="R406" s="648">
        <v>0</v>
      </c>
      <c r="S406" s="648">
        <v>0</v>
      </c>
      <c r="T406" s="649">
        <v>0</v>
      </c>
      <c r="U406" s="648">
        <v>0</v>
      </c>
      <c r="V406" s="695" t="s">
        <v>992</v>
      </c>
      <c r="W406" s="650">
        <v>967.5</v>
      </c>
      <c r="X406" s="648">
        <v>4138860.62</v>
      </c>
      <c r="Y406" s="650">
        <v>0</v>
      </c>
      <c r="Z406" s="650">
        <v>0</v>
      </c>
      <c r="AA406" s="650">
        <v>0</v>
      </c>
      <c r="AB406" s="650">
        <v>0</v>
      </c>
      <c r="AC406" s="650">
        <v>0</v>
      </c>
      <c r="AD406" s="650">
        <v>0</v>
      </c>
      <c r="AE406" s="650">
        <v>0</v>
      </c>
      <c r="AF406" s="650">
        <v>0</v>
      </c>
      <c r="AG406" s="650">
        <v>0</v>
      </c>
      <c r="AH406" s="650">
        <v>0</v>
      </c>
      <c r="AI406" s="650">
        <v>0</v>
      </c>
      <c r="AJ406" s="650">
        <v>128784.07</v>
      </c>
      <c r="AK406" s="650">
        <v>64715.61</v>
      </c>
      <c r="AL406" s="650">
        <v>0</v>
      </c>
      <c r="AN406" s="372">
        <f>I406/'Приложение 1.1'!J404</f>
        <v>0</v>
      </c>
      <c r="AO406" s="372" t="e">
        <f t="shared" si="294"/>
        <v>#DIV/0!</v>
      </c>
      <c r="AP406" s="372" t="e">
        <f t="shared" si="295"/>
        <v>#DIV/0!</v>
      </c>
      <c r="AQ406" s="372" t="e">
        <f t="shared" si="296"/>
        <v>#DIV/0!</v>
      </c>
      <c r="AR406" s="372" t="e">
        <f t="shared" si="297"/>
        <v>#DIV/0!</v>
      </c>
      <c r="AS406" s="372" t="e">
        <f t="shared" si="298"/>
        <v>#DIV/0!</v>
      </c>
      <c r="AT406" s="372" t="e">
        <f t="shared" si="299"/>
        <v>#DIV/0!</v>
      </c>
      <c r="AU406" s="372">
        <f t="shared" si="300"/>
        <v>4277.8921136950903</v>
      </c>
      <c r="AV406" s="372" t="e">
        <f t="shared" si="301"/>
        <v>#DIV/0!</v>
      </c>
      <c r="AW406" s="372" t="e">
        <f t="shared" si="302"/>
        <v>#DIV/0!</v>
      </c>
      <c r="AX406" s="372" t="e">
        <f t="shared" si="303"/>
        <v>#DIV/0!</v>
      </c>
      <c r="AY406" s="372">
        <f>AI406/'Приложение 1.1'!J404</f>
        <v>0</v>
      </c>
      <c r="AZ406" s="404">
        <v>766.59</v>
      </c>
      <c r="BA406" s="404">
        <v>2173.62</v>
      </c>
      <c r="BB406" s="404">
        <v>891.36</v>
      </c>
      <c r="BC406" s="404">
        <v>860.72</v>
      </c>
      <c r="BD406" s="404">
        <v>1699.83</v>
      </c>
      <c r="BE406" s="404">
        <v>1134.04</v>
      </c>
      <c r="BF406" s="404">
        <v>2338035</v>
      </c>
      <c r="BG406" s="404">
        <f t="shared" si="304"/>
        <v>4837.9799999999996</v>
      </c>
      <c r="BH406" s="404">
        <v>9186</v>
      </c>
      <c r="BI406" s="404">
        <v>3559.09</v>
      </c>
      <c r="BJ406" s="404">
        <v>6295.55</v>
      </c>
      <c r="BK406" s="404">
        <f t="shared" si="305"/>
        <v>934101.09</v>
      </c>
      <c r="BL406" s="373" t="str">
        <f t="shared" si="306"/>
        <v xml:space="preserve"> </v>
      </c>
      <c r="BM406" s="373" t="e">
        <f t="shared" si="307"/>
        <v>#DIV/0!</v>
      </c>
      <c r="BN406" s="373" t="e">
        <f t="shared" si="308"/>
        <v>#DIV/0!</v>
      </c>
      <c r="BO406" s="373" t="e">
        <f t="shared" si="309"/>
        <v>#DIV/0!</v>
      </c>
      <c r="BP406" s="373" t="e">
        <f t="shared" si="310"/>
        <v>#DIV/0!</v>
      </c>
      <c r="BQ406" s="373" t="e">
        <f t="shared" si="311"/>
        <v>#DIV/0!</v>
      </c>
      <c r="BR406" s="373" t="e">
        <f t="shared" si="312"/>
        <v>#DIV/0!</v>
      </c>
      <c r="BS406" s="373" t="str">
        <f t="shared" si="313"/>
        <v xml:space="preserve"> </v>
      </c>
      <c r="BT406" s="373" t="e">
        <f t="shared" si="314"/>
        <v>#DIV/0!</v>
      </c>
      <c r="BU406" s="373" t="e">
        <f t="shared" si="315"/>
        <v>#DIV/0!</v>
      </c>
      <c r="BV406" s="373" t="e">
        <f t="shared" si="316"/>
        <v>#DIV/0!</v>
      </c>
      <c r="BW406" s="373" t="str">
        <f t="shared" si="317"/>
        <v xml:space="preserve"> </v>
      </c>
      <c r="BX406" s="403"/>
      <c r="BY406" s="406">
        <f t="shared" si="318"/>
        <v>2.9726075645185839</v>
      </c>
      <c r="BZ406" s="407">
        <f t="shared" si="319"/>
        <v>1.493772574732531</v>
      </c>
      <c r="CA406" s="408">
        <f t="shared" si="320"/>
        <v>4477.8917829457359</v>
      </c>
      <c r="CB406" s="404">
        <f t="shared" si="321"/>
        <v>5055.6899999999996</v>
      </c>
      <c r="CC406" s="409" t="str">
        <f t="shared" si="322"/>
        <v xml:space="preserve"> </v>
      </c>
    </row>
    <row r="407" spans="1:82" s="403" customFormat="1" ht="9" customHeight="1">
      <c r="A407" s="641">
        <v>42</v>
      </c>
      <c r="B407" s="412" t="s">
        <v>661</v>
      </c>
      <c r="C407" s="413">
        <v>5705.4</v>
      </c>
      <c r="D407" s="413"/>
      <c r="E407" s="414"/>
      <c r="F407" s="414"/>
      <c r="G407" s="415">
        <f t="shared" si="330"/>
        <v>9226634.25</v>
      </c>
      <c r="H407" s="410">
        <f t="shared" si="329"/>
        <v>0</v>
      </c>
      <c r="I407" s="416">
        <v>0</v>
      </c>
      <c r="J407" s="416">
        <v>0</v>
      </c>
      <c r="K407" s="416">
        <v>0</v>
      </c>
      <c r="L407" s="416">
        <v>0</v>
      </c>
      <c r="M407" s="416">
        <v>0</v>
      </c>
      <c r="N407" s="410">
        <v>0</v>
      </c>
      <c r="O407" s="410">
        <v>0</v>
      </c>
      <c r="P407" s="410">
        <v>0</v>
      </c>
      <c r="Q407" s="410">
        <v>0</v>
      </c>
      <c r="R407" s="410">
        <v>0</v>
      </c>
      <c r="S407" s="410">
        <v>0</v>
      </c>
      <c r="T407" s="417">
        <v>0</v>
      </c>
      <c r="U407" s="410">
        <v>0</v>
      </c>
      <c r="V407" s="414" t="s">
        <v>992</v>
      </c>
      <c r="W407" s="405">
        <v>2500</v>
      </c>
      <c r="X407" s="410">
        <f>ROUND(IF(V407="СК",4852.98,5055.69)*0.955*0.73*W407,2)</f>
        <v>8811435.7100000009</v>
      </c>
      <c r="Y407" s="405">
        <v>0</v>
      </c>
      <c r="Z407" s="405">
        <v>0</v>
      </c>
      <c r="AA407" s="405">
        <v>0</v>
      </c>
      <c r="AB407" s="405">
        <v>0</v>
      </c>
      <c r="AC407" s="405">
        <v>0</v>
      </c>
      <c r="AD407" s="405">
        <v>0</v>
      </c>
      <c r="AE407" s="405">
        <v>0</v>
      </c>
      <c r="AF407" s="405">
        <v>0</v>
      </c>
      <c r="AG407" s="405">
        <v>0</v>
      </c>
      <c r="AH407" s="405">
        <v>0</v>
      </c>
      <c r="AI407" s="405">
        <v>0</v>
      </c>
      <c r="AJ407" s="405">
        <f t="shared" ref="AJ407:AJ455" si="334">ROUND(X407/95.5*3,2)</f>
        <v>276799.03000000003</v>
      </c>
      <c r="AK407" s="405">
        <f t="shared" ref="AK407:AK455" si="335">ROUND(X407/95.5*1.5,2)</f>
        <v>138399.51</v>
      </c>
      <c r="AL407" s="405">
        <v>0</v>
      </c>
      <c r="AN407" s="372">
        <f>I407/'Приложение 1.1'!J405</f>
        <v>0</v>
      </c>
      <c r="AO407" s="372" t="e">
        <f t="shared" si="294"/>
        <v>#DIV/0!</v>
      </c>
      <c r="AP407" s="372" t="e">
        <f t="shared" si="295"/>
        <v>#DIV/0!</v>
      </c>
      <c r="AQ407" s="372" t="e">
        <f t="shared" si="296"/>
        <v>#DIV/0!</v>
      </c>
      <c r="AR407" s="372" t="e">
        <f t="shared" si="297"/>
        <v>#DIV/0!</v>
      </c>
      <c r="AS407" s="372" t="e">
        <f t="shared" si="298"/>
        <v>#DIV/0!</v>
      </c>
      <c r="AT407" s="372" t="e">
        <f t="shared" si="299"/>
        <v>#DIV/0!</v>
      </c>
      <c r="AU407" s="372">
        <f t="shared" si="300"/>
        <v>3524.5742840000003</v>
      </c>
      <c r="AV407" s="372" t="e">
        <f t="shared" si="301"/>
        <v>#DIV/0!</v>
      </c>
      <c r="AW407" s="372" t="e">
        <f t="shared" si="302"/>
        <v>#DIV/0!</v>
      </c>
      <c r="AX407" s="372" t="e">
        <f t="shared" si="303"/>
        <v>#DIV/0!</v>
      </c>
      <c r="AY407" s="372">
        <f>AI407/'Приложение 1.1'!J405</f>
        <v>0</v>
      </c>
      <c r="AZ407" s="404">
        <v>766.59</v>
      </c>
      <c r="BA407" s="404">
        <v>2173.62</v>
      </c>
      <c r="BB407" s="404">
        <v>891.36</v>
      </c>
      <c r="BC407" s="404">
        <v>860.72</v>
      </c>
      <c r="BD407" s="404">
        <v>1699.83</v>
      </c>
      <c r="BE407" s="404">
        <v>1134.04</v>
      </c>
      <c r="BF407" s="404">
        <v>2338035</v>
      </c>
      <c r="BG407" s="404">
        <f t="shared" si="304"/>
        <v>4837.9799999999996</v>
      </c>
      <c r="BH407" s="404">
        <v>9186</v>
      </c>
      <c r="BI407" s="404">
        <v>3559.09</v>
      </c>
      <c r="BJ407" s="404">
        <v>6295.55</v>
      </c>
      <c r="BK407" s="404">
        <f t="shared" si="305"/>
        <v>934101.09</v>
      </c>
      <c r="BL407" s="373" t="str">
        <f t="shared" si="306"/>
        <v xml:space="preserve"> </v>
      </c>
      <c r="BM407" s="373" t="e">
        <f t="shared" si="307"/>
        <v>#DIV/0!</v>
      </c>
      <c r="BN407" s="373" t="e">
        <f t="shared" si="308"/>
        <v>#DIV/0!</v>
      </c>
      <c r="BO407" s="373" t="e">
        <f t="shared" si="309"/>
        <v>#DIV/0!</v>
      </c>
      <c r="BP407" s="373" t="e">
        <f t="shared" si="310"/>
        <v>#DIV/0!</v>
      </c>
      <c r="BQ407" s="373" t="e">
        <f t="shared" si="311"/>
        <v>#DIV/0!</v>
      </c>
      <c r="BR407" s="373" t="e">
        <f t="shared" si="312"/>
        <v>#DIV/0!</v>
      </c>
      <c r="BS407" s="373" t="str">
        <f t="shared" si="313"/>
        <v xml:space="preserve"> </v>
      </c>
      <c r="BT407" s="373" t="e">
        <f t="shared" si="314"/>
        <v>#DIV/0!</v>
      </c>
      <c r="BU407" s="373" t="e">
        <f t="shared" si="315"/>
        <v>#DIV/0!</v>
      </c>
      <c r="BV407" s="373" t="e">
        <f t="shared" si="316"/>
        <v>#DIV/0!</v>
      </c>
      <c r="BW407" s="373" t="str">
        <f t="shared" si="317"/>
        <v xml:space="preserve"> </v>
      </c>
      <c r="BY407" s="406">
        <f t="shared" si="318"/>
        <v>3.0000000270954712</v>
      </c>
      <c r="BZ407" s="407">
        <f t="shared" si="319"/>
        <v>1.4999999593567939</v>
      </c>
      <c r="CA407" s="408">
        <f t="shared" si="320"/>
        <v>3690.6536999999998</v>
      </c>
      <c r="CB407" s="404">
        <f t="shared" si="321"/>
        <v>5055.6899999999996</v>
      </c>
      <c r="CC407" s="409" t="str">
        <f t="shared" si="322"/>
        <v xml:space="preserve"> </v>
      </c>
      <c r="CD407" s="418">
        <f>CA407-CB407</f>
        <v>-1365.0362999999998</v>
      </c>
    </row>
    <row r="408" spans="1:82" s="403" customFormat="1" ht="9" customHeight="1">
      <c r="A408" s="641">
        <v>43</v>
      </c>
      <c r="B408" s="412" t="s">
        <v>662</v>
      </c>
      <c r="C408" s="413">
        <v>3841.74</v>
      </c>
      <c r="D408" s="413"/>
      <c r="E408" s="414"/>
      <c r="F408" s="414"/>
      <c r="G408" s="415">
        <f t="shared" si="330"/>
        <v>7142470.3799999999</v>
      </c>
      <c r="H408" s="410">
        <f t="shared" si="329"/>
        <v>0</v>
      </c>
      <c r="I408" s="416">
        <v>0</v>
      </c>
      <c r="J408" s="416">
        <v>0</v>
      </c>
      <c r="K408" s="416">
        <v>0</v>
      </c>
      <c r="L408" s="416">
        <v>0</v>
      </c>
      <c r="M408" s="416">
        <v>0</v>
      </c>
      <c r="N408" s="410">
        <v>0</v>
      </c>
      <c r="O408" s="410">
        <v>0</v>
      </c>
      <c r="P408" s="410">
        <v>0</v>
      </c>
      <c r="Q408" s="410">
        <v>0</v>
      </c>
      <c r="R408" s="410">
        <v>0</v>
      </c>
      <c r="S408" s="410">
        <v>0</v>
      </c>
      <c r="T408" s="417">
        <v>0</v>
      </c>
      <c r="U408" s="410">
        <v>0</v>
      </c>
      <c r="V408" s="414" t="s">
        <v>993</v>
      </c>
      <c r="W408" s="405">
        <v>1863</v>
      </c>
      <c r="X408" s="410">
        <f>ROUND(IF(V408="СК",4852.98,5055.69)*0.955*0.79*W408,2)</f>
        <v>6821059.21</v>
      </c>
      <c r="Y408" s="405">
        <v>0</v>
      </c>
      <c r="Z408" s="405">
        <v>0</v>
      </c>
      <c r="AA408" s="405">
        <v>0</v>
      </c>
      <c r="AB408" s="405">
        <v>0</v>
      </c>
      <c r="AC408" s="405">
        <v>0</v>
      </c>
      <c r="AD408" s="405">
        <v>0</v>
      </c>
      <c r="AE408" s="405">
        <v>0</v>
      </c>
      <c r="AF408" s="405">
        <v>0</v>
      </c>
      <c r="AG408" s="405">
        <v>0</v>
      </c>
      <c r="AH408" s="405">
        <v>0</v>
      </c>
      <c r="AI408" s="405">
        <v>0</v>
      </c>
      <c r="AJ408" s="405">
        <f t="shared" si="334"/>
        <v>214274.11</v>
      </c>
      <c r="AK408" s="405">
        <f t="shared" si="335"/>
        <v>107137.06</v>
      </c>
      <c r="AL408" s="405">
        <v>0</v>
      </c>
      <c r="AN408" s="372">
        <f>I408/'Приложение 1.1'!J406</f>
        <v>0</v>
      </c>
      <c r="AO408" s="372" t="e">
        <f t="shared" si="294"/>
        <v>#DIV/0!</v>
      </c>
      <c r="AP408" s="372" t="e">
        <f t="shared" si="295"/>
        <v>#DIV/0!</v>
      </c>
      <c r="AQ408" s="372" t="e">
        <f t="shared" si="296"/>
        <v>#DIV/0!</v>
      </c>
      <c r="AR408" s="372" t="e">
        <f t="shared" si="297"/>
        <v>#DIV/0!</v>
      </c>
      <c r="AS408" s="372" t="e">
        <f t="shared" si="298"/>
        <v>#DIV/0!</v>
      </c>
      <c r="AT408" s="372" t="e">
        <f t="shared" si="299"/>
        <v>#DIV/0!</v>
      </c>
      <c r="AU408" s="372">
        <f t="shared" si="300"/>
        <v>3661.3307622114867</v>
      </c>
      <c r="AV408" s="372" t="e">
        <f t="shared" si="301"/>
        <v>#DIV/0!</v>
      </c>
      <c r="AW408" s="372" t="e">
        <f t="shared" si="302"/>
        <v>#DIV/0!</v>
      </c>
      <c r="AX408" s="372" t="e">
        <f t="shared" si="303"/>
        <v>#DIV/0!</v>
      </c>
      <c r="AY408" s="372">
        <f>AI408/'Приложение 1.1'!J406</f>
        <v>0</v>
      </c>
      <c r="AZ408" s="404">
        <v>766.59</v>
      </c>
      <c r="BA408" s="404">
        <v>2173.62</v>
      </c>
      <c r="BB408" s="404">
        <v>891.36</v>
      </c>
      <c r="BC408" s="404">
        <v>860.72</v>
      </c>
      <c r="BD408" s="404">
        <v>1699.83</v>
      </c>
      <c r="BE408" s="404">
        <v>1134.04</v>
      </c>
      <c r="BF408" s="404">
        <v>2338035</v>
      </c>
      <c r="BG408" s="404">
        <f t="shared" si="304"/>
        <v>4644</v>
      </c>
      <c r="BH408" s="404">
        <v>9186</v>
      </c>
      <c r="BI408" s="404">
        <v>3559.09</v>
      </c>
      <c r="BJ408" s="404">
        <v>6295.55</v>
      </c>
      <c r="BK408" s="404">
        <f t="shared" si="305"/>
        <v>934101.09</v>
      </c>
      <c r="BL408" s="373" t="str">
        <f t="shared" si="306"/>
        <v xml:space="preserve"> </v>
      </c>
      <c r="BM408" s="373" t="e">
        <f t="shared" si="307"/>
        <v>#DIV/0!</v>
      </c>
      <c r="BN408" s="373" t="e">
        <f t="shared" si="308"/>
        <v>#DIV/0!</v>
      </c>
      <c r="BO408" s="373" t="e">
        <f t="shared" si="309"/>
        <v>#DIV/0!</v>
      </c>
      <c r="BP408" s="373" t="e">
        <f t="shared" si="310"/>
        <v>#DIV/0!</v>
      </c>
      <c r="BQ408" s="373" t="e">
        <f t="shared" si="311"/>
        <v>#DIV/0!</v>
      </c>
      <c r="BR408" s="373" t="e">
        <f t="shared" si="312"/>
        <v>#DIV/0!</v>
      </c>
      <c r="BS408" s="373" t="str">
        <f t="shared" si="313"/>
        <v xml:space="preserve"> </v>
      </c>
      <c r="BT408" s="373" t="e">
        <f t="shared" si="314"/>
        <v>#DIV/0!</v>
      </c>
      <c r="BU408" s="373" t="e">
        <f t="shared" si="315"/>
        <v>#DIV/0!</v>
      </c>
      <c r="BV408" s="373" t="e">
        <f t="shared" si="316"/>
        <v>#DIV/0!</v>
      </c>
      <c r="BW408" s="373" t="str">
        <f t="shared" si="317"/>
        <v xml:space="preserve"> </v>
      </c>
      <c r="BY408" s="406">
        <f t="shared" si="318"/>
        <v>2.9999999803989383</v>
      </c>
      <c r="BZ408" s="407">
        <f t="shared" si="319"/>
        <v>1.5000000602032599</v>
      </c>
      <c r="CA408" s="408">
        <f t="shared" si="320"/>
        <v>3833.8542028985507</v>
      </c>
      <c r="CB408" s="404">
        <f t="shared" si="321"/>
        <v>4852.9799999999996</v>
      </c>
      <c r="CC408" s="409" t="str">
        <f t="shared" si="322"/>
        <v xml:space="preserve"> </v>
      </c>
    </row>
    <row r="409" spans="1:82" s="651" customFormat="1" ht="9" customHeight="1">
      <c r="A409" s="642">
        <v>44</v>
      </c>
      <c r="B409" s="659" t="s">
        <v>663</v>
      </c>
      <c r="C409" s="665">
        <v>3925.3</v>
      </c>
      <c r="D409" s="665"/>
      <c r="E409" s="695"/>
      <c r="F409" s="695"/>
      <c r="G409" s="696">
        <f t="shared" si="330"/>
        <v>1446197.96</v>
      </c>
      <c r="H409" s="648">
        <f t="shared" si="329"/>
        <v>0</v>
      </c>
      <c r="I409" s="673">
        <v>0</v>
      </c>
      <c r="J409" s="673">
        <v>0</v>
      </c>
      <c r="K409" s="673">
        <v>0</v>
      </c>
      <c r="L409" s="673">
        <v>0</v>
      </c>
      <c r="M409" s="673">
        <v>0</v>
      </c>
      <c r="N409" s="648">
        <v>0</v>
      </c>
      <c r="O409" s="648">
        <v>0</v>
      </c>
      <c r="P409" s="648">
        <v>0</v>
      </c>
      <c r="Q409" s="648">
        <v>0</v>
      </c>
      <c r="R409" s="648">
        <v>0</v>
      </c>
      <c r="S409" s="648">
        <v>0</v>
      </c>
      <c r="T409" s="649">
        <v>0</v>
      </c>
      <c r="U409" s="648">
        <v>0</v>
      </c>
      <c r="V409" s="695" t="s">
        <v>992</v>
      </c>
      <c r="W409" s="650">
        <v>545.70000000000005</v>
      </c>
      <c r="X409" s="648">
        <v>1281499.77</v>
      </c>
      <c r="Y409" s="650">
        <v>0</v>
      </c>
      <c r="Z409" s="650">
        <v>0</v>
      </c>
      <c r="AA409" s="650">
        <v>0</v>
      </c>
      <c r="AB409" s="650">
        <v>0</v>
      </c>
      <c r="AC409" s="650">
        <v>0</v>
      </c>
      <c r="AD409" s="650">
        <v>0</v>
      </c>
      <c r="AE409" s="650">
        <v>0</v>
      </c>
      <c r="AF409" s="650">
        <v>0</v>
      </c>
      <c r="AG409" s="650">
        <v>0</v>
      </c>
      <c r="AH409" s="650">
        <v>0</v>
      </c>
      <c r="AI409" s="650">
        <v>0</v>
      </c>
      <c r="AJ409" s="650">
        <v>109615.18</v>
      </c>
      <c r="AK409" s="650">
        <v>55083.01</v>
      </c>
      <c r="AL409" s="650">
        <v>0</v>
      </c>
      <c r="AN409" s="372">
        <f>I409/'Приложение 1.1'!J407</f>
        <v>0</v>
      </c>
      <c r="AO409" s="372" t="e">
        <f t="shared" si="294"/>
        <v>#DIV/0!</v>
      </c>
      <c r="AP409" s="372" t="e">
        <f t="shared" si="295"/>
        <v>#DIV/0!</v>
      </c>
      <c r="AQ409" s="372" t="e">
        <f t="shared" si="296"/>
        <v>#DIV/0!</v>
      </c>
      <c r="AR409" s="372" t="e">
        <f t="shared" si="297"/>
        <v>#DIV/0!</v>
      </c>
      <c r="AS409" s="372" t="e">
        <f t="shared" si="298"/>
        <v>#DIV/0!</v>
      </c>
      <c r="AT409" s="372" t="e">
        <f t="shared" si="299"/>
        <v>#DIV/0!</v>
      </c>
      <c r="AU409" s="372">
        <f t="shared" si="300"/>
        <v>2348.3594832325452</v>
      </c>
      <c r="AV409" s="372" t="e">
        <f t="shared" si="301"/>
        <v>#DIV/0!</v>
      </c>
      <c r="AW409" s="372" t="e">
        <f t="shared" si="302"/>
        <v>#DIV/0!</v>
      </c>
      <c r="AX409" s="372" t="e">
        <f t="shared" si="303"/>
        <v>#DIV/0!</v>
      </c>
      <c r="AY409" s="372">
        <f>AI409/'Приложение 1.1'!J407</f>
        <v>0</v>
      </c>
      <c r="AZ409" s="404">
        <v>766.59</v>
      </c>
      <c r="BA409" s="404">
        <v>2173.62</v>
      </c>
      <c r="BB409" s="404">
        <v>891.36</v>
      </c>
      <c r="BC409" s="404">
        <v>860.72</v>
      </c>
      <c r="BD409" s="404">
        <v>1699.83</v>
      </c>
      <c r="BE409" s="404">
        <v>1134.04</v>
      </c>
      <c r="BF409" s="404">
        <v>2338035</v>
      </c>
      <c r="BG409" s="404">
        <f t="shared" si="304"/>
        <v>4837.9799999999996</v>
      </c>
      <c r="BH409" s="404">
        <v>9186</v>
      </c>
      <c r="BI409" s="404">
        <v>3559.09</v>
      </c>
      <c r="BJ409" s="404">
        <v>6295.55</v>
      </c>
      <c r="BK409" s="404">
        <f t="shared" si="305"/>
        <v>934101.09</v>
      </c>
      <c r="BL409" s="373" t="str">
        <f t="shared" si="306"/>
        <v xml:space="preserve"> </v>
      </c>
      <c r="BM409" s="373" t="e">
        <f t="shared" si="307"/>
        <v>#DIV/0!</v>
      </c>
      <c r="BN409" s="373" t="e">
        <f t="shared" si="308"/>
        <v>#DIV/0!</v>
      </c>
      <c r="BO409" s="373" t="e">
        <f t="shared" si="309"/>
        <v>#DIV/0!</v>
      </c>
      <c r="BP409" s="373" t="e">
        <f t="shared" si="310"/>
        <v>#DIV/0!</v>
      </c>
      <c r="BQ409" s="373" t="e">
        <f t="shared" si="311"/>
        <v>#DIV/0!</v>
      </c>
      <c r="BR409" s="373" t="e">
        <f t="shared" si="312"/>
        <v>#DIV/0!</v>
      </c>
      <c r="BS409" s="373" t="str">
        <f t="shared" si="313"/>
        <v xml:space="preserve"> </v>
      </c>
      <c r="BT409" s="373" t="e">
        <f t="shared" si="314"/>
        <v>#DIV/0!</v>
      </c>
      <c r="BU409" s="373" t="e">
        <f t="shared" si="315"/>
        <v>#DIV/0!</v>
      </c>
      <c r="BV409" s="373" t="e">
        <f t="shared" si="316"/>
        <v>#DIV/0!</v>
      </c>
      <c r="BW409" s="373" t="str">
        <f t="shared" si="317"/>
        <v xml:space="preserve"> </v>
      </c>
      <c r="BX409" s="403"/>
      <c r="BY409" s="406">
        <f t="shared" si="318"/>
        <v>7.5795418768257701</v>
      </c>
      <c r="BZ409" s="407">
        <f t="shared" si="319"/>
        <v>3.808815357477064</v>
      </c>
      <c r="CA409" s="408">
        <f t="shared" si="320"/>
        <v>2650.1703500091621</v>
      </c>
      <c r="CB409" s="404">
        <f t="shared" si="321"/>
        <v>5055.6899999999996</v>
      </c>
      <c r="CC409" s="409" t="str">
        <f t="shared" si="322"/>
        <v xml:space="preserve"> </v>
      </c>
    </row>
    <row r="410" spans="1:82" s="651" customFormat="1" ht="9" customHeight="1">
      <c r="A410" s="642">
        <v>45</v>
      </c>
      <c r="B410" s="659" t="s">
        <v>664</v>
      </c>
      <c r="C410" s="665">
        <v>2034.9</v>
      </c>
      <c r="D410" s="665"/>
      <c r="E410" s="695"/>
      <c r="F410" s="695"/>
      <c r="G410" s="696">
        <f t="shared" si="330"/>
        <v>3901889.8</v>
      </c>
      <c r="H410" s="648">
        <f t="shared" si="329"/>
        <v>0</v>
      </c>
      <c r="I410" s="673">
        <v>0</v>
      </c>
      <c r="J410" s="673">
        <v>0</v>
      </c>
      <c r="K410" s="673">
        <v>0</v>
      </c>
      <c r="L410" s="673">
        <v>0</v>
      </c>
      <c r="M410" s="673">
        <v>0</v>
      </c>
      <c r="N410" s="648">
        <v>0</v>
      </c>
      <c r="O410" s="648">
        <v>0</v>
      </c>
      <c r="P410" s="648">
        <v>0</v>
      </c>
      <c r="Q410" s="648">
        <v>0</v>
      </c>
      <c r="R410" s="648">
        <v>0</v>
      </c>
      <c r="S410" s="648">
        <v>0</v>
      </c>
      <c r="T410" s="649">
        <v>0</v>
      </c>
      <c r="U410" s="648">
        <v>0</v>
      </c>
      <c r="V410" s="695" t="s">
        <v>993</v>
      </c>
      <c r="W410" s="650">
        <v>861.88</v>
      </c>
      <c r="X410" s="648">
        <v>3754014.21</v>
      </c>
      <c r="Y410" s="650">
        <v>0</v>
      </c>
      <c r="Z410" s="650">
        <v>0</v>
      </c>
      <c r="AA410" s="650">
        <v>0</v>
      </c>
      <c r="AB410" s="650">
        <v>0</v>
      </c>
      <c r="AC410" s="650">
        <v>0</v>
      </c>
      <c r="AD410" s="650">
        <v>0</v>
      </c>
      <c r="AE410" s="650">
        <v>0</v>
      </c>
      <c r="AF410" s="650">
        <v>0</v>
      </c>
      <c r="AG410" s="650">
        <v>0</v>
      </c>
      <c r="AH410" s="650">
        <v>0</v>
      </c>
      <c r="AI410" s="650">
        <v>0</v>
      </c>
      <c r="AJ410" s="650">
        <v>98418.87</v>
      </c>
      <c r="AK410" s="650">
        <v>49456.72</v>
      </c>
      <c r="AL410" s="650">
        <v>0</v>
      </c>
      <c r="AN410" s="372">
        <f>I410/'Приложение 1.1'!J408</f>
        <v>0</v>
      </c>
      <c r="AO410" s="372" t="e">
        <f t="shared" si="294"/>
        <v>#DIV/0!</v>
      </c>
      <c r="AP410" s="372" t="e">
        <f t="shared" si="295"/>
        <v>#DIV/0!</v>
      </c>
      <c r="AQ410" s="372" t="e">
        <f t="shared" si="296"/>
        <v>#DIV/0!</v>
      </c>
      <c r="AR410" s="372" t="e">
        <f t="shared" si="297"/>
        <v>#DIV/0!</v>
      </c>
      <c r="AS410" s="372" t="e">
        <f t="shared" si="298"/>
        <v>#DIV/0!</v>
      </c>
      <c r="AT410" s="372" t="e">
        <f t="shared" si="299"/>
        <v>#DIV/0!</v>
      </c>
      <c r="AU410" s="372">
        <f t="shared" si="300"/>
        <v>4355.6112335824009</v>
      </c>
      <c r="AV410" s="372" t="e">
        <f t="shared" si="301"/>
        <v>#DIV/0!</v>
      </c>
      <c r="AW410" s="372" t="e">
        <f t="shared" si="302"/>
        <v>#DIV/0!</v>
      </c>
      <c r="AX410" s="372" t="e">
        <f t="shared" si="303"/>
        <v>#DIV/0!</v>
      </c>
      <c r="AY410" s="372">
        <f>AI410/'Приложение 1.1'!J408</f>
        <v>0</v>
      </c>
      <c r="AZ410" s="404">
        <v>766.59</v>
      </c>
      <c r="BA410" s="404">
        <v>2173.62</v>
      </c>
      <c r="BB410" s="404">
        <v>891.36</v>
      </c>
      <c r="BC410" s="404">
        <v>860.72</v>
      </c>
      <c r="BD410" s="404">
        <v>1699.83</v>
      </c>
      <c r="BE410" s="404">
        <v>1134.04</v>
      </c>
      <c r="BF410" s="404">
        <v>2338035</v>
      </c>
      <c r="BG410" s="404">
        <f t="shared" si="304"/>
        <v>4644</v>
      </c>
      <c r="BH410" s="404">
        <v>9186</v>
      </c>
      <c r="BI410" s="404">
        <v>3559.09</v>
      </c>
      <c r="BJ410" s="404">
        <v>6295.55</v>
      </c>
      <c r="BK410" s="404">
        <f t="shared" si="305"/>
        <v>934101.09</v>
      </c>
      <c r="BL410" s="373" t="str">
        <f t="shared" si="306"/>
        <v xml:space="preserve"> </v>
      </c>
      <c r="BM410" s="373" t="e">
        <f t="shared" si="307"/>
        <v>#DIV/0!</v>
      </c>
      <c r="BN410" s="373" t="e">
        <f t="shared" si="308"/>
        <v>#DIV/0!</v>
      </c>
      <c r="BO410" s="373" t="e">
        <f t="shared" si="309"/>
        <v>#DIV/0!</v>
      </c>
      <c r="BP410" s="373" t="e">
        <f t="shared" si="310"/>
        <v>#DIV/0!</v>
      </c>
      <c r="BQ410" s="373" t="e">
        <f t="shared" si="311"/>
        <v>#DIV/0!</v>
      </c>
      <c r="BR410" s="373" t="e">
        <f t="shared" si="312"/>
        <v>#DIV/0!</v>
      </c>
      <c r="BS410" s="373" t="str">
        <f t="shared" si="313"/>
        <v xml:space="preserve"> </v>
      </c>
      <c r="BT410" s="373" t="e">
        <f t="shared" si="314"/>
        <v>#DIV/0!</v>
      </c>
      <c r="BU410" s="373" t="e">
        <f t="shared" si="315"/>
        <v>#DIV/0!</v>
      </c>
      <c r="BV410" s="373" t="e">
        <f t="shared" si="316"/>
        <v>#DIV/0!</v>
      </c>
      <c r="BW410" s="373" t="str">
        <f t="shared" si="317"/>
        <v xml:space="preserve"> </v>
      </c>
      <c r="BX410" s="403"/>
      <c r="BY410" s="406">
        <f t="shared" si="318"/>
        <v>2.5223385345224258</v>
      </c>
      <c r="BZ410" s="407">
        <f t="shared" si="319"/>
        <v>1.2675068373279019</v>
      </c>
      <c r="CA410" s="408">
        <f t="shared" si="320"/>
        <v>4527.1845268482848</v>
      </c>
      <c r="CB410" s="404">
        <f t="shared" si="321"/>
        <v>4852.9799999999996</v>
      </c>
      <c r="CC410" s="409" t="str">
        <f t="shared" si="322"/>
        <v xml:space="preserve"> </v>
      </c>
    </row>
    <row r="411" spans="1:82" s="651" customFormat="1" ht="9" customHeight="1">
      <c r="A411" s="642">
        <v>46</v>
      </c>
      <c r="B411" s="659" t="s">
        <v>665</v>
      </c>
      <c r="C411" s="665">
        <v>3477.8</v>
      </c>
      <c r="D411" s="665"/>
      <c r="E411" s="695"/>
      <c r="F411" s="695"/>
      <c r="G411" s="696">
        <f t="shared" si="330"/>
        <v>4953977.68</v>
      </c>
      <c r="H411" s="648">
        <f t="shared" si="329"/>
        <v>0</v>
      </c>
      <c r="I411" s="673">
        <v>0</v>
      </c>
      <c r="J411" s="673">
        <v>0</v>
      </c>
      <c r="K411" s="673">
        <v>0</v>
      </c>
      <c r="L411" s="673">
        <v>0</v>
      </c>
      <c r="M411" s="673">
        <v>0</v>
      </c>
      <c r="N411" s="648">
        <v>0</v>
      </c>
      <c r="O411" s="648">
        <v>0</v>
      </c>
      <c r="P411" s="648">
        <v>0</v>
      </c>
      <c r="Q411" s="648">
        <v>0</v>
      </c>
      <c r="R411" s="648">
        <v>0</v>
      </c>
      <c r="S411" s="648">
        <v>0</v>
      </c>
      <c r="T411" s="649">
        <v>0</v>
      </c>
      <c r="U411" s="648">
        <v>0</v>
      </c>
      <c r="V411" s="695" t="s">
        <v>993</v>
      </c>
      <c r="W411" s="650">
        <v>1126</v>
      </c>
      <c r="X411" s="648">
        <v>4752798.0999999996</v>
      </c>
      <c r="Y411" s="650">
        <v>0</v>
      </c>
      <c r="Z411" s="650">
        <v>0</v>
      </c>
      <c r="AA411" s="650">
        <v>0</v>
      </c>
      <c r="AB411" s="650">
        <v>0</v>
      </c>
      <c r="AC411" s="650">
        <v>0</v>
      </c>
      <c r="AD411" s="650">
        <v>0</v>
      </c>
      <c r="AE411" s="650">
        <v>0</v>
      </c>
      <c r="AF411" s="650">
        <v>0</v>
      </c>
      <c r="AG411" s="650">
        <v>0</v>
      </c>
      <c r="AH411" s="650">
        <v>0</v>
      </c>
      <c r="AI411" s="650">
        <v>0</v>
      </c>
      <c r="AJ411" s="650">
        <v>133895.44</v>
      </c>
      <c r="AK411" s="650">
        <v>67284.14</v>
      </c>
      <c r="AL411" s="650">
        <v>0</v>
      </c>
      <c r="AN411" s="372">
        <f>I411/'Приложение 1.1'!J409</f>
        <v>0</v>
      </c>
      <c r="AO411" s="372" t="e">
        <f t="shared" si="294"/>
        <v>#DIV/0!</v>
      </c>
      <c r="AP411" s="372" t="e">
        <f t="shared" si="295"/>
        <v>#DIV/0!</v>
      </c>
      <c r="AQ411" s="372" t="e">
        <f t="shared" si="296"/>
        <v>#DIV/0!</v>
      </c>
      <c r="AR411" s="372" t="e">
        <f t="shared" si="297"/>
        <v>#DIV/0!</v>
      </c>
      <c r="AS411" s="372" t="e">
        <f t="shared" si="298"/>
        <v>#DIV/0!</v>
      </c>
      <c r="AT411" s="372" t="e">
        <f t="shared" si="299"/>
        <v>#DIV/0!</v>
      </c>
      <c r="AU411" s="372">
        <f t="shared" si="300"/>
        <v>4220.9574600355236</v>
      </c>
      <c r="AV411" s="372" t="e">
        <f t="shared" si="301"/>
        <v>#DIV/0!</v>
      </c>
      <c r="AW411" s="372" t="e">
        <f t="shared" si="302"/>
        <v>#DIV/0!</v>
      </c>
      <c r="AX411" s="372" t="e">
        <f t="shared" si="303"/>
        <v>#DIV/0!</v>
      </c>
      <c r="AY411" s="372">
        <f>AI411/'Приложение 1.1'!J409</f>
        <v>0</v>
      </c>
      <c r="AZ411" s="404">
        <v>766.59</v>
      </c>
      <c r="BA411" s="404">
        <v>2173.62</v>
      </c>
      <c r="BB411" s="404">
        <v>891.36</v>
      </c>
      <c r="BC411" s="404">
        <v>860.72</v>
      </c>
      <c r="BD411" s="404">
        <v>1699.83</v>
      </c>
      <c r="BE411" s="404">
        <v>1134.04</v>
      </c>
      <c r="BF411" s="404">
        <v>2338035</v>
      </c>
      <c r="BG411" s="404">
        <f t="shared" si="304"/>
        <v>4644</v>
      </c>
      <c r="BH411" s="404">
        <v>9186</v>
      </c>
      <c r="BI411" s="404">
        <v>3559.09</v>
      </c>
      <c r="BJ411" s="404">
        <v>6295.55</v>
      </c>
      <c r="BK411" s="404">
        <f t="shared" si="305"/>
        <v>934101.09</v>
      </c>
      <c r="BL411" s="373" t="str">
        <f t="shared" si="306"/>
        <v xml:space="preserve"> </v>
      </c>
      <c r="BM411" s="373" t="e">
        <f t="shared" si="307"/>
        <v>#DIV/0!</v>
      </c>
      <c r="BN411" s="373" t="e">
        <f t="shared" si="308"/>
        <v>#DIV/0!</v>
      </c>
      <c r="BO411" s="373" t="e">
        <f t="shared" si="309"/>
        <v>#DIV/0!</v>
      </c>
      <c r="BP411" s="373" t="e">
        <f t="shared" si="310"/>
        <v>#DIV/0!</v>
      </c>
      <c r="BQ411" s="373" t="e">
        <f t="shared" si="311"/>
        <v>#DIV/0!</v>
      </c>
      <c r="BR411" s="373" t="e">
        <f t="shared" si="312"/>
        <v>#DIV/0!</v>
      </c>
      <c r="BS411" s="373" t="str">
        <f t="shared" si="313"/>
        <v xml:space="preserve"> </v>
      </c>
      <c r="BT411" s="373" t="e">
        <f t="shared" si="314"/>
        <v>#DIV/0!</v>
      </c>
      <c r="BU411" s="373" t="e">
        <f t="shared" si="315"/>
        <v>#DIV/0!</v>
      </c>
      <c r="BV411" s="373" t="e">
        <f t="shared" si="316"/>
        <v>#DIV/0!</v>
      </c>
      <c r="BW411" s="373" t="str">
        <f t="shared" si="317"/>
        <v xml:space="preserve"> </v>
      </c>
      <c r="BX411" s="403"/>
      <c r="BY411" s="406">
        <f t="shared" si="318"/>
        <v>2.7027865010485876</v>
      </c>
      <c r="BZ411" s="407">
        <f t="shared" si="319"/>
        <v>1.358184157180135</v>
      </c>
      <c r="CA411" s="408">
        <f t="shared" si="320"/>
        <v>4399.6249378330367</v>
      </c>
      <c r="CB411" s="404">
        <f t="shared" si="321"/>
        <v>4852.9799999999996</v>
      </c>
      <c r="CC411" s="409" t="str">
        <f t="shared" si="322"/>
        <v xml:space="preserve"> </v>
      </c>
    </row>
    <row r="412" spans="1:82" s="403" customFormat="1" ht="9" customHeight="1">
      <c r="A412" s="641">
        <v>47</v>
      </c>
      <c r="B412" s="412" t="s">
        <v>666</v>
      </c>
      <c r="C412" s="413">
        <v>2399.8000000000002</v>
      </c>
      <c r="D412" s="413"/>
      <c r="E412" s="414"/>
      <c r="F412" s="414"/>
      <c r="G412" s="415">
        <f t="shared" si="330"/>
        <v>3400628.68</v>
      </c>
      <c r="H412" s="410">
        <f t="shared" si="329"/>
        <v>0</v>
      </c>
      <c r="I412" s="416">
        <v>0</v>
      </c>
      <c r="J412" s="416">
        <v>0</v>
      </c>
      <c r="K412" s="416">
        <v>0</v>
      </c>
      <c r="L412" s="416">
        <v>0</v>
      </c>
      <c r="M412" s="416">
        <v>0</v>
      </c>
      <c r="N412" s="410">
        <v>0</v>
      </c>
      <c r="O412" s="410">
        <v>0</v>
      </c>
      <c r="P412" s="410">
        <v>0</v>
      </c>
      <c r="Q412" s="410">
        <v>0</v>
      </c>
      <c r="R412" s="410">
        <v>0</v>
      </c>
      <c r="S412" s="410">
        <v>0</v>
      </c>
      <c r="T412" s="417">
        <v>0</v>
      </c>
      <c r="U412" s="410">
        <v>0</v>
      </c>
      <c r="V412" s="414" t="s">
        <v>993</v>
      </c>
      <c r="W412" s="405">
        <v>887</v>
      </c>
      <c r="X412" s="410">
        <f>ROUND(IF(V412="СК",4852.98,5055.69)*0.955*0.79*W412,2)</f>
        <v>3247600.39</v>
      </c>
      <c r="Y412" s="405">
        <v>0</v>
      </c>
      <c r="Z412" s="405">
        <v>0</v>
      </c>
      <c r="AA412" s="405">
        <v>0</v>
      </c>
      <c r="AB412" s="405">
        <v>0</v>
      </c>
      <c r="AC412" s="405">
        <v>0</v>
      </c>
      <c r="AD412" s="405">
        <v>0</v>
      </c>
      <c r="AE412" s="405">
        <v>0</v>
      </c>
      <c r="AF412" s="405">
        <v>0</v>
      </c>
      <c r="AG412" s="405">
        <v>0</v>
      </c>
      <c r="AH412" s="405">
        <v>0</v>
      </c>
      <c r="AI412" s="405">
        <v>0</v>
      </c>
      <c r="AJ412" s="405">
        <f t="shared" si="334"/>
        <v>102018.86</v>
      </c>
      <c r="AK412" s="405">
        <f t="shared" si="335"/>
        <v>51009.43</v>
      </c>
      <c r="AL412" s="405">
        <v>0</v>
      </c>
      <c r="AN412" s="372">
        <f>I412/'Приложение 1.1'!J410</f>
        <v>0</v>
      </c>
      <c r="AO412" s="372" t="e">
        <f t="shared" si="294"/>
        <v>#DIV/0!</v>
      </c>
      <c r="AP412" s="372" t="e">
        <f t="shared" si="295"/>
        <v>#DIV/0!</v>
      </c>
      <c r="AQ412" s="372" t="e">
        <f t="shared" si="296"/>
        <v>#DIV/0!</v>
      </c>
      <c r="AR412" s="372" t="e">
        <f t="shared" si="297"/>
        <v>#DIV/0!</v>
      </c>
      <c r="AS412" s="372" t="e">
        <f t="shared" si="298"/>
        <v>#DIV/0!</v>
      </c>
      <c r="AT412" s="372" t="e">
        <f t="shared" si="299"/>
        <v>#DIV/0!</v>
      </c>
      <c r="AU412" s="372">
        <f t="shared" si="300"/>
        <v>3661.3307666290871</v>
      </c>
      <c r="AV412" s="372" t="e">
        <f t="shared" si="301"/>
        <v>#DIV/0!</v>
      </c>
      <c r="AW412" s="372" t="e">
        <f t="shared" si="302"/>
        <v>#DIV/0!</v>
      </c>
      <c r="AX412" s="372" t="e">
        <f t="shared" si="303"/>
        <v>#DIV/0!</v>
      </c>
      <c r="AY412" s="372">
        <f>AI412/'Приложение 1.1'!J410</f>
        <v>0</v>
      </c>
      <c r="AZ412" s="404">
        <v>766.59</v>
      </c>
      <c r="BA412" s="404">
        <v>2173.62</v>
      </c>
      <c r="BB412" s="404">
        <v>891.36</v>
      </c>
      <c r="BC412" s="404">
        <v>860.72</v>
      </c>
      <c r="BD412" s="404">
        <v>1699.83</v>
      </c>
      <c r="BE412" s="404">
        <v>1134.04</v>
      </c>
      <c r="BF412" s="404">
        <v>2338035</v>
      </c>
      <c r="BG412" s="404">
        <f t="shared" si="304"/>
        <v>4644</v>
      </c>
      <c r="BH412" s="404">
        <v>9186</v>
      </c>
      <c r="BI412" s="404">
        <v>3559.09</v>
      </c>
      <c r="BJ412" s="404">
        <v>6295.55</v>
      </c>
      <c r="BK412" s="404">
        <f t="shared" si="305"/>
        <v>934101.09</v>
      </c>
      <c r="BL412" s="373" t="str">
        <f t="shared" si="306"/>
        <v xml:space="preserve"> </v>
      </c>
      <c r="BM412" s="373" t="e">
        <f t="shared" si="307"/>
        <v>#DIV/0!</v>
      </c>
      <c r="BN412" s="373" t="e">
        <f t="shared" si="308"/>
        <v>#DIV/0!</v>
      </c>
      <c r="BO412" s="373" t="e">
        <f t="shared" si="309"/>
        <v>#DIV/0!</v>
      </c>
      <c r="BP412" s="373" t="e">
        <f t="shared" si="310"/>
        <v>#DIV/0!</v>
      </c>
      <c r="BQ412" s="373" t="e">
        <f t="shared" si="311"/>
        <v>#DIV/0!</v>
      </c>
      <c r="BR412" s="373" t="e">
        <f t="shared" si="312"/>
        <v>#DIV/0!</v>
      </c>
      <c r="BS412" s="373" t="str">
        <f t="shared" si="313"/>
        <v xml:space="preserve"> </v>
      </c>
      <c r="BT412" s="373" t="e">
        <f t="shared" si="314"/>
        <v>#DIV/0!</v>
      </c>
      <c r="BU412" s="373" t="e">
        <f t="shared" si="315"/>
        <v>#DIV/0!</v>
      </c>
      <c r="BV412" s="373" t="e">
        <f t="shared" si="316"/>
        <v>#DIV/0!</v>
      </c>
      <c r="BW412" s="373" t="str">
        <f t="shared" si="317"/>
        <v xml:space="preserve"> </v>
      </c>
      <c r="BY412" s="406">
        <f t="shared" si="318"/>
        <v>2.9999999882374691</v>
      </c>
      <c r="BZ412" s="407">
        <f t="shared" si="319"/>
        <v>1.4999999941187345</v>
      </c>
      <c r="CA412" s="408">
        <f t="shared" si="320"/>
        <v>3833.8542051860204</v>
      </c>
      <c r="CB412" s="404">
        <f t="shared" si="321"/>
        <v>4852.9799999999996</v>
      </c>
      <c r="CC412" s="409" t="str">
        <f t="shared" si="322"/>
        <v xml:space="preserve"> </v>
      </c>
    </row>
    <row r="413" spans="1:82" s="403" customFormat="1" ht="9" customHeight="1">
      <c r="A413" s="641">
        <v>48</v>
      </c>
      <c r="B413" s="412" t="s">
        <v>667</v>
      </c>
      <c r="C413" s="413">
        <v>1601</v>
      </c>
      <c r="D413" s="413"/>
      <c r="E413" s="414"/>
      <c r="F413" s="414"/>
      <c r="G413" s="415">
        <f t="shared" si="330"/>
        <v>2227469.29</v>
      </c>
      <c r="H413" s="410">
        <f t="shared" si="329"/>
        <v>0</v>
      </c>
      <c r="I413" s="416">
        <v>0</v>
      </c>
      <c r="J413" s="416">
        <v>0</v>
      </c>
      <c r="K413" s="416">
        <v>0</v>
      </c>
      <c r="L413" s="416">
        <v>0</v>
      </c>
      <c r="M413" s="416">
        <v>0</v>
      </c>
      <c r="N413" s="410">
        <v>0</v>
      </c>
      <c r="O413" s="410">
        <v>0</v>
      </c>
      <c r="P413" s="410">
        <v>0</v>
      </c>
      <c r="Q413" s="410">
        <v>0</v>
      </c>
      <c r="R413" s="410">
        <v>0</v>
      </c>
      <c r="S413" s="410">
        <v>0</v>
      </c>
      <c r="T413" s="417">
        <v>0</v>
      </c>
      <c r="U413" s="410">
        <v>0</v>
      </c>
      <c r="V413" s="414" t="s">
        <v>993</v>
      </c>
      <c r="W413" s="405">
        <v>581</v>
      </c>
      <c r="X413" s="410">
        <f>ROUND(IF(V413="СК",4852.98,5055.69)*0.955*0.79*W413,2)</f>
        <v>2127233.17</v>
      </c>
      <c r="Y413" s="405">
        <v>0</v>
      </c>
      <c r="Z413" s="405">
        <v>0</v>
      </c>
      <c r="AA413" s="405">
        <v>0</v>
      </c>
      <c r="AB413" s="405">
        <v>0</v>
      </c>
      <c r="AC413" s="405">
        <v>0</v>
      </c>
      <c r="AD413" s="405">
        <v>0</v>
      </c>
      <c r="AE413" s="405">
        <v>0</v>
      </c>
      <c r="AF413" s="405">
        <v>0</v>
      </c>
      <c r="AG413" s="405">
        <v>0</v>
      </c>
      <c r="AH413" s="405">
        <v>0</v>
      </c>
      <c r="AI413" s="405">
        <v>0</v>
      </c>
      <c r="AJ413" s="405">
        <f t="shared" si="334"/>
        <v>66824.08</v>
      </c>
      <c r="AK413" s="405">
        <f t="shared" si="335"/>
        <v>33412.04</v>
      </c>
      <c r="AL413" s="405">
        <v>0</v>
      </c>
      <c r="AN413" s="372">
        <f>I413/'Приложение 1.1'!J411</f>
        <v>0</v>
      </c>
      <c r="AO413" s="372" t="e">
        <f t="shared" si="294"/>
        <v>#DIV/0!</v>
      </c>
      <c r="AP413" s="372" t="e">
        <f t="shared" si="295"/>
        <v>#DIV/0!</v>
      </c>
      <c r="AQ413" s="372" t="e">
        <f t="shared" si="296"/>
        <v>#DIV/0!</v>
      </c>
      <c r="AR413" s="372" t="e">
        <f t="shared" si="297"/>
        <v>#DIV/0!</v>
      </c>
      <c r="AS413" s="372" t="e">
        <f t="shared" si="298"/>
        <v>#DIV/0!</v>
      </c>
      <c r="AT413" s="372" t="e">
        <f t="shared" si="299"/>
        <v>#DIV/0!</v>
      </c>
      <c r="AU413" s="372">
        <f t="shared" si="300"/>
        <v>3661.3307573149741</v>
      </c>
      <c r="AV413" s="372" t="e">
        <f t="shared" si="301"/>
        <v>#DIV/0!</v>
      </c>
      <c r="AW413" s="372" t="e">
        <f t="shared" si="302"/>
        <v>#DIV/0!</v>
      </c>
      <c r="AX413" s="372" t="e">
        <f t="shared" si="303"/>
        <v>#DIV/0!</v>
      </c>
      <c r="AY413" s="372">
        <f>AI413/'Приложение 1.1'!J411</f>
        <v>0</v>
      </c>
      <c r="AZ413" s="404">
        <v>766.59</v>
      </c>
      <c r="BA413" s="404">
        <v>2173.62</v>
      </c>
      <c r="BB413" s="404">
        <v>891.36</v>
      </c>
      <c r="BC413" s="404">
        <v>860.72</v>
      </c>
      <c r="BD413" s="404">
        <v>1699.83</v>
      </c>
      <c r="BE413" s="404">
        <v>1134.04</v>
      </c>
      <c r="BF413" s="404">
        <v>2338035</v>
      </c>
      <c r="BG413" s="404">
        <f t="shared" si="304"/>
        <v>4644</v>
      </c>
      <c r="BH413" s="404">
        <v>9186</v>
      </c>
      <c r="BI413" s="404">
        <v>3559.09</v>
      </c>
      <c r="BJ413" s="404">
        <v>6295.55</v>
      </c>
      <c r="BK413" s="404">
        <f t="shared" si="305"/>
        <v>934101.09</v>
      </c>
      <c r="BL413" s="373" t="str">
        <f t="shared" si="306"/>
        <v xml:space="preserve"> </v>
      </c>
      <c r="BM413" s="373" t="e">
        <f t="shared" si="307"/>
        <v>#DIV/0!</v>
      </c>
      <c r="BN413" s="373" t="e">
        <f t="shared" si="308"/>
        <v>#DIV/0!</v>
      </c>
      <c r="BO413" s="373" t="e">
        <f t="shared" si="309"/>
        <v>#DIV/0!</v>
      </c>
      <c r="BP413" s="373" t="e">
        <f t="shared" si="310"/>
        <v>#DIV/0!</v>
      </c>
      <c r="BQ413" s="373" t="e">
        <f t="shared" si="311"/>
        <v>#DIV/0!</v>
      </c>
      <c r="BR413" s="373" t="e">
        <f t="shared" si="312"/>
        <v>#DIV/0!</v>
      </c>
      <c r="BS413" s="373" t="str">
        <f t="shared" si="313"/>
        <v xml:space="preserve"> </v>
      </c>
      <c r="BT413" s="373" t="e">
        <f t="shared" si="314"/>
        <v>#DIV/0!</v>
      </c>
      <c r="BU413" s="373" t="e">
        <f t="shared" si="315"/>
        <v>#DIV/0!</v>
      </c>
      <c r="BV413" s="373" t="e">
        <f t="shared" si="316"/>
        <v>#DIV/0!</v>
      </c>
      <c r="BW413" s="373" t="str">
        <f t="shared" si="317"/>
        <v xml:space="preserve"> </v>
      </c>
      <c r="BY413" s="406">
        <f t="shared" si="318"/>
        <v>3.0000000583621964</v>
      </c>
      <c r="BZ413" s="407">
        <f t="shared" si="319"/>
        <v>1.5000000291810982</v>
      </c>
      <c r="CA413" s="408">
        <f t="shared" si="320"/>
        <v>3833.854199655766</v>
      </c>
      <c r="CB413" s="404">
        <f t="shared" si="321"/>
        <v>4852.9799999999996</v>
      </c>
      <c r="CC413" s="409" t="str">
        <f t="shared" si="322"/>
        <v xml:space="preserve"> </v>
      </c>
    </row>
    <row r="414" spans="1:82" s="403" customFormat="1" ht="9" customHeight="1">
      <c r="A414" s="641">
        <v>49</v>
      </c>
      <c r="B414" s="412" t="s">
        <v>668</v>
      </c>
      <c r="C414" s="413">
        <v>1855.1</v>
      </c>
      <c r="D414" s="413"/>
      <c r="E414" s="414"/>
      <c r="F414" s="414"/>
      <c r="G414" s="415">
        <f t="shared" si="330"/>
        <v>1527930.63</v>
      </c>
      <c r="H414" s="410">
        <f t="shared" si="329"/>
        <v>0</v>
      </c>
      <c r="I414" s="416">
        <v>0</v>
      </c>
      <c r="J414" s="416">
        <v>0</v>
      </c>
      <c r="K414" s="416">
        <v>0</v>
      </c>
      <c r="L414" s="416">
        <v>0</v>
      </c>
      <c r="M414" s="416">
        <v>0</v>
      </c>
      <c r="N414" s="410">
        <v>0</v>
      </c>
      <c r="O414" s="410">
        <v>0</v>
      </c>
      <c r="P414" s="410">
        <v>0</v>
      </c>
      <c r="Q414" s="410">
        <v>0</v>
      </c>
      <c r="R414" s="410">
        <v>0</v>
      </c>
      <c r="S414" s="410">
        <v>0</v>
      </c>
      <c r="T414" s="417">
        <v>0</v>
      </c>
      <c r="U414" s="410">
        <v>0</v>
      </c>
      <c r="V414" s="414" t="s">
        <v>992</v>
      </c>
      <c r="W414" s="405">
        <v>414</v>
      </c>
      <c r="X414" s="410">
        <f>ROUND(IF(V414="СК",4852.98,5055.69)*0.955*0.73*W414,2)</f>
        <v>1459173.75</v>
      </c>
      <c r="Y414" s="405">
        <v>0</v>
      </c>
      <c r="Z414" s="405">
        <v>0</v>
      </c>
      <c r="AA414" s="405">
        <v>0</v>
      </c>
      <c r="AB414" s="405">
        <v>0</v>
      </c>
      <c r="AC414" s="405">
        <v>0</v>
      </c>
      <c r="AD414" s="405">
        <v>0</v>
      </c>
      <c r="AE414" s="405">
        <v>0</v>
      </c>
      <c r="AF414" s="405">
        <v>0</v>
      </c>
      <c r="AG414" s="405">
        <v>0</v>
      </c>
      <c r="AH414" s="405">
        <v>0</v>
      </c>
      <c r="AI414" s="405">
        <v>0</v>
      </c>
      <c r="AJ414" s="405">
        <f t="shared" si="334"/>
        <v>45837.919999999998</v>
      </c>
      <c r="AK414" s="405">
        <f t="shared" si="335"/>
        <v>22918.959999999999</v>
      </c>
      <c r="AL414" s="405">
        <v>0</v>
      </c>
      <c r="AN414" s="372">
        <f>I414/'Приложение 1.1'!J412</f>
        <v>0</v>
      </c>
      <c r="AO414" s="372" t="e">
        <f t="shared" si="294"/>
        <v>#DIV/0!</v>
      </c>
      <c r="AP414" s="372" t="e">
        <f t="shared" si="295"/>
        <v>#DIV/0!</v>
      </c>
      <c r="AQ414" s="372" t="e">
        <f t="shared" si="296"/>
        <v>#DIV/0!</v>
      </c>
      <c r="AR414" s="372" t="e">
        <f t="shared" si="297"/>
        <v>#DIV/0!</v>
      </c>
      <c r="AS414" s="372" t="e">
        <f t="shared" si="298"/>
        <v>#DIV/0!</v>
      </c>
      <c r="AT414" s="372" t="e">
        <f t="shared" si="299"/>
        <v>#DIV/0!</v>
      </c>
      <c r="AU414" s="372">
        <f t="shared" si="300"/>
        <v>3524.574275362319</v>
      </c>
      <c r="AV414" s="372" t="e">
        <f t="shared" si="301"/>
        <v>#DIV/0!</v>
      </c>
      <c r="AW414" s="372" t="e">
        <f t="shared" si="302"/>
        <v>#DIV/0!</v>
      </c>
      <c r="AX414" s="372" t="e">
        <f t="shared" si="303"/>
        <v>#DIV/0!</v>
      </c>
      <c r="AY414" s="372">
        <f>AI414/'Приложение 1.1'!J412</f>
        <v>0</v>
      </c>
      <c r="AZ414" s="404">
        <v>766.59</v>
      </c>
      <c r="BA414" s="404">
        <v>2173.62</v>
      </c>
      <c r="BB414" s="404">
        <v>891.36</v>
      </c>
      <c r="BC414" s="404">
        <v>860.72</v>
      </c>
      <c r="BD414" s="404">
        <v>1699.83</v>
      </c>
      <c r="BE414" s="404">
        <v>1134.04</v>
      </c>
      <c r="BF414" s="404">
        <v>2338035</v>
      </c>
      <c r="BG414" s="404">
        <f t="shared" si="304"/>
        <v>4837.9799999999996</v>
      </c>
      <c r="BH414" s="404">
        <v>9186</v>
      </c>
      <c r="BI414" s="404">
        <v>3559.09</v>
      </c>
      <c r="BJ414" s="404">
        <v>6295.55</v>
      </c>
      <c r="BK414" s="404">
        <f t="shared" si="305"/>
        <v>934101.09</v>
      </c>
      <c r="BL414" s="373" t="str">
        <f t="shared" si="306"/>
        <v xml:space="preserve"> </v>
      </c>
      <c r="BM414" s="373" t="e">
        <f t="shared" si="307"/>
        <v>#DIV/0!</v>
      </c>
      <c r="BN414" s="373" t="e">
        <f t="shared" si="308"/>
        <v>#DIV/0!</v>
      </c>
      <c r="BO414" s="373" t="e">
        <f t="shared" si="309"/>
        <v>#DIV/0!</v>
      </c>
      <c r="BP414" s="373" t="e">
        <f t="shared" si="310"/>
        <v>#DIV/0!</v>
      </c>
      <c r="BQ414" s="373" t="e">
        <f t="shared" si="311"/>
        <v>#DIV/0!</v>
      </c>
      <c r="BR414" s="373" t="e">
        <f t="shared" si="312"/>
        <v>#DIV/0!</v>
      </c>
      <c r="BS414" s="373" t="str">
        <f t="shared" si="313"/>
        <v xml:space="preserve"> </v>
      </c>
      <c r="BT414" s="373" t="e">
        <f t="shared" si="314"/>
        <v>#DIV/0!</v>
      </c>
      <c r="BU414" s="373" t="e">
        <f t="shared" si="315"/>
        <v>#DIV/0!</v>
      </c>
      <c r="BV414" s="373" t="e">
        <f t="shared" si="316"/>
        <v>#DIV/0!</v>
      </c>
      <c r="BW414" s="373" t="str">
        <f t="shared" si="317"/>
        <v xml:space="preserve"> </v>
      </c>
      <c r="BY414" s="406">
        <f t="shared" si="318"/>
        <v>3.0000000719927975</v>
      </c>
      <c r="BZ414" s="407">
        <f t="shared" si="319"/>
        <v>1.5000000359963988</v>
      </c>
      <c r="CA414" s="408">
        <f t="shared" si="320"/>
        <v>3690.6536956521736</v>
      </c>
      <c r="CB414" s="404">
        <f t="shared" si="321"/>
        <v>5055.6899999999996</v>
      </c>
      <c r="CC414" s="409" t="str">
        <f t="shared" si="322"/>
        <v xml:space="preserve"> </v>
      </c>
    </row>
    <row r="415" spans="1:82" s="403" customFormat="1" ht="9" customHeight="1">
      <c r="A415" s="641">
        <v>50</v>
      </c>
      <c r="B415" s="412" t="s">
        <v>669</v>
      </c>
      <c r="C415" s="413">
        <v>2568.1</v>
      </c>
      <c r="D415" s="413"/>
      <c r="E415" s="414"/>
      <c r="F415" s="414"/>
      <c r="G415" s="415">
        <f t="shared" si="330"/>
        <v>3469638.05</v>
      </c>
      <c r="H415" s="410">
        <f t="shared" si="329"/>
        <v>0</v>
      </c>
      <c r="I415" s="416">
        <v>0</v>
      </c>
      <c r="J415" s="416">
        <v>0</v>
      </c>
      <c r="K415" s="416">
        <v>0</v>
      </c>
      <c r="L415" s="416">
        <v>0</v>
      </c>
      <c r="M415" s="416">
        <v>0</v>
      </c>
      <c r="N415" s="410">
        <v>0</v>
      </c>
      <c r="O415" s="410">
        <v>0</v>
      </c>
      <c r="P415" s="410">
        <v>0</v>
      </c>
      <c r="Q415" s="410">
        <v>0</v>
      </c>
      <c r="R415" s="410">
        <v>0</v>
      </c>
      <c r="S415" s="410">
        <v>0</v>
      </c>
      <c r="T415" s="417">
        <v>0</v>
      </c>
      <c r="U415" s="410">
        <v>0</v>
      </c>
      <c r="V415" s="414" t="s">
        <v>993</v>
      </c>
      <c r="W415" s="405">
        <v>905</v>
      </c>
      <c r="X415" s="410">
        <f>ROUND(IF(V415="СК",4852.98,5055.69)*0.955*0.79*W415,2)</f>
        <v>3313504.34</v>
      </c>
      <c r="Y415" s="405">
        <v>0</v>
      </c>
      <c r="Z415" s="405">
        <v>0</v>
      </c>
      <c r="AA415" s="405">
        <v>0</v>
      </c>
      <c r="AB415" s="405">
        <v>0</v>
      </c>
      <c r="AC415" s="405">
        <v>0</v>
      </c>
      <c r="AD415" s="405">
        <v>0</v>
      </c>
      <c r="AE415" s="405">
        <v>0</v>
      </c>
      <c r="AF415" s="405">
        <v>0</v>
      </c>
      <c r="AG415" s="405">
        <v>0</v>
      </c>
      <c r="AH415" s="405">
        <v>0</v>
      </c>
      <c r="AI415" s="405">
        <v>0</v>
      </c>
      <c r="AJ415" s="405">
        <f t="shared" si="334"/>
        <v>104089.14</v>
      </c>
      <c r="AK415" s="405">
        <f t="shared" si="335"/>
        <v>52044.57</v>
      </c>
      <c r="AL415" s="405">
        <v>0</v>
      </c>
      <c r="AN415" s="372">
        <f>I415/'Приложение 1.1'!J413</f>
        <v>0</v>
      </c>
      <c r="AO415" s="372" t="e">
        <f t="shared" si="294"/>
        <v>#DIV/0!</v>
      </c>
      <c r="AP415" s="372" t="e">
        <f t="shared" si="295"/>
        <v>#DIV/0!</v>
      </c>
      <c r="AQ415" s="372" t="e">
        <f t="shared" si="296"/>
        <v>#DIV/0!</v>
      </c>
      <c r="AR415" s="372" t="e">
        <f t="shared" si="297"/>
        <v>#DIV/0!</v>
      </c>
      <c r="AS415" s="372" t="e">
        <f t="shared" si="298"/>
        <v>#DIV/0!</v>
      </c>
      <c r="AT415" s="372" t="e">
        <f t="shared" si="299"/>
        <v>#DIV/0!</v>
      </c>
      <c r="AU415" s="372">
        <f t="shared" si="300"/>
        <v>3661.3307624309391</v>
      </c>
      <c r="AV415" s="372" t="e">
        <f t="shared" si="301"/>
        <v>#DIV/0!</v>
      </c>
      <c r="AW415" s="372" t="e">
        <f t="shared" si="302"/>
        <v>#DIV/0!</v>
      </c>
      <c r="AX415" s="372" t="e">
        <f t="shared" si="303"/>
        <v>#DIV/0!</v>
      </c>
      <c r="AY415" s="372">
        <f>AI415/'Приложение 1.1'!J413</f>
        <v>0</v>
      </c>
      <c r="AZ415" s="404">
        <v>766.59</v>
      </c>
      <c r="BA415" s="404">
        <v>2173.62</v>
      </c>
      <c r="BB415" s="404">
        <v>891.36</v>
      </c>
      <c r="BC415" s="404">
        <v>860.72</v>
      </c>
      <c r="BD415" s="404">
        <v>1699.83</v>
      </c>
      <c r="BE415" s="404">
        <v>1134.04</v>
      </c>
      <c r="BF415" s="404">
        <v>2338035</v>
      </c>
      <c r="BG415" s="404">
        <f t="shared" si="304"/>
        <v>4644</v>
      </c>
      <c r="BH415" s="404">
        <v>9186</v>
      </c>
      <c r="BI415" s="404">
        <v>3559.09</v>
      </c>
      <c r="BJ415" s="404">
        <v>6295.55</v>
      </c>
      <c r="BK415" s="404">
        <f t="shared" si="305"/>
        <v>934101.09</v>
      </c>
      <c r="BL415" s="373" t="str">
        <f t="shared" si="306"/>
        <v xml:space="preserve"> </v>
      </c>
      <c r="BM415" s="373" t="e">
        <f t="shared" si="307"/>
        <v>#DIV/0!</v>
      </c>
      <c r="BN415" s="373" t="e">
        <f t="shared" si="308"/>
        <v>#DIV/0!</v>
      </c>
      <c r="BO415" s="373" t="e">
        <f t="shared" si="309"/>
        <v>#DIV/0!</v>
      </c>
      <c r="BP415" s="373" t="e">
        <f t="shared" si="310"/>
        <v>#DIV/0!</v>
      </c>
      <c r="BQ415" s="373" t="e">
        <f t="shared" si="311"/>
        <v>#DIV/0!</v>
      </c>
      <c r="BR415" s="373" t="e">
        <f t="shared" si="312"/>
        <v>#DIV/0!</v>
      </c>
      <c r="BS415" s="373" t="str">
        <f t="shared" si="313"/>
        <v xml:space="preserve"> </v>
      </c>
      <c r="BT415" s="373" t="e">
        <f t="shared" si="314"/>
        <v>#DIV/0!</v>
      </c>
      <c r="BU415" s="373" t="e">
        <f t="shared" si="315"/>
        <v>#DIV/0!</v>
      </c>
      <c r="BV415" s="373" t="e">
        <f t="shared" si="316"/>
        <v>#DIV/0!</v>
      </c>
      <c r="BW415" s="373" t="str">
        <f t="shared" si="317"/>
        <v xml:space="preserve"> </v>
      </c>
      <c r="BY415" s="406">
        <f t="shared" si="318"/>
        <v>2.9999999567678253</v>
      </c>
      <c r="BZ415" s="407">
        <f t="shared" si="319"/>
        <v>1.4999999783839126</v>
      </c>
      <c r="CA415" s="408">
        <f t="shared" si="320"/>
        <v>3833.8541988950274</v>
      </c>
      <c r="CB415" s="404">
        <f t="shared" si="321"/>
        <v>4852.9799999999996</v>
      </c>
      <c r="CC415" s="409" t="str">
        <f t="shared" si="322"/>
        <v xml:space="preserve"> </v>
      </c>
    </row>
    <row r="416" spans="1:82" s="403" customFormat="1" ht="9" customHeight="1">
      <c r="A416" s="641">
        <v>51</v>
      </c>
      <c r="B416" s="412" t="s">
        <v>670</v>
      </c>
      <c r="C416" s="413">
        <v>3770.3</v>
      </c>
      <c r="D416" s="413"/>
      <c r="E416" s="414"/>
      <c r="F416" s="414"/>
      <c r="G416" s="415">
        <f t="shared" si="330"/>
        <v>1572218.47</v>
      </c>
      <c r="H416" s="410">
        <f t="shared" si="329"/>
        <v>0</v>
      </c>
      <c r="I416" s="416">
        <v>0</v>
      </c>
      <c r="J416" s="416">
        <v>0</v>
      </c>
      <c r="K416" s="416">
        <v>0</v>
      </c>
      <c r="L416" s="416">
        <v>0</v>
      </c>
      <c r="M416" s="416">
        <v>0</v>
      </c>
      <c r="N416" s="410">
        <v>0</v>
      </c>
      <c r="O416" s="410">
        <v>0</v>
      </c>
      <c r="P416" s="410">
        <v>0</v>
      </c>
      <c r="Q416" s="410">
        <v>0</v>
      </c>
      <c r="R416" s="410">
        <v>0</v>
      </c>
      <c r="S416" s="410">
        <v>0</v>
      </c>
      <c r="T416" s="417">
        <v>0</v>
      </c>
      <c r="U416" s="410">
        <v>0</v>
      </c>
      <c r="V416" s="414" t="s">
        <v>992</v>
      </c>
      <c r="W416" s="405">
        <v>426</v>
      </c>
      <c r="X416" s="410">
        <f>ROUND(IF(V416="СК",4852.98,5055.69)*0.955*0.73*W416,2)</f>
        <v>1501468.64</v>
      </c>
      <c r="Y416" s="405">
        <v>0</v>
      </c>
      <c r="Z416" s="405">
        <v>0</v>
      </c>
      <c r="AA416" s="405">
        <v>0</v>
      </c>
      <c r="AB416" s="405">
        <v>0</v>
      </c>
      <c r="AC416" s="405">
        <v>0</v>
      </c>
      <c r="AD416" s="405">
        <v>0</v>
      </c>
      <c r="AE416" s="405">
        <v>0</v>
      </c>
      <c r="AF416" s="405">
        <v>0</v>
      </c>
      <c r="AG416" s="405">
        <v>0</v>
      </c>
      <c r="AH416" s="405">
        <v>0</v>
      </c>
      <c r="AI416" s="405">
        <v>0</v>
      </c>
      <c r="AJ416" s="405">
        <f t="shared" si="334"/>
        <v>47166.55</v>
      </c>
      <c r="AK416" s="405">
        <f t="shared" si="335"/>
        <v>23583.279999999999</v>
      </c>
      <c r="AL416" s="405">
        <v>0</v>
      </c>
      <c r="AN416" s="372">
        <f>I416/'Приложение 1.1'!J414</f>
        <v>0</v>
      </c>
      <c r="AO416" s="372" t="e">
        <f t="shared" si="294"/>
        <v>#DIV/0!</v>
      </c>
      <c r="AP416" s="372" t="e">
        <f t="shared" si="295"/>
        <v>#DIV/0!</v>
      </c>
      <c r="AQ416" s="372" t="e">
        <f t="shared" si="296"/>
        <v>#DIV/0!</v>
      </c>
      <c r="AR416" s="372" t="e">
        <f t="shared" si="297"/>
        <v>#DIV/0!</v>
      </c>
      <c r="AS416" s="372" t="e">
        <f t="shared" si="298"/>
        <v>#DIV/0!</v>
      </c>
      <c r="AT416" s="372" t="e">
        <f t="shared" si="299"/>
        <v>#DIV/0!</v>
      </c>
      <c r="AU416" s="372">
        <f t="shared" si="300"/>
        <v>3524.5742723004691</v>
      </c>
      <c r="AV416" s="372" t="e">
        <f t="shared" si="301"/>
        <v>#DIV/0!</v>
      </c>
      <c r="AW416" s="372" t="e">
        <f t="shared" si="302"/>
        <v>#DIV/0!</v>
      </c>
      <c r="AX416" s="372" t="e">
        <f t="shared" si="303"/>
        <v>#DIV/0!</v>
      </c>
      <c r="AY416" s="372">
        <f>AI416/'Приложение 1.1'!J414</f>
        <v>0</v>
      </c>
      <c r="AZ416" s="404">
        <v>766.59</v>
      </c>
      <c r="BA416" s="404">
        <v>2173.62</v>
      </c>
      <c r="BB416" s="404">
        <v>891.36</v>
      </c>
      <c r="BC416" s="404">
        <v>860.72</v>
      </c>
      <c r="BD416" s="404">
        <v>1699.83</v>
      </c>
      <c r="BE416" s="404">
        <v>1134.04</v>
      </c>
      <c r="BF416" s="404">
        <v>2338035</v>
      </c>
      <c r="BG416" s="404">
        <f t="shared" si="304"/>
        <v>4837.9799999999996</v>
      </c>
      <c r="BH416" s="404">
        <v>9186</v>
      </c>
      <c r="BI416" s="404">
        <v>3559.09</v>
      </c>
      <c r="BJ416" s="404">
        <v>6295.55</v>
      </c>
      <c r="BK416" s="404">
        <f t="shared" si="305"/>
        <v>934101.09</v>
      </c>
      <c r="BL416" s="373" t="str">
        <f t="shared" si="306"/>
        <v xml:space="preserve"> </v>
      </c>
      <c r="BM416" s="373" t="e">
        <f t="shared" si="307"/>
        <v>#DIV/0!</v>
      </c>
      <c r="BN416" s="373" t="e">
        <f t="shared" si="308"/>
        <v>#DIV/0!</v>
      </c>
      <c r="BO416" s="373" t="e">
        <f t="shared" si="309"/>
        <v>#DIV/0!</v>
      </c>
      <c r="BP416" s="373" t="e">
        <f t="shared" si="310"/>
        <v>#DIV/0!</v>
      </c>
      <c r="BQ416" s="373" t="e">
        <f t="shared" si="311"/>
        <v>#DIV/0!</v>
      </c>
      <c r="BR416" s="373" t="e">
        <f t="shared" si="312"/>
        <v>#DIV/0!</v>
      </c>
      <c r="BS416" s="373" t="str">
        <f t="shared" si="313"/>
        <v xml:space="preserve"> </v>
      </c>
      <c r="BT416" s="373" t="e">
        <f t="shared" si="314"/>
        <v>#DIV/0!</v>
      </c>
      <c r="BU416" s="373" t="e">
        <f t="shared" si="315"/>
        <v>#DIV/0!</v>
      </c>
      <c r="BV416" s="373" t="e">
        <f t="shared" si="316"/>
        <v>#DIV/0!</v>
      </c>
      <c r="BW416" s="373" t="str">
        <f t="shared" si="317"/>
        <v xml:space="preserve"> </v>
      </c>
      <c r="BY416" s="406">
        <f t="shared" si="318"/>
        <v>2.9999997392219928</v>
      </c>
      <c r="BZ416" s="407">
        <f t="shared" si="319"/>
        <v>1.5000001876329565</v>
      </c>
      <c r="CA416" s="408">
        <f t="shared" si="320"/>
        <v>3690.6536854460091</v>
      </c>
      <c r="CB416" s="404">
        <f t="shared" si="321"/>
        <v>5055.6899999999996</v>
      </c>
      <c r="CC416" s="409" t="str">
        <f t="shared" si="322"/>
        <v xml:space="preserve"> </v>
      </c>
    </row>
    <row r="417" spans="1:82" s="403" customFormat="1" ht="9" customHeight="1">
      <c r="A417" s="641">
        <v>52</v>
      </c>
      <c r="B417" s="412" t="s">
        <v>671</v>
      </c>
      <c r="C417" s="413">
        <v>2512.3000000000002</v>
      </c>
      <c r="D417" s="413"/>
      <c r="E417" s="414"/>
      <c r="F417" s="414"/>
      <c r="G417" s="415">
        <f t="shared" si="330"/>
        <v>3580819.82</v>
      </c>
      <c r="H417" s="410">
        <f t="shared" si="329"/>
        <v>0</v>
      </c>
      <c r="I417" s="416">
        <v>0</v>
      </c>
      <c r="J417" s="416">
        <v>0</v>
      </c>
      <c r="K417" s="416">
        <v>0</v>
      </c>
      <c r="L417" s="416">
        <v>0</v>
      </c>
      <c r="M417" s="416">
        <v>0</v>
      </c>
      <c r="N417" s="410">
        <v>0</v>
      </c>
      <c r="O417" s="410">
        <v>0</v>
      </c>
      <c r="P417" s="410">
        <v>0</v>
      </c>
      <c r="Q417" s="410">
        <v>0</v>
      </c>
      <c r="R417" s="410">
        <v>0</v>
      </c>
      <c r="S417" s="410">
        <v>0</v>
      </c>
      <c r="T417" s="417">
        <v>0</v>
      </c>
      <c r="U417" s="410">
        <v>0</v>
      </c>
      <c r="V417" s="414" t="s">
        <v>993</v>
      </c>
      <c r="W417" s="405">
        <v>934</v>
      </c>
      <c r="X417" s="410">
        <f>ROUND(IF(V417="СК",4852.98,5055.69)*0.955*0.79*W417,2)</f>
        <v>3419682.93</v>
      </c>
      <c r="Y417" s="405">
        <v>0</v>
      </c>
      <c r="Z417" s="405">
        <v>0</v>
      </c>
      <c r="AA417" s="405">
        <v>0</v>
      </c>
      <c r="AB417" s="405">
        <v>0</v>
      </c>
      <c r="AC417" s="405">
        <v>0</v>
      </c>
      <c r="AD417" s="405">
        <v>0</v>
      </c>
      <c r="AE417" s="405">
        <v>0</v>
      </c>
      <c r="AF417" s="405">
        <v>0</v>
      </c>
      <c r="AG417" s="405">
        <v>0</v>
      </c>
      <c r="AH417" s="405">
        <v>0</v>
      </c>
      <c r="AI417" s="405">
        <v>0</v>
      </c>
      <c r="AJ417" s="405">
        <f t="shared" si="334"/>
        <v>107424.59</v>
      </c>
      <c r="AK417" s="405">
        <f t="shared" si="335"/>
        <v>53712.3</v>
      </c>
      <c r="AL417" s="405">
        <v>0</v>
      </c>
      <c r="AN417" s="372">
        <f>I417/'Приложение 1.1'!J415</f>
        <v>0</v>
      </c>
      <c r="AO417" s="372" t="e">
        <f t="shared" si="294"/>
        <v>#DIV/0!</v>
      </c>
      <c r="AP417" s="372" t="e">
        <f t="shared" si="295"/>
        <v>#DIV/0!</v>
      </c>
      <c r="AQ417" s="372" t="e">
        <f t="shared" si="296"/>
        <v>#DIV/0!</v>
      </c>
      <c r="AR417" s="372" t="e">
        <f t="shared" si="297"/>
        <v>#DIV/0!</v>
      </c>
      <c r="AS417" s="372" t="e">
        <f t="shared" si="298"/>
        <v>#DIV/0!</v>
      </c>
      <c r="AT417" s="372" t="e">
        <f t="shared" si="299"/>
        <v>#DIV/0!</v>
      </c>
      <c r="AU417" s="372">
        <f t="shared" si="300"/>
        <v>3661.3307601713063</v>
      </c>
      <c r="AV417" s="372" t="e">
        <f t="shared" si="301"/>
        <v>#DIV/0!</v>
      </c>
      <c r="AW417" s="372" t="e">
        <f t="shared" si="302"/>
        <v>#DIV/0!</v>
      </c>
      <c r="AX417" s="372" t="e">
        <f t="shared" si="303"/>
        <v>#DIV/0!</v>
      </c>
      <c r="AY417" s="372">
        <f>AI417/'Приложение 1.1'!J415</f>
        <v>0</v>
      </c>
      <c r="AZ417" s="404">
        <v>766.59</v>
      </c>
      <c r="BA417" s="404">
        <v>2173.62</v>
      </c>
      <c r="BB417" s="404">
        <v>891.36</v>
      </c>
      <c r="BC417" s="404">
        <v>860.72</v>
      </c>
      <c r="BD417" s="404">
        <v>1699.83</v>
      </c>
      <c r="BE417" s="404">
        <v>1134.04</v>
      </c>
      <c r="BF417" s="404">
        <v>2338035</v>
      </c>
      <c r="BG417" s="404">
        <f t="shared" si="304"/>
        <v>4644</v>
      </c>
      <c r="BH417" s="404">
        <v>9186</v>
      </c>
      <c r="BI417" s="404">
        <v>3559.09</v>
      </c>
      <c r="BJ417" s="404">
        <v>6295.55</v>
      </c>
      <c r="BK417" s="404">
        <f t="shared" si="305"/>
        <v>934101.09</v>
      </c>
      <c r="BL417" s="373" t="str">
        <f t="shared" si="306"/>
        <v xml:space="preserve"> </v>
      </c>
      <c r="BM417" s="373" t="e">
        <f t="shared" si="307"/>
        <v>#DIV/0!</v>
      </c>
      <c r="BN417" s="373" t="e">
        <f t="shared" si="308"/>
        <v>#DIV/0!</v>
      </c>
      <c r="BO417" s="373" t="e">
        <f t="shared" si="309"/>
        <v>#DIV/0!</v>
      </c>
      <c r="BP417" s="373" t="e">
        <f t="shared" si="310"/>
        <v>#DIV/0!</v>
      </c>
      <c r="BQ417" s="373" t="e">
        <f t="shared" si="311"/>
        <v>#DIV/0!</v>
      </c>
      <c r="BR417" s="373" t="e">
        <f t="shared" si="312"/>
        <v>#DIV/0!</v>
      </c>
      <c r="BS417" s="373" t="str">
        <f t="shared" si="313"/>
        <v xml:space="preserve"> </v>
      </c>
      <c r="BT417" s="373" t="e">
        <f t="shared" si="314"/>
        <v>#DIV/0!</v>
      </c>
      <c r="BU417" s="373" t="e">
        <f t="shared" si="315"/>
        <v>#DIV/0!</v>
      </c>
      <c r="BV417" s="373" t="e">
        <f t="shared" si="316"/>
        <v>#DIV/0!</v>
      </c>
      <c r="BW417" s="373" t="str">
        <f t="shared" si="317"/>
        <v xml:space="preserve"> </v>
      </c>
      <c r="BY417" s="406">
        <f t="shared" si="318"/>
        <v>2.9999998715377978</v>
      </c>
      <c r="BZ417" s="407">
        <f t="shared" si="319"/>
        <v>1.5000000754017275</v>
      </c>
      <c r="CA417" s="408">
        <f t="shared" si="320"/>
        <v>3833.8541970021411</v>
      </c>
      <c r="CB417" s="404">
        <f t="shared" si="321"/>
        <v>4852.9799999999996</v>
      </c>
      <c r="CC417" s="409" t="str">
        <f t="shared" si="322"/>
        <v xml:space="preserve"> </v>
      </c>
    </row>
    <row r="418" spans="1:82" s="403" customFormat="1" ht="9" customHeight="1">
      <c r="A418" s="641">
        <v>53</v>
      </c>
      <c r="B418" s="412" t="s">
        <v>672</v>
      </c>
      <c r="C418" s="413">
        <v>2126.6</v>
      </c>
      <c r="D418" s="413"/>
      <c r="E418" s="414"/>
      <c r="F418" s="414"/>
      <c r="G418" s="415">
        <f t="shared" si="330"/>
        <v>3427465.65</v>
      </c>
      <c r="H418" s="410">
        <f t="shared" si="329"/>
        <v>0</v>
      </c>
      <c r="I418" s="416">
        <v>0</v>
      </c>
      <c r="J418" s="416">
        <v>0</v>
      </c>
      <c r="K418" s="416">
        <v>0</v>
      </c>
      <c r="L418" s="416">
        <v>0</v>
      </c>
      <c r="M418" s="416">
        <v>0</v>
      </c>
      <c r="N418" s="410">
        <v>0</v>
      </c>
      <c r="O418" s="410">
        <v>0</v>
      </c>
      <c r="P418" s="410">
        <v>0</v>
      </c>
      <c r="Q418" s="410">
        <v>0</v>
      </c>
      <c r="R418" s="410">
        <v>0</v>
      </c>
      <c r="S418" s="410">
        <v>0</v>
      </c>
      <c r="T418" s="417">
        <v>0</v>
      </c>
      <c r="U418" s="410">
        <v>0</v>
      </c>
      <c r="V418" s="414" t="s">
        <v>993</v>
      </c>
      <c r="W418" s="405">
        <v>894</v>
      </c>
      <c r="X418" s="410">
        <f>ROUND(IF(V418="СК",4852.98,5055.69)*0.955*0.79*W418,2)</f>
        <v>3273229.7</v>
      </c>
      <c r="Y418" s="405">
        <v>0</v>
      </c>
      <c r="Z418" s="405">
        <v>0</v>
      </c>
      <c r="AA418" s="405">
        <v>0</v>
      </c>
      <c r="AB418" s="405">
        <v>0</v>
      </c>
      <c r="AC418" s="405">
        <v>0</v>
      </c>
      <c r="AD418" s="405">
        <v>0</v>
      </c>
      <c r="AE418" s="405">
        <v>0</v>
      </c>
      <c r="AF418" s="405">
        <v>0</v>
      </c>
      <c r="AG418" s="405">
        <v>0</v>
      </c>
      <c r="AH418" s="405">
        <v>0</v>
      </c>
      <c r="AI418" s="405">
        <v>0</v>
      </c>
      <c r="AJ418" s="405">
        <f t="shared" si="334"/>
        <v>102823.97</v>
      </c>
      <c r="AK418" s="405">
        <f t="shared" si="335"/>
        <v>51411.98</v>
      </c>
      <c r="AL418" s="405">
        <v>0</v>
      </c>
      <c r="AN418" s="372">
        <f>I418/'Приложение 1.1'!J416</f>
        <v>0</v>
      </c>
      <c r="AO418" s="372" t="e">
        <f t="shared" si="294"/>
        <v>#DIV/0!</v>
      </c>
      <c r="AP418" s="372" t="e">
        <f t="shared" si="295"/>
        <v>#DIV/0!</v>
      </c>
      <c r="AQ418" s="372" t="e">
        <f t="shared" si="296"/>
        <v>#DIV/0!</v>
      </c>
      <c r="AR418" s="372" t="e">
        <f t="shared" si="297"/>
        <v>#DIV/0!</v>
      </c>
      <c r="AS418" s="372" t="e">
        <f t="shared" si="298"/>
        <v>#DIV/0!</v>
      </c>
      <c r="AT418" s="372" t="e">
        <f t="shared" si="299"/>
        <v>#DIV/0!</v>
      </c>
      <c r="AU418" s="372">
        <f t="shared" si="300"/>
        <v>3661.3307606263984</v>
      </c>
      <c r="AV418" s="372" t="e">
        <f t="shared" si="301"/>
        <v>#DIV/0!</v>
      </c>
      <c r="AW418" s="372" t="e">
        <f t="shared" si="302"/>
        <v>#DIV/0!</v>
      </c>
      <c r="AX418" s="372" t="e">
        <f t="shared" si="303"/>
        <v>#DIV/0!</v>
      </c>
      <c r="AY418" s="372">
        <f>AI418/'Приложение 1.1'!J416</f>
        <v>0</v>
      </c>
      <c r="AZ418" s="404">
        <v>766.59</v>
      </c>
      <c r="BA418" s="404">
        <v>2173.62</v>
      </c>
      <c r="BB418" s="404">
        <v>891.36</v>
      </c>
      <c r="BC418" s="404">
        <v>860.72</v>
      </c>
      <c r="BD418" s="404">
        <v>1699.83</v>
      </c>
      <c r="BE418" s="404">
        <v>1134.04</v>
      </c>
      <c r="BF418" s="404">
        <v>2338035</v>
      </c>
      <c r="BG418" s="404">
        <f t="shared" si="304"/>
        <v>4644</v>
      </c>
      <c r="BH418" s="404">
        <v>9186</v>
      </c>
      <c r="BI418" s="404">
        <v>3559.09</v>
      </c>
      <c r="BJ418" s="404">
        <v>6295.55</v>
      </c>
      <c r="BK418" s="404">
        <f t="shared" si="305"/>
        <v>934101.09</v>
      </c>
      <c r="BL418" s="373" t="str">
        <f t="shared" si="306"/>
        <v xml:space="preserve"> </v>
      </c>
      <c r="BM418" s="373" t="e">
        <f t="shared" si="307"/>
        <v>#DIV/0!</v>
      </c>
      <c r="BN418" s="373" t="e">
        <f t="shared" si="308"/>
        <v>#DIV/0!</v>
      </c>
      <c r="BO418" s="373" t="e">
        <f t="shared" si="309"/>
        <v>#DIV/0!</v>
      </c>
      <c r="BP418" s="373" t="e">
        <f t="shared" si="310"/>
        <v>#DIV/0!</v>
      </c>
      <c r="BQ418" s="373" t="e">
        <f t="shared" si="311"/>
        <v>#DIV/0!</v>
      </c>
      <c r="BR418" s="373" t="e">
        <f t="shared" si="312"/>
        <v>#DIV/0!</v>
      </c>
      <c r="BS418" s="373" t="str">
        <f t="shared" si="313"/>
        <v xml:space="preserve"> </v>
      </c>
      <c r="BT418" s="373" t="e">
        <f t="shared" si="314"/>
        <v>#DIV/0!</v>
      </c>
      <c r="BU418" s="373" t="e">
        <f t="shared" si="315"/>
        <v>#DIV/0!</v>
      </c>
      <c r="BV418" s="373" t="e">
        <f t="shared" si="316"/>
        <v>#DIV/0!</v>
      </c>
      <c r="BW418" s="373" t="str">
        <f t="shared" si="317"/>
        <v xml:space="preserve"> </v>
      </c>
      <c r="BY418" s="406">
        <f t="shared" si="318"/>
        <v>3.0000000145880383</v>
      </c>
      <c r="BZ418" s="407">
        <f t="shared" si="319"/>
        <v>1.4999998614136367</v>
      </c>
      <c r="CA418" s="408">
        <f t="shared" si="320"/>
        <v>3833.8541946308724</v>
      </c>
      <c r="CB418" s="404">
        <f t="shared" si="321"/>
        <v>4852.9799999999996</v>
      </c>
      <c r="CC418" s="409" t="str">
        <f t="shared" si="322"/>
        <v xml:space="preserve"> </v>
      </c>
    </row>
    <row r="419" spans="1:82" s="403" customFormat="1" ht="9" customHeight="1">
      <c r="A419" s="641">
        <v>54</v>
      </c>
      <c r="B419" s="412" t="s">
        <v>673</v>
      </c>
      <c r="C419" s="413">
        <v>2489.1</v>
      </c>
      <c r="D419" s="413"/>
      <c r="E419" s="414"/>
      <c r="F419" s="414"/>
      <c r="G419" s="415">
        <f t="shared" si="330"/>
        <v>3400628.68</v>
      </c>
      <c r="H419" s="410">
        <f t="shared" si="329"/>
        <v>0</v>
      </c>
      <c r="I419" s="416">
        <v>0</v>
      </c>
      <c r="J419" s="416">
        <v>0</v>
      </c>
      <c r="K419" s="416">
        <v>0</v>
      </c>
      <c r="L419" s="416">
        <v>0</v>
      </c>
      <c r="M419" s="416">
        <v>0</v>
      </c>
      <c r="N419" s="410">
        <v>0</v>
      </c>
      <c r="O419" s="410">
        <v>0</v>
      </c>
      <c r="P419" s="410">
        <v>0</v>
      </c>
      <c r="Q419" s="410">
        <v>0</v>
      </c>
      <c r="R419" s="410">
        <v>0</v>
      </c>
      <c r="S419" s="410">
        <v>0</v>
      </c>
      <c r="T419" s="417">
        <v>0</v>
      </c>
      <c r="U419" s="410">
        <v>0</v>
      </c>
      <c r="V419" s="414" t="s">
        <v>993</v>
      </c>
      <c r="W419" s="405">
        <v>887</v>
      </c>
      <c r="X419" s="410">
        <f>ROUND(IF(V419="СК",4852.98,5055.69)*0.955*0.79*W419,2)</f>
        <v>3247600.39</v>
      </c>
      <c r="Y419" s="405">
        <v>0</v>
      </c>
      <c r="Z419" s="405">
        <v>0</v>
      </c>
      <c r="AA419" s="405">
        <v>0</v>
      </c>
      <c r="AB419" s="405">
        <v>0</v>
      </c>
      <c r="AC419" s="405">
        <v>0</v>
      </c>
      <c r="AD419" s="405">
        <v>0</v>
      </c>
      <c r="AE419" s="405">
        <v>0</v>
      </c>
      <c r="AF419" s="405">
        <v>0</v>
      </c>
      <c r="AG419" s="405">
        <v>0</v>
      </c>
      <c r="AH419" s="405">
        <v>0</v>
      </c>
      <c r="AI419" s="405">
        <v>0</v>
      </c>
      <c r="AJ419" s="405">
        <f t="shared" si="334"/>
        <v>102018.86</v>
      </c>
      <c r="AK419" s="405">
        <f t="shared" si="335"/>
        <v>51009.43</v>
      </c>
      <c r="AL419" s="405">
        <v>0</v>
      </c>
      <c r="AN419" s="372">
        <f>I419/'Приложение 1.1'!J417</f>
        <v>0</v>
      </c>
      <c r="AO419" s="372" t="e">
        <f t="shared" si="294"/>
        <v>#DIV/0!</v>
      </c>
      <c r="AP419" s="372" t="e">
        <f t="shared" si="295"/>
        <v>#DIV/0!</v>
      </c>
      <c r="AQ419" s="372" t="e">
        <f t="shared" si="296"/>
        <v>#DIV/0!</v>
      </c>
      <c r="AR419" s="372" t="e">
        <f t="shared" si="297"/>
        <v>#DIV/0!</v>
      </c>
      <c r="AS419" s="372" t="e">
        <f t="shared" si="298"/>
        <v>#DIV/0!</v>
      </c>
      <c r="AT419" s="372" t="e">
        <f t="shared" si="299"/>
        <v>#DIV/0!</v>
      </c>
      <c r="AU419" s="372">
        <f t="shared" si="300"/>
        <v>3661.3307666290871</v>
      </c>
      <c r="AV419" s="372" t="e">
        <f t="shared" si="301"/>
        <v>#DIV/0!</v>
      </c>
      <c r="AW419" s="372" t="e">
        <f t="shared" si="302"/>
        <v>#DIV/0!</v>
      </c>
      <c r="AX419" s="372" t="e">
        <f t="shared" si="303"/>
        <v>#DIV/0!</v>
      </c>
      <c r="AY419" s="372">
        <f>AI419/'Приложение 1.1'!J417</f>
        <v>0</v>
      </c>
      <c r="AZ419" s="404">
        <v>766.59</v>
      </c>
      <c r="BA419" s="404">
        <v>2173.62</v>
      </c>
      <c r="BB419" s="404">
        <v>891.36</v>
      </c>
      <c r="BC419" s="404">
        <v>860.72</v>
      </c>
      <c r="BD419" s="404">
        <v>1699.83</v>
      </c>
      <c r="BE419" s="404">
        <v>1134.04</v>
      </c>
      <c r="BF419" s="404">
        <v>2338035</v>
      </c>
      <c r="BG419" s="404">
        <f t="shared" si="304"/>
        <v>4644</v>
      </c>
      <c r="BH419" s="404">
        <v>9186</v>
      </c>
      <c r="BI419" s="404">
        <v>3559.09</v>
      </c>
      <c r="BJ419" s="404">
        <v>6295.55</v>
      </c>
      <c r="BK419" s="404">
        <f t="shared" si="305"/>
        <v>934101.09</v>
      </c>
      <c r="BL419" s="373" t="str">
        <f t="shared" si="306"/>
        <v xml:space="preserve"> </v>
      </c>
      <c r="BM419" s="373" t="e">
        <f t="shared" si="307"/>
        <v>#DIV/0!</v>
      </c>
      <c r="BN419" s="373" t="e">
        <f t="shared" si="308"/>
        <v>#DIV/0!</v>
      </c>
      <c r="BO419" s="373" t="e">
        <f t="shared" si="309"/>
        <v>#DIV/0!</v>
      </c>
      <c r="BP419" s="373" t="e">
        <f t="shared" si="310"/>
        <v>#DIV/0!</v>
      </c>
      <c r="BQ419" s="373" t="e">
        <f t="shared" si="311"/>
        <v>#DIV/0!</v>
      </c>
      <c r="BR419" s="373" t="e">
        <f t="shared" si="312"/>
        <v>#DIV/0!</v>
      </c>
      <c r="BS419" s="373" t="str">
        <f t="shared" si="313"/>
        <v xml:space="preserve"> </v>
      </c>
      <c r="BT419" s="373" t="e">
        <f t="shared" si="314"/>
        <v>#DIV/0!</v>
      </c>
      <c r="BU419" s="373" t="e">
        <f t="shared" si="315"/>
        <v>#DIV/0!</v>
      </c>
      <c r="BV419" s="373" t="e">
        <f t="shared" si="316"/>
        <v>#DIV/0!</v>
      </c>
      <c r="BW419" s="373" t="str">
        <f t="shared" si="317"/>
        <v xml:space="preserve"> </v>
      </c>
      <c r="BY419" s="406">
        <f t="shared" si="318"/>
        <v>2.9999999882374691</v>
      </c>
      <c r="BZ419" s="407">
        <f t="shared" si="319"/>
        <v>1.4999999941187345</v>
      </c>
      <c r="CA419" s="408">
        <f t="shared" si="320"/>
        <v>3833.8542051860204</v>
      </c>
      <c r="CB419" s="404">
        <f t="shared" si="321"/>
        <v>4852.9799999999996</v>
      </c>
      <c r="CC419" s="409" t="str">
        <f t="shared" si="322"/>
        <v xml:space="preserve"> </v>
      </c>
    </row>
    <row r="420" spans="1:82" s="403" customFormat="1" ht="9" customHeight="1">
      <c r="A420" s="641">
        <v>55</v>
      </c>
      <c r="B420" s="412" t="s">
        <v>674</v>
      </c>
      <c r="C420" s="413">
        <v>1360.9</v>
      </c>
      <c r="D420" s="413"/>
      <c r="E420" s="414"/>
      <c r="F420" s="414"/>
      <c r="G420" s="415">
        <f t="shared" si="330"/>
        <v>2208300.02</v>
      </c>
      <c r="H420" s="410">
        <f t="shared" si="329"/>
        <v>0</v>
      </c>
      <c r="I420" s="416">
        <v>0</v>
      </c>
      <c r="J420" s="416">
        <v>0</v>
      </c>
      <c r="K420" s="416">
        <v>0</v>
      </c>
      <c r="L420" s="416">
        <v>0</v>
      </c>
      <c r="M420" s="416">
        <v>0</v>
      </c>
      <c r="N420" s="410">
        <v>0</v>
      </c>
      <c r="O420" s="410">
        <v>0</v>
      </c>
      <c r="P420" s="410">
        <v>0</v>
      </c>
      <c r="Q420" s="410">
        <v>0</v>
      </c>
      <c r="R420" s="410">
        <v>0</v>
      </c>
      <c r="S420" s="410">
        <v>0</v>
      </c>
      <c r="T420" s="417">
        <v>0</v>
      </c>
      <c r="U420" s="410">
        <v>0</v>
      </c>
      <c r="V420" s="414" t="s">
        <v>993</v>
      </c>
      <c r="W420" s="405">
        <v>576</v>
      </c>
      <c r="X420" s="410">
        <f>ROUND(IF(V420="СК",4852.98,5055.69)*0.955*0.79*W420,2)</f>
        <v>2108926.52</v>
      </c>
      <c r="Y420" s="405">
        <v>0</v>
      </c>
      <c r="Z420" s="405">
        <v>0</v>
      </c>
      <c r="AA420" s="405">
        <v>0</v>
      </c>
      <c r="AB420" s="405">
        <v>0</v>
      </c>
      <c r="AC420" s="405">
        <v>0</v>
      </c>
      <c r="AD420" s="405">
        <v>0</v>
      </c>
      <c r="AE420" s="405">
        <v>0</v>
      </c>
      <c r="AF420" s="405">
        <v>0</v>
      </c>
      <c r="AG420" s="405">
        <v>0</v>
      </c>
      <c r="AH420" s="405">
        <v>0</v>
      </c>
      <c r="AI420" s="405">
        <v>0</v>
      </c>
      <c r="AJ420" s="405">
        <f t="shared" si="334"/>
        <v>66249</v>
      </c>
      <c r="AK420" s="405">
        <f t="shared" si="335"/>
        <v>33124.5</v>
      </c>
      <c r="AL420" s="405">
        <v>0</v>
      </c>
      <c r="AN420" s="372">
        <f>I420/'Приложение 1.1'!J418</f>
        <v>0</v>
      </c>
      <c r="AO420" s="372" t="e">
        <f t="shared" si="294"/>
        <v>#DIV/0!</v>
      </c>
      <c r="AP420" s="372" t="e">
        <f t="shared" si="295"/>
        <v>#DIV/0!</v>
      </c>
      <c r="AQ420" s="372" t="e">
        <f t="shared" si="296"/>
        <v>#DIV/0!</v>
      </c>
      <c r="AR420" s="372" t="e">
        <f t="shared" si="297"/>
        <v>#DIV/0!</v>
      </c>
      <c r="AS420" s="372" t="e">
        <f t="shared" si="298"/>
        <v>#DIV/0!</v>
      </c>
      <c r="AT420" s="372" t="e">
        <f t="shared" si="299"/>
        <v>#DIV/0!</v>
      </c>
      <c r="AU420" s="372">
        <f t="shared" si="300"/>
        <v>3661.3307638888891</v>
      </c>
      <c r="AV420" s="372" t="e">
        <f t="shared" si="301"/>
        <v>#DIV/0!</v>
      </c>
      <c r="AW420" s="372" t="e">
        <f t="shared" si="302"/>
        <v>#DIV/0!</v>
      </c>
      <c r="AX420" s="372" t="e">
        <f t="shared" si="303"/>
        <v>#DIV/0!</v>
      </c>
      <c r="AY420" s="372">
        <f>AI420/'Приложение 1.1'!J418</f>
        <v>0</v>
      </c>
      <c r="AZ420" s="404">
        <v>766.59</v>
      </c>
      <c r="BA420" s="404">
        <v>2173.62</v>
      </c>
      <c r="BB420" s="404">
        <v>891.36</v>
      </c>
      <c r="BC420" s="404">
        <v>860.72</v>
      </c>
      <c r="BD420" s="404">
        <v>1699.83</v>
      </c>
      <c r="BE420" s="404">
        <v>1134.04</v>
      </c>
      <c r="BF420" s="404">
        <v>2338035</v>
      </c>
      <c r="BG420" s="404">
        <f t="shared" si="304"/>
        <v>4644</v>
      </c>
      <c r="BH420" s="404">
        <v>9186</v>
      </c>
      <c r="BI420" s="404">
        <v>3559.09</v>
      </c>
      <c r="BJ420" s="404">
        <v>6295.55</v>
      </c>
      <c r="BK420" s="404">
        <f t="shared" si="305"/>
        <v>934101.09</v>
      </c>
      <c r="BL420" s="373" t="str">
        <f t="shared" si="306"/>
        <v xml:space="preserve"> </v>
      </c>
      <c r="BM420" s="373" t="e">
        <f t="shared" si="307"/>
        <v>#DIV/0!</v>
      </c>
      <c r="BN420" s="373" t="e">
        <f t="shared" si="308"/>
        <v>#DIV/0!</v>
      </c>
      <c r="BO420" s="373" t="e">
        <f t="shared" si="309"/>
        <v>#DIV/0!</v>
      </c>
      <c r="BP420" s="373" t="e">
        <f t="shared" si="310"/>
        <v>#DIV/0!</v>
      </c>
      <c r="BQ420" s="373" t="e">
        <f t="shared" si="311"/>
        <v>#DIV/0!</v>
      </c>
      <c r="BR420" s="373" t="e">
        <f t="shared" si="312"/>
        <v>#DIV/0!</v>
      </c>
      <c r="BS420" s="373" t="str">
        <f t="shared" si="313"/>
        <v xml:space="preserve"> </v>
      </c>
      <c r="BT420" s="373" t="e">
        <f t="shared" si="314"/>
        <v>#DIV/0!</v>
      </c>
      <c r="BU420" s="373" t="e">
        <f t="shared" si="315"/>
        <v>#DIV/0!</v>
      </c>
      <c r="BV420" s="373" t="e">
        <f t="shared" si="316"/>
        <v>#DIV/0!</v>
      </c>
      <c r="BW420" s="373" t="str">
        <f t="shared" si="317"/>
        <v xml:space="preserve"> </v>
      </c>
      <c r="BY420" s="406">
        <f t="shared" si="318"/>
        <v>2.9999999728297788</v>
      </c>
      <c r="BZ420" s="407">
        <f t="shared" si="319"/>
        <v>1.4999999864148894</v>
      </c>
      <c r="CA420" s="408">
        <f t="shared" si="320"/>
        <v>3833.8542013888891</v>
      </c>
      <c r="CB420" s="404">
        <f t="shared" si="321"/>
        <v>4852.9799999999996</v>
      </c>
      <c r="CC420" s="409" t="str">
        <f t="shared" si="322"/>
        <v xml:space="preserve"> </v>
      </c>
    </row>
    <row r="421" spans="1:82" s="403" customFormat="1" ht="9" customHeight="1">
      <c r="A421" s="641">
        <v>56</v>
      </c>
      <c r="B421" s="412" t="s">
        <v>675</v>
      </c>
      <c r="C421" s="413">
        <v>2273.4</v>
      </c>
      <c r="D421" s="413"/>
      <c r="E421" s="414"/>
      <c r="F421" s="414"/>
      <c r="G421" s="415">
        <f t="shared" si="330"/>
        <v>1365541.87</v>
      </c>
      <c r="H421" s="410">
        <f t="shared" si="329"/>
        <v>0</v>
      </c>
      <c r="I421" s="416">
        <v>0</v>
      </c>
      <c r="J421" s="416">
        <v>0</v>
      </c>
      <c r="K421" s="416">
        <v>0</v>
      </c>
      <c r="L421" s="416">
        <v>0</v>
      </c>
      <c r="M421" s="416">
        <v>0</v>
      </c>
      <c r="N421" s="410">
        <v>0</v>
      </c>
      <c r="O421" s="410">
        <v>0</v>
      </c>
      <c r="P421" s="410">
        <v>0</v>
      </c>
      <c r="Q421" s="410">
        <v>0</v>
      </c>
      <c r="R421" s="410">
        <v>0</v>
      </c>
      <c r="S421" s="410">
        <v>0</v>
      </c>
      <c r="T421" s="417">
        <v>0</v>
      </c>
      <c r="U421" s="410">
        <v>0</v>
      </c>
      <c r="V421" s="414" t="s">
        <v>992</v>
      </c>
      <c r="W421" s="405">
        <v>370</v>
      </c>
      <c r="X421" s="410">
        <f>ROUND(IF(V421="СК",4852.98,5055.69)*0.955*0.73*W421,2)</f>
        <v>1304092.48</v>
      </c>
      <c r="Y421" s="405">
        <v>0</v>
      </c>
      <c r="Z421" s="405">
        <v>0</v>
      </c>
      <c r="AA421" s="405">
        <v>0</v>
      </c>
      <c r="AB421" s="405">
        <v>0</v>
      </c>
      <c r="AC421" s="405">
        <v>0</v>
      </c>
      <c r="AD421" s="405">
        <v>0</v>
      </c>
      <c r="AE421" s="405">
        <v>0</v>
      </c>
      <c r="AF421" s="405">
        <v>0</v>
      </c>
      <c r="AG421" s="405">
        <v>0</v>
      </c>
      <c r="AH421" s="405">
        <v>0</v>
      </c>
      <c r="AI421" s="405">
        <v>0</v>
      </c>
      <c r="AJ421" s="405">
        <f t="shared" si="334"/>
        <v>40966.26</v>
      </c>
      <c r="AK421" s="405">
        <f t="shared" si="335"/>
        <v>20483.13</v>
      </c>
      <c r="AL421" s="405">
        <v>0</v>
      </c>
      <c r="AN421" s="372">
        <f>I421/'Приложение 1.1'!J419</f>
        <v>0</v>
      </c>
      <c r="AO421" s="372" t="e">
        <f t="shared" si="294"/>
        <v>#DIV/0!</v>
      </c>
      <c r="AP421" s="372" t="e">
        <f t="shared" si="295"/>
        <v>#DIV/0!</v>
      </c>
      <c r="AQ421" s="372" t="e">
        <f t="shared" si="296"/>
        <v>#DIV/0!</v>
      </c>
      <c r="AR421" s="372" t="e">
        <f t="shared" si="297"/>
        <v>#DIV/0!</v>
      </c>
      <c r="AS421" s="372" t="e">
        <f t="shared" si="298"/>
        <v>#DIV/0!</v>
      </c>
      <c r="AT421" s="372" t="e">
        <f t="shared" si="299"/>
        <v>#DIV/0!</v>
      </c>
      <c r="AU421" s="372">
        <f t="shared" si="300"/>
        <v>3524.5742702702701</v>
      </c>
      <c r="AV421" s="372" t="e">
        <f t="shared" si="301"/>
        <v>#DIV/0!</v>
      </c>
      <c r="AW421" s="372" t="e">
        <f t="shared" si="302"/>
        <v>#DIV/0!</v>
      </c>
      <c r="AX421" s="372" t="e">
        <f t="shared" si="303"/>
        <v>#DIV/0!</v>
      </c>
      <c r="AY421" s="372">
        <f>AI421/'Приложение 1.1'!J419</f>
        <v>0</v>
      </c>
      <c r="AZ421" s="404">
        <v>766.59</v>
      </c>
      <c r="BA421" s="404">
        <v>2173.62</v>
      </c>
      <c r="BB421" s="404">
        <v>891.36</v>
      </c>
      <c r="BC421" s="404">
        <v>860.72</v>
      </c>
      <c r="BD421" s="404">
        <v>1699.83</v>
      </c>
      <c r="BE421" s="404">
        <v>1134.04</v>
      </c>
      <c r="BF421" s="404">
        <v>2338035</v>
      </c>
      <c r="BG421" s="404">
        <f t="shared" si="304"/>
        <v>4837.9799999999996</v>
      </c>
      <c r="BH421" s="404">
        <v>9186</v>
      </c>
      <c r="BI421" s="404">
        <v>3559.09</v>
      </c>
      <c r="BJ421" s="404">
        <v>6295.55</v>
      </c>
      <c r="BK421" s="404">
        <f t="shared" si="305"/>
        <v>934101.09</v>
      </c>
      <c r="BL421" s="373" t="str">
        <f t="shared" si="306"/>
        <v xml:space="preserve"> </v>
      </c>
      <c r="BM421" s="373" t="e">
        <f t="shared" si="307"/>
        <v>#DIV/0!</v>
      </c>
      <c r="BN421" s="373" t="e">
        <f t="shared" si="308"/>
        <v>#DIV/0!</v>
      </c>
      <c r="BO421" s="373" t="e">
        <f t="shared" si="309"/>
        <v>#DIV/0!</v>
      </c>
      <c r="BP421" s="373" t="e">
        <f t="shared" si="310"/>
        <v>#DIV/0!</v>
      </c>
      <c r="BQ421" s="373" t="e">
        <f t="shared" si="311"/>
        <v>#DIV/0!</v>
      </c>
      <c r="BR421" s="373" t="e">
        <f t="shared" si="312"/>
        <v>#DIV/0!</v>
      </c>
      <c r="BS421" s="373" t="str">
        <f t="shared" si="313"/>
        <v xml:space="preserve"> </v>
      </c>
      <c r="BT421" s="373" t="e">
        <f t="shared" si="314"/>
        <v>#DIV/0!</v>
      </c>
      <c r="BU421" s="373" t="e">
        <f t="shared" si="315"/>
        <v>#DIV/0!</v>
      </c>
      <c r="BV421" s="373" t="e">
        <f t="shared" si="316"/>
        <v>#DIV/0!</v>
      </c>
      <c r="BW421" s="373" t="str">
        <f t="shared" si="317"/>
        <v xml:space="preserve"> </v>
      </c>
      <c r="BY421" s="406">
        <f t="shared" si="318"/>
        <v>3.0000002856009096</v>
      </c>
      <c r="BZ421" s="407">
        <f t="shared" si="319"/>
        <v>1.5000001428004548</v>
      </c>
      <c r="CA421" s="408">
        <f t="shared" si="320"/>
        <v>3690.653702702703</v>
      </c>
      <c r="CB421" s="404">
        <f t="shared" si="321"/>
        <v>5055.6899999999996</v>
      </c>
      <c r="CC421" s="409" t="str">
        <f t="shared" si="322"/>
        <v xml:space="preserve"> </v>
      </c>
    </row>
    <row r="422" spans="1:82" s="651" customFormat="1" ht="9" customHeight="1">
      <c r="A422" s="642">
        <v>57</v>
      </c>
      <c r="B422" s="659" t="s">
        <v>676</v>
      </c>
      <c r="C422" s="665">
        <v>3184.65</v>
      </c>
      <c r="D422" s="665"/>
      <c r="E422" s="695"/>
      <c r="F422" s="695"/>
      <c r="G422" s="696">
        <f t="shared" si="330"/>
        <v>4831207.33</v>
      </c>
      <c r="H422" s="648">
        <f t="shared" si="329"/>
        <v>0</v>
      </c>
      <c r="I422" s="673">
        <v>0</v>
      </c>
      <c r="J422" s="673">
        <v>0</v>
      </c>
      <c r="K422" s="673">
        <v>0</v>
      </c>
      <c r="L422" s="673">
        <v>0</v>
      </c>
      <c r="M422" s="673">
        <v>0</v>
      </c>
      <c r="N422" s="648">
        <v>0</v>
      </c>
      <c r="O422" s="648">
        <v>0</v>
      </c>
      <c r="P422" s="648">
        <v>0</v>
      </c>
      <c r="Q422" s="648">
        <v>0</v>
      </c>
      <c r="R422" s="648">
        <v>0</v>
      </c>
      <c r="S422" s="648">
        <v>0</v>
      </c>
      <c r="T422" s="649">
        <v>0</v>
      </c>
      <c r="U422" s="648">
        <v>0</v>
      </c>
      <c r="V422" s="695" t="s">
        <v>993</v>
      </c>
      <c r="W422" s="650">
        <v>1088</v>
      </c>
      <c r="X422" s="648">
        <v>4665105.22</v>
      </c>
      <c r="Y422" s="650">
        <v>0</v>
      </c>
      <c r="Z422" s="650">
        <v>0</v>
      </c>
      <c r="AA422" s="650">
        <v>0</v>
      </c>
      <c r="AB422" s="650">
        <v>0</v>
      </c>
      <c r="AC422" s="650">
        <v>0</v>
      </c>
      <c r="AD422" s="650">
        <v>0</v>
      </c>
      <c r="AE422" s="650">
        <v>0</v>
      </c>
      <c r="AF422" s="650">
        <v>0</v>
      </c>
      <c r="AG422" s="650">
        <v>0</v>
      </c>
      <c r="AH422" s="650">
        <v>0</v>
      </c>
      <c r="AI422" s="650">
        <v>0</v>
      </c>
      <c r="AJ422" s="650">
        <v>110549.56</v>
      </c>
      <c r="AK422" s="650">
        <v>55552.55</v>
      </c>
      <c r="AL422" s="650">
        <v>0</v>
      </c>
      <c r="AN422" s="372">
        <f>I422/'Приложение 1.1'!J420</f>
        <v>0</v>
      </c>
      <c r="AO422" s="372" t="e">
        <f t="shared" si="294"/>
        <v>#DIV/0!</v>
      </c>
      <c r="AP422" s="372" t="e">
        <f t="shared" si="295"/>
        <v>#DIV/0!</v>
      </c>
      <c r="AQ422" s="372" t="e">
        <f t="shared" si="296"/>
        <v>#DIV/0!</v>
      </c>
      <c r="AR422" s="372" t="e">
        <f t="shared" si="297"/>
        <v>#DIV/0!</v>
      </c>
      <c r="AS422" s="372" t="e">
        <f t="shared" si="298"/>
        <v>#DIV/0!</v>
      </c>
      <c r="AT422" s="372" t="e">
        <f t="shared" si="299"/>
        <v>#DIV/0!</v>
      </c>
      <c r="AU422" s="372">
        <f t="shared" si="300"/>
        <v>4287.7805330882347</v>
      </c>
      <c r="AV422" s="372" t="e">
        <f t="shared" si="301"/>
        <v>#DIV/0!</v>
      </c>
      <c r="AW422" s="372" t="e">
        <f t="shared" si="302"/>
        <v>#DIV/0!</v>
      </c>
      <c r="AX422" s="372" t="e">
        <f t="shared" si="303"/>
        <v>#DIV/0!</v>
      </c>
      <c r="AY422" s="372">
        <f>AI422/'Приложение 1.1'!J420</f>
        <v>0</v>
      </c>
      <c r="AZ422" s="404">
        <v>766.59</v>
      </c>
      <c r="BA422" s="404">
        <v>2173.62</v>
      </c>
      <c r="BB422" s="404">
        <v>891.36</v>
      </c>
      <c r="BC422" s="404">
        <v>860.72</v>
      </c>
      <c r="BD422" s="404">
        <v>1699.83</v>
      </c>
      <c r="BE422" s="404">
        <v>1134.04</v>
      </c>
      <c r="BF422" s="404">
        <v>2338035</v>
      </c>
      <c r="BG422" s="404">
        <f t="shared" si="304"/>
        <v>4644</v>
      </c>
      <c r="BH422" s="404">
        <v>9186</v>
      </c>
      <c r="BI422" s="404">
        <v>3559.09</v>
      </c>
      <c r="BJ422" s="404">
        <v>6295.55</v>
      </c>
      <c r="BK422" s="404">
        <f t="shared" si="305"/>
        <v>934101.09</v>
      </c>
      <c r="BL422" s="373" t="str">
        <f t="shared" si="306"/>
        <v xml:space="preserve"> </v>
      </c>
      <c r="BM422" s="373" t="e">
        <f t="shared" si="307"/>
        <v>#DIV/0!</v>
      </c>
      <c r="BN422" s="373" t="e">
        <f t="shared" si="308"/>
        <v>#DIV/0!</v>
      </c>
      <c r="BO422" s="373" t="e">
        <f t="shared" si="309"/>
        <v>#DIV/0!</v>
      </c>
      <c r="BP422" s="373" t="e">
        <f t="shared" si="310"/>
        <v>#DIV/0!</v>
      </c>
      <c r="BQ422" s="373" t="e">
        <f t="shared" si="311"/>
        <v>#DIV/0!</v>
      </c>
      <c r="BR422" s="373" t="e">
        <f t="shared" si="312"/>
        <v>#DIV/0!</v>
      </c>
      <c r="BS422" s="373" t="str">
        <f t="shared" si="313"/>
        <v xml:space="preserve"> </v>
      </c>
      <c r="BT422" s="373" t="e">
        <f t="shared" si="314"/>
        <v>#DIV/0!</v>
      </c>
      <c r="BU422" s="373" t="e">
        <f t="shared" si="315"/>
        <v>#DIV/0!</v>
      </c>
      <c r="BV422" s="373" t="e">
        <f t="shared" si="316"/>
        <v>#DIV/0!</v>
      </c>
      <c r="BW422" s="373" t="str">
        <f t="shared" si="317"/>
        <v xml:space="preserve"> </v>
      </c>
      <c r="BX422" s="403"/>
      <c r="BY422" s="406">
        <f t="shared" si="318"/>
        <v>2.288238786887252</v>
      </c>
      <c r="BZ422" s="407">
        <f t="shared" si="319"/>
        <v>1.1498688879493815</v>
      </c>
      <c r="CA422" s="408">
        <f t="shared" si="320"/>
        <v>4440.4479136029413</v>
      </c>
      <c r="CB422" s="404">
        <f t="shared" si="321"/>
        <v>4852.9799999999996</v>
      </c>
      <c r="CC422" s="409" t="str">
        <f t="shared" si="322"/>
        <v xml:space="preserve"> </v>
      </c>
    </row>
    <row r="423" spans="1:82" s="403" customFormat="1" ht="9" customHeight="1">
      <c r="A423" s="641">
        <v>58</v>
      </c>
      <c r="B423" s="412" t="s">
        <v>677</v>
      </c>
      <c r="C423" s="413">
        <v>3514.8</v>
      </c>
      <c r="D423" s="413"/>
      <c r="E423" s="414"/>
      <c r="F423" s="414"/>
      <c r="G423" s="415">
        <f t="shared" si="330"/>
        <v>3233012.64</v>
      </c>
      <c r="H423" s="410">
        <f t="shared" si="329"/>
        <v>0</v>
      </c>
      <c r="I423" s="416">
        <v>0</v>
      </c>
      <c r="J423" s="416">
        <v>0</v>
      </c>
      <c r="K423" s="416">
        <v>0</v>
      </c>
      <c r="L423" s="416">
        <v>0</v>
      </c>
      <c r="M423" s="416">
        <v>0</v>
      </c>
      <c r="N423" s="410">
        <v>0</v>
      </c>
      <c r="O423" s="410">
        <v>0</v>
      </c>
      <c r="P423" s="410">
        <v>0</v>
      </c>
      <c r="Q423" s="410">
        <v>0</v>
      </c>
      <c r="R423" s="410">
        <v>0</v>
      </c>
      <c r="S423" s="410">
        <v>0</v>
      </c>
      <c r="T423" s="417">
        <v>0</v>
      </c>
      <c r="U423" s="410">
        <v>0</v>
      </c>
      <c r="V423" s="414" t="s">
        <v>992</v>
      </c>
      <c r="W423" s="405">
        <v>876</v>
      </c>
      <c r="X423" s="410">
        <f t="shared" ref="X423:X436" si="336">ROUND(IF(V423="СК",4852.98,5055.69)*0.955*0.73*W423,2)</f>
        <v>3087527.07</v>
      </c>
      <c r="Y423" s="405">
        <v>0</v>
      </c>
      <c r="Z423" s="405">
        <v>0</v>
      </c>
      <c r="AA423" s="405">
        <v>0</v>
      </c>
      <c r="AB423" s="405">
        <v>0</v>
      </c>
      <c r="AC423" s="405">
        <v>0</v>
      </c>
      <c r="AD423" s="405">
        <v>0</v>
      </c>
      <c r="AE423" s="405">
        <v>0</v>
      </c>
      <c r="AF423" s="405">
        <v>0</v>
      </c>
      <c r="AG423" s="405">
        <v>0</v>
      </c>
      <c r="AH423" s="405">
        <v>0</v>
      </c>
      <c r="AI423" s="405">
        <v>0</v>
      </c>
      <c r="AJ423" s="405">
        <f t="shared" si="334"/>
        <v>96990.38</v>
      </c>
      <c r="AK423" s="405">
        <f t="shared" si="335"/>
        <v>48495.19</v>
      </c>
      <c r="AL423" s="405">
        <v>0</v>
      </c>
      <c r="AN423" s="372">
        <f>I423/'Приложение 1.1'!J421</f>
        <v>0</v>
      </c>
      <c r="AO423" s="372" t="e">
        <f t="shared" si="294"/>
        <v>#DIV/0!</v>
      </c>
      <c r="AP423" s="372" t="e">
        <f t="shared" si="295"/>
        <v>#DIV/0!</v>
      </c>
      <c r="AQ423" s="372" t="e">
        <f t="shared" si="296"/>
        <v>#DIV/0!</v>
      </c>
      <c r="AR423" s="372" t="e">
        <f t="shared" si="297"/>
        <v>#DIV/0!</v>
      </c>
      <c r="AS423" s="372" t="e">
        <f t="shared" si="298"/>
        <v>#DIV/0!</v>
      </c>
      <c r="AT423" s="372" t="e">
        <f t="shared" si="299"/>
        <v>#DIV/0!</v>
      </c>
      <c r="AU423" s="372">
        <f t="shared" si="300"/>
        <v>3524.5742808219175</v>
      </c>
      <c r="AV423" s="372" t="e">
        <f t="shared" si="301"/>
        <v>#DIV/0!</v>
      </c>
      <c r="AW423" s="372" t="e">
        <f t="shared" si="302"/>
        <v>#DIV/0!</v>
      </c>
      <c r="AX423" s="372" t="e">
        <f t="shared" si="303"/>
        <v>#DIV/0!</v>
      </c>
      <c r="AY423" s="372">
        <f>AI423/'Приложение 1.1'!J421</f>
        <v>0</v>
      </c>
      <c r="AZ423" s="404">
        <v>766.59</v>
      </c>
      <c r="BA423" s="404">
        <v>2173.62</v>
      </c>
      <c r="BB423" s="404">
        <v>891.36</v>
      </c>
      <c r="BC423" s="404">
        <v>860.72</v>
      </c>
      <c r="BD423" s="404">
        <v>1699.83</v>
      </c>
      <c r="BE423" s="404">
        <v>1134.04</v>
      </c>
      <c r="BF423" s="404">
        <v>2338035</v>
      </c>
      <c r="BG423" s="404">
        <f t="shared" si="304"/>
        <v>4837.9799999999996</v>
      </c>
      <c r="BH423" s="404">
        <v>9186</v>
      </c>
      <c r="BI423" s="404">
        <v>3559.09</v>
      </c>
      <c r="BJ423" s="404">
        <v>6295.55</v>
      </c>
      <c r="BK423" s="404">
        <f t="shared" si="305"/>
        <v>934101.09</v>
      </c>
      <c r="BL423" s="373" t="str">
        <f t="shared" si="306"/>
        <v xml:space="preserve"> </v>
      </c>
      <c r="BM423" s="373" t="e">
        <f t="shared" si="307"/>
        <v>#DIV/0!</v>
      </c>
      <c r="BN423" s="373" t="e">
        <f t="shared" si="308"/>
        <v>#DIV/0!</v>
      </c>
      <c r="BO423" s="373" t="e">
        <f t="shared" si="309"/>
        <v>#DIV/0!</v>
      </c>
      <c r="BP423" s="373" t="e">
        <f t="shared" si="310"/>
        <v>#DIV/0!</v>
      </c>
      <c r="BQ423" s="373" t="e">
        <f t="shared" si="311"/>
        <v>#DIV/0!</v>
      </c>
      <c r="BR423" s="373" t="e">
        <f t="shared" si="312"/>
        <v>#DIV/0!</v>
      </c>
      <c r="BS423" s="373" t="str">
        <f t="shared" si="313"/>
        <v xml:space="preserve"> </v>
      </c>
      <c r="BT423" s="373" t="e">
        <f t="shared" si="314"/>
        <v>#DIV/0!</v>
      </c>
      <c r="BU423" s="373" t="e">
        <f t="shared" si="315"/>
        <v>#DIV/0!</v>
      </c>
      <c r="BV423" s="373" t="e">
        <f t="shared" si="316"/>
        <v>#DIV/0!</v>
      </c>
      <c r="BW423" s="373" t="str">
        <f t="shared" si="317"/>
        <v xml:space="preserve"> </v>
      </c>
      <c r="BY423" s="406">
        <f t="shared" si="318"/>
        <v>3.0000000247447223</v>
      </c>
      <c r="BZ423" s="407">
        <f t="shared" si="319"/>
        <v>1.5000000123723611</v>
      </c>
      <c r="CA423" s="408">
        <f t="shared" si="320"/>
        <v>3690.6536986301371</v>
      </c>
      <c r="CB423" s="404">
        <f t="shared" si="321"/>
        <v>5055.6899999999996</v>
      </c>
      <c r="CC423" s="409" t="str">
        <f t="shared" si="322"/>
        <v xml:space="preserve"> </v>
      </c>
    </row>
    <row r="424" spans="1:82" s="403" customFormat="1" ht="9" customHeight="1">
      <c r="A424" s="641">
        <v>59</v>
      </c>
      <c r="B424" s="412" t="s">
        <v>678</v>
      </c>
      <c r="C424" s="413">
        <v>3479</v>
      </c>
      <c r="D424" s="413"/>
      <c r="E424" s="414"/>
      <c r="F424" s="414"/>
      <c r="G424" s="415">
        <f t="shared" si="330"/>
        <v>4000668.61</v>
      </c>
      <c r="H424" s="410">
        <f t="shared" si="329"/>
        <v>0</v>
      </c>
      <c r="I424" s="416">
        <v>0</v>
      </c>
      <c r="J424" s="416">
        <v>0</v>
      </c>
      <c r="K424" s="416">
        <v>0</v>
      </c>
      <c r="L424" s="416">
        <v>0</v>
      </c>
      <c r="M424" s="416">
        <v>0</v>
      </c>
      <c r="N424" s="410">
        <v>0</v>
      </c>
      <c r="O424" s="410">
        <v>0</v>
      </c>
      <c r="P424" s="410">
        <v>0</v>
      </c>
      <c r="Q424" s="410">
        <v>0</v>
      </c>
      <c r="R424" s="410">
        <v>0</v>
      </c>
      <c r="S424" s="410">
        <v>0</v>
      </c>
      <c r="T424" s="417">
        <v>0</v>
      </c>
      <c r="U424" s="410">
        <v>0</v>
      </c>
      <c r="V424" s="414" t="s">
        <v>992</v>
      </c>
      <c r="W424" s="405">
        <v>1084</v>
      </c>
      <c r="X424" s="410">
        <f t="shared" si="336"/>
        <v>3820638.52</v>
      </c>
      <c r="Y424" s="405">
        <v>0</v>
      </c>
      <c r="Z424" s="405">
        <v>0</v>
      </c>
      <c r="AA424" s="405">
        <v>0</v>
      </c>
      <c r="AB424" s="405">
        <v>0</v>
      </c>
      <c r="AC424" s="405">
        <v>0</v>
      </c>
      <c r="AD424" s="405">
        <v>0</v>
      </c>
      <c r="AE424" s="405">
        <v>0</v>
      </c>
      <c r="AF424" s="405">
        <v>0</v>
      </c>
      <c r="AG424" s="405">
        <v>0</v>
      </c>
      <c r="AH424" s="405">
        <v>0</v>
      </c>
      <c r="AI424" s="405">
        <v>0</v>
      </c>
      <c r="AJ424" s="405">
        <f t="shared" si="334"/>
        <v>120020.06</v>
      </c>
      <c r="AK424" s="405">
        <f t="shared" si="335"/>
        <v>60010.03</v>
      </c>
      <c r="AL424" s="405">
        <v>0</v>
      </c>
      <c r="AN424" s="372">
        <f>I424/'Приложение 1.1'!J422</f>
        <v>0</v>
      </c>
      <c r="AO424" s="372" t="e">
        <f t="shared" si="294"/>
        <v>#DIV/0!</v>
      </c>
      <c r="AP424" s="372" t="e">
        <f t="shared" si="295"/>
        <v>#DIV/0!</v>
      </c>
      <c r="AQ424" s="372" t="e">
        <f t="shared" si="296"/>
        <v>#DIV/0!</v>
      </c>
      <c r="AR424" s="372" t="e">
        <f t="shared" si="297"/>
        <v>#DIV/0!</v>
      </c>
      <c r="AS424" s="372" t="e">
        <f t="shared" si="298"/>
        <v>#DIV/0!</v>
      </c>
      <c r="AT424" s="372" t="e">
        <f t="shared" si="299"/>
        <v>#DIV/0!</v>
      </c>
      <c r="AU424" s="372">
        <f t="shared" si="300"/>
        <v>3524.5742804428046</v>
      </c>
      <c r="AV424" s="372" t="e">
        <f t="shared" si="301"/>
        <v>#DIV/0!</v>
      </c>
      <c r="AW424" s="372" t="e">
        <f t="shared" si="302"/>
        <v>#DIV/0!</v>
      </c>
      <c r="AX424" s="372" t="e">
        <f t="shared" si="303"/>
        <v>#DIV/0!</v>
      </c>
      <c r="AY424" s="372">
        <f>AI424/'Приложение 1.1'!J422</f>
        <v>0</v>
      </c>
      <c r="AZ424" s="404">
        <v>766.59</v>
      </c>
      <c r="BA424" s="404">
        <v>2173.62</v>
      </c>
      <c r="BB424" s="404">
        <v>891.36</v>
      </c>
      <c r="BC424" s="404">
        <v>860.72</v>
      </c>
      <c r="BD424" s="404">
        <v>1699.83</v>
      </c>
      <c r="BE424" s="404">
        <v>1134.04</v>
      </c>
      <c r="BF424" s="404">
        <v>2338035</v>
      </c>
      <c r="BG424" s="404">
        <f t="shared" si="304"/>
        <v>4837.9799999999996</v>
      </c>
      <c r="BH424" s="404">
        <v>9186</v>
      </c>
      <c r="BI424" s="404">
        <v>3559.09</v>
      </c>
      <c r="BJ424" s="404">
        <v>6295.55</v>
      </c>
      <c r="BK424" s="404">
        <f t="shared" si="305"/>
        <v>934101.09</v>
      </c>
      <c r="BL424" s="373" t="str">
        <f t="shared" si="306"/>
        <v xml:space="preserve"> </v>
      </c>
      <c r="BM424" s="373" t="e">
        <f t="shared" si="307"/>
        <v>#DIV/0!</v>
      </c>
      <c r="BN424" s="373" t="e">
        <f t="shared" si="308"/>
        <v>#DIV/0!</v>
      </c>
      <c r="BO424" s="373" t="e">
        <f t="shared" si="309"/>
        <v>#DIV/0!</v>
      </c>
      <c r="BP424" s="373" t="e">
        <f t="shared" si="310"/>
        <v>#DIV/0!</v>
      </c>
      <c r="BQ424" s="373" t="e">
        <f t="shared" si="311"/>
        <v>#DIV/0!</v>
      </c>
      <c r="BR424" s="373" t="e">
        <f t="shared" si="312"/>
        <v>#DIV/0!</v>
      </c>
      <c r="BS424" s="373" t="str">
        <f t="shared" si="313"/>
        <v xml:space="preserve"> </v>
      </c>
      <c r="BT424" s="373" t="e">
        <f t="shared" si="314"/>
        <v>#DIV/0!</v>
      </c>
      <c r="BU424" s="373" t="e">
        <f t="shared" si="315"/>
        <v>#DIV/0!</v>
      </c>
      <c r="BV424" s="373" t="e">
        <f t="shared" si="316"/>
        <v>#DIV/0!</v>
      </c>
      <c r="BW424" s="373" t="str">
        <f t="shared" si="317"/>
        <v xml:space="preserve"> </v>
      </c>
      <c r="BY424" s="406">
        <f t="shared" si="318"/>
        <v>3.0000000424928972</v>
      </c>
      <c r="BZ424" s="407">
        <f t="shared" si="319"/>
        <v>1.5000000212464486</v>
      </c>
      <c r="CA424" s="408">
        <f t="shared" si="320"/>
        <v>3690.6536992619926</v>
      </c>
      <c r="CB424" s="404">
        <f t="shared" si="321"/>
        <v>5055.6899999999996</v>
      </c>
      <c r="CC424" s="409" t="str">
        <f t="shared" si="322"/>
        <v xml:space="preserve"> </v>
      </c>
    </row>
    <row r="425" spans="1:82" s="651" customFormat="1" ht="9" customHeight="1">
      <c r="A425" s="642">
        <v>60</v>
      </c>
      <c r="B425" s="659" t="s">
        <v>679</v>
      </c>
      <c r="C425" s="665">
        <v>3489</v>
      </c>
      <c r="D425" s="665"/>
      <c r="E425" s="695"/>
      <c r="F425" s="695"/>
      <c r="G425" s="696">
        <f t="shared" si="330"/>
        <v>3814719.58</v>
      </c>
      <c r="H425" s="648">
        <f t="shared" si="329"/>
        <v>0</v>
      </c>
      <c r="I425" s="673">
        <v>0</v>
      </c>
      <c r="J425" s="673">
        <v>0</v>
      </c>
      <c r="K425" s="673">
        <v>0</v>
      </c>
      <c r="L425" s="673">
        <v>0</v>
      </c>
      <c r="M425" s="673">
        <v>0</v>
      </c>
      <c r="N425" s="648">
        <v>0</v>
      </c>
      <c r="O425" s="648">
        <v>0</v>
      </c>
      <c r="P425" s="648">
        <v>0</v>
      </c>
      <c r="Q425" s="648">
        <v>0</v>
      </c>
      <c r="R425" s="648">
        <v>0</v>
      </c>
      <c r="S425" s="648">
        <v>0</v>
      </c>
      <c r="T425" s="649">
        <v>0</v>
      </c>
      <c r="U425" s="648">
        <v>0</v>
      </c>
      <c r="V425" s="695" t="s">
        <v>992</v>
      </c>
      <c r="W425" s="650">
        <v>987</v>
      </c>
      <c r="X425" s="648">
        <v>3635951.7</v>
      </c>
      <c r="Y425" s="650">
        <v>0</v>
      </c>
      <c r="Z425" s="650">
        <v>0</v>
      </c>
      <c r="AA425" s="650">
        <v>0</v>
      </c>
      <c r="AB425" s="650">
        <v>0</v>
      </c>
      <c r="AC425" s="650">
        <v>0</v>
      </c>
      <c r="AD425" s="650">
        <v>0</v>
      </c>
      <c r="AE425" s="650">
        <v>0</v>
      </c>
      <c r="AF425" s="650">
        <v>0</v>
      </c>
      <c r="AG425" s="650">
        <v>0</v>
      </c>
      <c r="AH425" s="650">
        <v>0</v>
      </c>
      <c r="AI425" s="650">
        <v>0</v>
      </c>
      <c r="AJ425" s="650">
        <v>118979.29</v>
      </c>
      <c r="AK425" s="650">
        <v>59788.59</v>
      </c>
      <c r="AL425" s="650">
        <v>0</v>
      </c>
      <c r="AN425" s="372">
        <f>I425/'Приложение 1.1'!J423</f>
        <v>0</v>
      </c>
      <c r="AO425" s="372" t="e">
        <f t="shared" si="294"/>
        <v>#DIV/0!</v>
      </c>
      <c r="AP425" s="372" t="e">
        <f t="shared" si="295"/>
        <v>#DIV/0!</v>
      </c>
      <c r="AQ425" s="372" t="e">
        <f t="shared" si="296"/>
        <v>#DIV/0!</v>
      </c>
      <c r="AR425" s="372" t="e">
        <f t="shared" si="297"/>
        <v>#DIV/0!</v>
      </c>
      <c r="AS425" s="372" t="e">
        <f t="shared" si="298"/>
        <v>#DIV/0!</v>
      </c>
      <c r="AT425" s="372" t="e">
        <f t="shared" si="299"/>
        <v>#DIV/0!</v>
      </c>
      <c r="AU425" s="372">
        <f t="shared" si="300"/>
        <v>3683.8416413373861</v>
      </c>
      <c r="AV425" s="372" t="e">
        <f t="shared" si="301"/>
        <v>#DIV/0!</v>
      </c>
      <c r="AW425" s="372" t="e">
        <f t="shared" si="302"/>
        <v>#DIV/0!</v>
      </c>
      <c r="AX425" s="372" t="e">
        <f t="shared" si="303"/>
        <v>#DIV/0!</v>
      </c>
      <c r="AY425" s="372">
        <f>AI425/'Приложение 1.1'!J423</f>
        <v>0</v>
      </c>
      <c r="AZ425" s="404">
        <v>766.59</v>
      </c>
      <c r="BA425" s="404">
        <v>2173.62</v>
      </c>
      <c r="BB425" s="404">
        <v>891.36</v>
      </c>
      <c r="BC425" s="404">
        <v>860.72</v>
      </c>
      <c r="BD425" s="404">
        <v>1699.83</v>
      </c>
      <c r="BE425" s="404">
        <v>1134.04</v>
      </c>
      <c r="BF425" s="404">
        <v>2338035</v>
      </c>
      <c r="BG425" s="404">
        <f t="shared" si="304"/>
        <v>4837.9799999999996</v>
      </c>
      <c r="BH425" s="404">
        <v>9186</v>
      </c>
      <c r="BI425" s="404">
        <v>3559.09</v>
      </c>
      <c r="BJ425" s="404">
        <v>6295.55</v>
      </c>
      <c r="BK425" s="404">
        <f t="shared" si="305"/>
        <v>934101.09</v>
      </c>
      <c r="BL425" s="373" t="str">
        <f t="shared" si="306"/>
        <v xml:space="preserve"> </v>
      </c>
      <c r="BM425" s="373" t="e">
        <f t="shared" si="307"/>
        <v>#DIV/0!</v>
      </c>
      <c r="BN425" s="373" t="e">
        <f t="shared" si="308"/>
        <v>#DIV/0!</v>
      </c>
      <c r="BO425" s="373" t="e">
        <f t="shared" si="309"/>
        <v>#DIV/0!</v>
      </c>
      <c r="BP425" s="373" t="e">
        <f t="shared" si="310"/>
        <v>#DIV/0!</v>
      </c>
      <c r="BQ425" s="373" t="e">
        <f t="shared" si="311"/>
        <v>#DIV/0!</v>
      </c>
      <c r="BR425" s="373" t="e">
        <f t="shared" si="312"/>
        <v>#DIV/0!</v>
      </c>
      <c r="BS425" s="373" t="str">
        <f t="shared" si="313"/>
        <v xml:space="preserve"> </v>
      </c>
      <c r="BT425" s="373" t="e">
        <f t="shared" si="314"/>
        <v>#DIV/0!</v>
      </c>
      <c r="BU425" s="373" t="e">
        <f t="shared" si="315"/>
        <v>#DIV/0!</v>
      </c>
      <c r="BV425" s="373" t="e">
        <f t="shared" si="316"/>
        <v>#DIV/0!</v>
      </c>
      <c r="BW425" s="373" t="str">
        <f t="shared" si="317"/>
        <v xml:space="preserve"> </v>
      </c>
      <c r="BX425" s="403"/>
      <c r="BY425" s="406">
        <f t="shared" si="318"/>
        <v>3.1189524552155938</v>
      </c>
      <c r="BZ425" s="407">
        <f t="shared" si="319"/>
        <v>1.567312845574877</v>
      </c>
      <c r="CA425" s="408">
        <f t="shared" si="320"/>
        <v>3864.9641134751773</v>
      </c>
      <c r="CB425" s="404">
        <f t="shared" si="321"/>
        <v>5055.6899999999996</v>
      </c>
      <c r="CC425" s="409" t="str">
        <f t="shared" si="322"/>
        <v xml:space="preserve"> </v>
      </c>
      <c r="CD425" s="697">
        <f>CA425-CB425</f>
        <v>-1190.7258865248223</v>
      </c>
    </row>
    <row r="426" spans="1:82" s="651" customFormat="1" ht="9" customHeight="1">
      <c r="A426" s="642">
        <v>61</v>
      </c>
      <c r="B426" s="659" t="s">
        <v>680</v>
      </c>
      <c r="C426" s="665">
        <v>3498.1</v>
      </c>
      <c r="D426" s="665"/>
      <c r="E426" s="695"/>
      <c r="F426" s="695"/>
      <c r="G426" s="696">
        <f t="shared" si="330"/>
        <v>3815712.74</v>
      </c>
      <c r="H426" s="648">
        <f t="shared" si="329"/>
        <v>0</v>
      </c>
      <c r="I426" s="673">
        <v>0</v>
      </c>
      <c r="J426" s="673">
        <v>0</v>
      </c>
      <c r="K426" s="673">
        <v>0</v>
      </c>
      <c r="L426" s="673">
        <v>0</v>
      </c>
      <c r="M426" s="673">
        <v>0</v>
      </c>
      <c r="N426" s="648">
        <v>0</v>
      </c>
      <c r="O426" s="648">
        <v>0</v>
      </c>
      <c r="P426" s="648">
        <v>0</v>
      </c>
      <c r="Q426" s="648">
        <v>0</v>
      </c>
      <c r="R426" s="648">
        <v>0</v>
      </c>
      <c r="S426" s="648">
        <v>0</v>
      </c>
      <c r="T426" s="649">
        <v>0</v>
      </c>
      <c r="U426" s="648">
        <v>0</v>
      </c>
      <c r="V426" s="695" t="s">
        <v>992</v>
      </c>
      <c r="W426" s="650">
        <v>987</v>
      </c>
      <c r="X426" s="648">
        <v>3635951.7</v>
      </c>
      <c r="Y426" s="650">
        <v>0</v>
      </c>
      <c r="Z426" s="650">
        <v>0</v>
      </c>
      <c r="AA426" s="650">
        <v>0</v>
      </c>
      <c r="AB426" s="650">
        <v>0</v>
      </c>
      <c r="AC426" s="650">
        <v>0</v>
      </c>
      <c r="AD426" s="650">
        <v>0</v>
      </c>
      <c r="AE426" s="650">
        <v>0</v>
      </c>
      <c r="AF426" s="650">
        <v>0</v>
      </c>
      <c r="AG426" s="650">
        <v>0</v>
      </c>
      <c r="AH426" s="650">
        <v>0</v>
      </c>
      <c r="AI426" s="650">
        <v>0</v>
      </c>
      <c r="AJ426" s="650">
        <v>119640.29</v>
      </c>
      <c r="AK426" s="650">
        <v>60120.75</v>
      </c>
      <c r="AL426" s="650">
        <v>0</v>
      </c>
      <c r="AN426" s="372">
        <f>I426/'Приложение 1.1'!J424</f>
        <v>0</v>
      </c>
      <c r="AO426" s="372" t="e">
        <f t="shared" si="294"/>
        <v>#DIV/0!</v>
      </c>
      <c r="AP426" s="372" t="e">
        <f t="shared" si="295"/>
        <v>#DIV/0!</v>
      </c>
      <c r="AQ426" s="372" t="e">
        <f t="shared" si="296"/>
        <v>#DIV/0!</v>
      </c>
      <c r="AR426" s="372" t="e">
        <f t="shared" si="297"/>
        <v>#DIV/0!</v>
      </c>
      <c r="AS426" s="372" t="e">
        <f t="shared" si="298"/>
        <v>#DIV/0!</v>
      </c>
      <c r="AT426" s="372" t="e">
        <f t="shared" si="299"/>
        <v>#DIV/0!</v>
      </c>
      <c r="AU426" s="372">
        <f t="shared" si="300"/>
        <v>3683.8416413373861</v>
      </c>
      <c r="AV426" s="372" t="e">
        <f t="shared" si="301"/>
        <v>#DIV/0!</v>
      </c>
      <c r="AW426" s="372" t="e">
        <f t="shared" si="302"/>
        <v>#DIV/0!</v>
      </c>
      <c r="AX426" s="372" t="e">
        <f t="shared" si="303"/>
        <v>#DIV/0!</v>
      </c>
      <c r="AY426" s="372">
        <f>AI426/'Приложение 1.1'!J424</f>
        <v>0</v>
      </c>
      <c r="AZ426" s="404">
        <v>766.59</v>
      </c>
      <c r="BA426" s="404">
        <v>2173.62</v>
      </c>
      <c r="BB426" s="404">
        <v>891.36</v>
      </c>
      <c r="BC426" s="404">
        <v>860.72</v>
      </c>
      <c r="BD426" s="404">
        <v>1699.83</v>
      </c>
      <c r="BE426" s="404">
        <v>1134.04</v>
      </c>
      <c r="BF426" s="404">
        <v>2338035</v>
      </c>
      <c r="BG426" s="404">
        <f t="shared" si="304"/>
        <v>4837.9799999999996</v>
      </c>
      <c r="BH426" s="404">
        <v>9186</v>
      </c>
      <c r="BI426" s="404">
        <v>3559.09</v>
      </c>
      <c r="BJ426" s="404">
        <v>6295.55</v>
      </c>
      <c r="BK426" s="404">
        <f t="shared" si="305"/>
        <v>934101.09</v>
      </c>
      <c r="BL426" s="373" t="str">
        <f t="shared" si="306"/>
        <v xml:space="preserve"> </v>
      </c>
      <c r="BM426" s="373" t="e">
        <f t="shared" si="307"/>
        <v>#DIV/0!</v>
      </c>
      <c r="BN426" s="373" t="e">
        <f t="shared" si="308"/>
        <v>#DIV/0!</v>
      </c>
      <c r="BO426" s="373" t="e">
        <f t="shared" si="309"/>
        <v>#DIV/0!</v>
      </c>
      <c r="BP426" s="373" t="e">
        <f t="shared" si="310"/>
        <v>#DIV/0!</v>
      </c>
      <c r="BQ426" s="373" t="e">
        <f t="shared" si="311"/>
        <v>#DIV/0!</v>
      </c>
      <c r="BR426" s="373" t="e">
        <f t="shared" si="312"/>
        <v>#DIV/0!</v>
      </c>
      <c r="BS426" s="373" t="str">
        <f t="shared" si="313"/>
        <v xml:space="preserve"> </v>
      </c>
      <c r="BT426" s="373" t="e">
        <f t="shared" si="314"/>
        <v>#DIV/0!</v>
      </c>
      <c r="BU426" s="373" t="e">
        <f t="shared" si="315"/>
        <v>#DIV/0!</v>
      </c>
      <c r="BV426" s="373" t="e">
        <f t="shared" si="316"/>
        <v>#DIV/0!</v>
      </c>
      <c r="BW426" s="373" t="str">
        <f t="shared" si="317"/>
        <v xml:space="preserve"> </v>
      </c>
      <c r="BX426" s="403"/>
      <c r="BY426" s="406">
        <f t="shared" si="318"/>
        <v>3.1354637561107386</v>
      </c>
      <c r="BZ426" s="407">
        <f t="shared" si="319"/>
        <v>1.5756099606177374</v>
      </c>
      <c r="CA426" s="408">
        <f t="shared" si="320"/>
        <v>3865.9703546099295</v>
      </c>
      <c r="CB426" s="404">
        <f t="shared" si="321"/>
        <v>5055.6899999999996</v>
      </c>
      <c r="CC426" s="409" t="str">
        <f t="shared" si="322"/>
        <v xml:space="preserve"> </v>
      </c>
    </row>
    <row r="427" spans="1:82" s="403" customFormat="1" ht="9" customHeight="1">
      <c r="A427" s="641">
        <v>62</v>
      </c>
      <c r="B427" s="412" t="s">
        <v>681</v>
      </c>
      <c r="C427" s="413">
        <v>2384</v>
      </c>
      <c r="D427" s="413"/>
      <c r="E427" s="414"/>
      <c r="F427" s="414"/>
      <c r="G427" s="415">
        <f t="shared" si="330"/>
        <v>4008049.92</v>
      </c>
      <c r="H427" s="410">
        <f t="shared" si="329"/>
        <v>0</v>
      </c>
      <c r="I427" s="416">
        <v>0</v>
      </c>
      <c r="J427" s="416">
        <v>0</v>
      </c>
      <c r="K427" s="416">
        <v>0</v>
      </c>
      <c r="L427" s="416">
        <v>0</v>
      </c>
      <c r="M427" s="416">
        <v>0</v>
      </c>
      <c r="N427" s="410">
        <v>0</v>
      </c>
      <c r="O427" s="410">
        <v>0</v>
      </c>
      <c r="P427" s="410">
        <v>0</v>
      </c>
      <c r="Q427" s="410">
        <v>0</v>
      </c>
      <c r="R427" s="410">
        <v>0</v>
      </c>
      <c r="S427" s="410">
        <v>0</v>
      </c>
      <c r="T427" s="417">
        <v>0</v>
      </c>
      <c r="U427" s="410">
        <v>0</v>
      </c>
      <c r="V427" s="414" t="s">
        <v>992</v>
      </c>
      <c r="W427" s="405">
        <v>1086</v>
      </c>
      <c r="X427" s="410">
        <f t="shared" si="336"/>
        <v>3827687.67</v>
      </c>
      <c r="Y427" s="405">
        <v>0</v>
      </c>
      <c r="Z427" s="405">
        <v>0</v>
      </c>
      <c r="AA427" s="405">
        <v>0</v>
      </c>
      <c r="AB427" s="405">
        <v>0</v>
      </c>
      <c r="AC427" s="405">
        <v>0</v>
      </c>
      <c r="AD427" s="405">
        <v>0</v>
      </c>
      <c r="AE427" s="405">
        <v>0</v>
      </c>
      <c r="AF427" s="405">
        <v>0</v>
      </c>
      <c r="AG427" s="405">
        <v>0</v>
      </c>
      <c r="AH427" s="405">
        <v>0</v>
      </c>
      <c r="AI427" s="405">
        <v>0</v>
      </c>
      <c r="AJ427" s="405">
        <f t="shared" si="334"/>
        <v>120241.5</v>
      </c>
      <c r="AK427" s="405">
        <f t="shared" si="335"/>
        <v>60120.75</v>
      </c>
      <c r="AL427" s="405">
        <v>0</v>
      </c>
      <c r="AN427" s="372">
        <f>I427/'Приложение 1.1'!J425</f>
        <v>0</v>
      </c>
      <c r="AO427" s="372" t="e">
        <f t="shared" si="294"/>
        <v>#DIV/0!</v>
      </c>
      <c r="AP427" s="372" t="e">
        <f t="shared" si="295"/>
        <v>#DIV/0!</v>
      </c>
      <c r="AQ427" s="372" t="e">
        <f t="shared" si="296"/>
        <v>#DIV/0!</v>
      </c>
      <c r="AR427" s="372" t="e">
        <f t="shared" si="297"/>
        <v>#DIV/0!</v>
      </c>
      <c r="AS427" s="372" t="e">
        <f t="shared" si="298"/>
        <v>#DIV/0!</v>
      </c>
      <c r="AT427" s="372" t="e">
        <f t="shared" si="299"/>
        <v>#DIV/0!</v>
      </c>
      <c r="AU427" s="372">
        <f t="shared" si="300"/>
        <v>3524.5742817679557</v>
      </c>
      <c r="AV427" s="372" t="e">
        <f t="shared" si="301"/>
        <v>#DIV/0!</v>
      </c>
      <c r="AW427" s="372" t="e">
        <f t="shared" si="302"/>
        <v>#DIV/0!</v>
      </c>
      <c r="AX427" s="372" t="e">
        <f t="shared" si="303"/>
        <v>#DIV/0!</v>
      </c>
      <c r="AY427" s="372">
        <f>AI427/'Приложение 1.1'!J425</f>
        <v>0</v>
      </c>
      <c r="AZ427" s="404">
        <v>766.59</v>
      </c>
      <c r="BA427" s="404">
        <v>2173.62</v>
      </c>
      <c r="BB427" s="404">
        <v>891.36</v>
      </c>
      <c r="BC427" s="404">
        <v>860.72</v>
      </c>
      <c r="BD427" s="404">
        <v>1699.83</v>
      </c>
      <c r="BE427" s="404">
        <v>1134.04</v>
      </c>
      <c r="BF427" s="404">
        <v>2338035</v>
      </c>
      <c r="BG427" s="404">
        <f t="shared" si="304"/>
        <v>4837.9799999999996</v>
      </c>
      <c r="BH427" s="404">
        <v>9186</v>
      </c>
      <c r="BI427" s="404">
        <v>3559.09</v>
      </c>
      <c r="BJ427" s="404">
        <v>6295.55</v>
      </c>
      <c r="BK427" s="404">
        <f t="shared" si="305"/>
        <v>934101.09</v>
      </c>
      <c r="BL427" s="373" t="str">
        <f t="shared" si="306"/>
        <v xml:space="preserve"> </v>
      </c>
      <c r="BM427" s="373" t="e">
        <f t="shared" si="307"/>
        <v>#DIV/0!</v>
      </c>
      <c r="BN427" s="373" t="e">
        <f t="shared" si="308"/>
        <v>#DIV/0!</v>
      </c>
      <c r="BO427" s="373" t="e">
        <f t="shared" si="309"/>
        <v>#DIV/0!</v>
      </c>
      <c r="BP427" s="373" t="e">
        <f t="shared" si="310"/>
        <v>#DIV/0!</v>
      </c>
      <c r="BQ427" s="373" t="e">
        <f t="shared" si="311"/>
        <v>#DIV/0!</v>
      </c>
      <c r="BR427" s="373" t="e">
        <f t="shared" si="312"/>
        <v>#DIV/0!</v>
      </c>
      <c r="BS427" s="373" t="str">
        <f t="shared" si="313"/>
        <v xml:space="preserve"> </v>
      </c>
      <c r="BT427" s="373" t="e">
        <f t="shared" si="314"/>
        <v>#DIV/0!</v>
      </c>
      <c r="BU427" s="373" t="e">
        <f t="shared" si="315"/>
        <v>#DIV/0!</v>
      </c>
      <c r="BV427" s="373" t="e">
        <f t="shared" si="316"/>
        <v>#DIV/0!</v>
      </c>
      <c r="BW427" s="373" t="str">
        <f t="shared" si="317"/>
        <v xml:space="preserve"> </v>
      </c>
      <c r="BY427" s="406">
        <f t="shared" si="318"/>
        <v>3.0000000598794938</v>
      </c>
      <c r="BZ427" s="407">
        <f t="shared" si="319"/>
        <v>1.5000000299397469</v>
      </c>
      <c r="CA427" s="408">
        <f t="shared" si="320"/>
        <v>3690.6537016574584</v>
      </c>
      <c r="CB427" s="404">
        <f t="shared" si="321"/>
        <v>5055.6899999999996</v>
      </c>
      <c r="CC427" s="409" t="str">
        <f t="shared" si="322"/>
        <v xml:space="preserve"> </v>
      </c>
    </row>
    <row r="428" spans="1:82" s="403" customFormat="1" ht="9" customHeight="1">
      <c r="A428" s="641">
        <v>63</v>
      </c>
      <c r="B428" s="412" t="s">
        <v>682</v>
      </c>
      <c r="C428" s="413">
        <v>3305.77</v>
      </c>
      <c r="D428" s="413"/>
      <c r="E428" s="414"/>
      <c r="F428" s="414"/>
      <c r="G428" s="415">
        <f t="shared" si="330"/>
        <v>3993287.3</v>
      </c>
      <c r="H428" s="410">
        <f t="shared" si="329"/>
        <v>0</v>
      </c>
      <c r="I428" s="416">
        <v>0</v>
      </c>
      <c r="J428" s="416">
        <v>0</v>
      </c>
      <c r="K428" s="416">
        <v>0</v>
      </c>
      <c r="L428" s="416">
        <v>0</v>
      </c>
      <c r="M428" s="416">
        <v>0</v>
      </c>
      <c r="N428" s="410">
        <v>0</v>
      </c>
      <c r="O428" s="410">
        <v>0</v>
      </c>
      <c r="P428" s="410">
        <v>0</v>
      </c>
      <c r="Q428" s="410">
        <v>0</v>
      </c>
      <c r="R428" s="410">
        <v>0</v>
      </c>
      <c r="S428" s="410">
        <v>0</v>
      </c>
      <c r="T428" s="417">
        <v>0</v>
      </c>
      <c r="U428" s="410">
        <v>0</v>
      </c>
      <c r="V428" s="414" t="s">
        <v>992</v>
      </c>
      <c r="W428" s="405">
        <v>1082</v>
      </c>
      <c r="X428" s="410">
        <f t="shared" si="336"/>
        <v>3813589.37</v>
      </c>
      <c r="Y428" s="405">
        <v>0</v>
      </c>
      <c r="Z428" s="405">
        <v>0</v>
      </c>
      <c r="AA428" s="405">
        <v>0</v>
      </c>
      <c r="AB428" s="405">
        <v>0</v>
      </c>
      <c r="AC428" s="405">
        <v>0</v>
      </c>
      <c r="AD428" s="405">
        <v>0</v>
      </c>
      <c r="AE428" s="405">
        <v>0</v>
      </c>
      <c r="AF428" s="405">
        <v>0</v>
      </c>
      <c r="AG428" s="405">
        <v>0</v>
      </c>
      <c r="AH428" s="405">
        <v>0</v>
      </c>
      <c r="AI428" s="405">
        <v>0</v>
      </c>
      <c r="AJ428" s="405">
        <f t="shared" si="334"/>
        <v>119798.62</v>
      </c>
      <c r="AK428" s="405">
        <f t="shared" si="335"/>
        <v>59899.31</v>
      </c>
      <c r="AL428" s="405">
        <v>0</v>
      </c>
      <c r="AN428" s="372">
        <f>I428/'Приложение 1.1'!J426</f>
        <v>0</v>
      </c>
      <c r="AO428" s="372" t="e">
        <f t="shared" ref="AO428:AO491" si="337">K428/J428</f>
        <v>#DIV/0!</v>
      </c>
      <c r="AP428" s="372" t="e">
        <f t="shared" ref="AP428:AP491" si="338">M428/L428</f>
        <v>#DIV/0!</v>
      </c>
      <c r="AQ428" s="372" t="e">
        <f t="shared" ref="AQ428:AQ491" si="339">O428/N428</f>
        <v>#DIV/0!</v>
      </c>
      <c r="AR428" s="372" t="e">
        <f t="shared" ref="AR428:AR491" si="340">Q428/P428</f>
        <v>#DIV/0!</v>
      </c>
      <c r="AS428" s="372" t="e">
        <f t="shared" ref="AS428:AS491" si="341">S428/R428</f>
        <v>#DIV/0!</v>
      </c>
      <c r="AT428" s="372" t="e">
        <f t="shared" ref="AT428:AT491" si="342">U428/T428</f>
        <v>#DIV/0!</v>
      </c>
      <c r="AU428" s="372">
        <f t="shared" ref="AU428:AU491" si="343">X428/W428</f>
        <v>3524.5742791127541</v>
      </c>
      <c r="AV428" s="372" t="e">
        <f t="shared" ref="AV428:AV491" si="344">Z428/Y428</f>
        <v>#DIV/0!</v>
      </c>
      <c r="AW428" s="372" t="e">
        <f t="shared" ref="AW428:AW491" si="345">AB428/AA428</f>
        <v>#DIV/0!</v>
      </c>
      <c r="AX428" s="372" t="e">
        <f t="shared" ref="AX428:AX491" si="346">AH428/AG428</f>
        <v>#DIV/0!</v>
      </c>
      <c r="AY428" s="372">
        <f>AI428/'Приложение 1.1'!J426</f>
        <v>0</v>
      </c>
      <c r="AZ428" s="404">
        <v>766.59</v>
      </c>
      <c r="BA428" s="404">
        <v>2173.62</v>
      </c>
      <c r="BB428" s="404">
        <v>891.36</v>
      </c>
      <c r="BC428" s="404">
        <v>860.72</v>
      </c>
      <c r="BD428" s="404">
        <v>1699.83</v>
      </c>
      <c r="BE428" s="404">
        <v>1134.04</v>
      </c>
      <c r="BF428" s="404">
        <v>2338035</v>
      </c>
      <c r="BG428" s="404">
        <f t="shared" ref="BG428:BG491" si="347">IF(V428="ПК",4837.98,4644)</f>
        <v>4837.9799999999996</v>
      </c>
      <c r="BH428" s="404">
        <v>9186</v>
      </c>
      <c r="BI428" s="404">
        <v>3559.09</v>
      </c>
      <c r="BJ428" s="404">
        <v>6295.55</v>
      </c>
      <c r="BK428" s="404">
        <f t="shared" ref="BK428:BK491" si="348">105042.09+358512+470547</f>
        <v>934101.09</v>
      </c>
      <c r="BL428" s="373" t="str">
        <f t="shared" ref="BL428:BL491" si="349">IF(AN428&gt;AZ428, "+", " ")</f>
        <v xml:space="preserve"> </v>
      </c>
      <c r="BM428" s="373" t="e">
        <f t="shared" ref="BM428:BM491" si="350">IF(AO428&gt;BA428, "+", " ")</f>
        <v>#DIV/0!</v>
      </c>
      <c r="BN428" s="373" t="e">
        <f t="shared" ref="BN428:BN491" si="351">IF(AP428&gt;BB428, "+", " ")</f>
        <v>#DIV/0!</v>
      </c>
      <c r="BO428" s="373" t="e">
        <f t="shared" ref="BO428:BO491" si="352">IF(AQ428&gt;BC428, "+", " ")</f>
        <v>#DIV/0!</v>
      </c>
      <c r="BP428" s="373" t="e">
        <f t="shared" ref="BP428:BP491" si="353">IF(AR428&gt;BD428, "+", " ")</f>
        <v>#DIV/0!</v>
      </c>
      <c r="BQ428" s="373" t="e">
        <f t="shared" ref="BQ428:BQ491" si="354">IF(AS428&gt;BE428, "+", " ")</f>
        <v>#DIV/0!</v>
      </c>
      <c r="BR428" s="373" t="e">
        <f t="shared" ref="BR428:BR491" si="355">IF(AT428&gt;BF428, "+", " ")</f>
        <v>#DIV/0!</v>
      </c>
      <c r="BS428" s="373" t="str">
        <f t="shared" ref="BS428:BS491" si="356">IF(AU428&gt;BG428, "+", " ")</f>
        <v xml:space="preserve"> </v>
      </c>
      <c r="BT428" s="373" t="e">
        <f t="shared" ref="BT428:BT491" si="357">IF(AV428&gt;BH428, "+", " ")</f>
        <v>#DIV/0!</v>
      </c>
      <c r="BU428" s="373" t="e">
        <f t="shared" ref="BU428:BU491" si="358">IF(AW428&gt;BI428, "+", " ")</f>
        <v>#DIV/0!</v>
      </c>
      <c r="BV428" s="373" t="e">
        <f t="shared" ref="BV428:BV491" si="359">IF(AX428&gt;BJ428, "+", " ")</f>
        <v>#DIV/0!</v>
      </c>
      <c r="BW428" s="373" t="str">
        <f t="shared" ref="BW428:BW491" si="360">IF(AY428&gt;BK428, "+", " ")</f>
        <v xml:space="preserve"> </v>
      </c>
      <c r="BY428" s="406">
        <f t="shared" ref="BY428:BY491" si="361">AJ428/G428*100</f>
        <v>3.0000000250420249</v>
      </c>
      <c r="BZ428" s="407">
        <f t="shared" ref="BZ428:BZ491" si="362">AK428/G428*100</f>
        <v>1.5000000125210124</v>
      </c>
      <c r="CA428" s="408">
        <f t="shared" ref="CA428:CA491" si="363">G428/W428</f>
        <v>3690.6536968576706</v>
      </c>
      <c r="CB428" s="404">
        <f t="shared" ref="CB428:CB491" si="364">IF(V428="ПК",5055.69,4852.98)</f>
        <v>5055.6899999999996</v>
      </c>
      <c r="CC428" s="409" t="str">
        <f t="shared" ref="CC428:CC491" si="365">IF(CA428&gt;CB428, "+", " ")</f>
        <v xml:space="preserve"> </v>
      </c>
    </row>
    <row r="429" spans="1:82" s="403" customFormat="1" ht="9" customHeight="1">
      <c r="A429" s="641">
        <v>64</v>
      </c>
      <c r="B429" s="412" t="s">
        <v>683</v>
      </c>
      <c r="C429" s="413">
        <v>3494.9</v>
      </c>
      <c r="D429" s="413"/>
      <c r="E429" s="414"/>
      <c r="F429" s="414"/>
      <c r="G429" s="415">
        <f t="shared" si="330"/>
        <v>4347590.0599999996</v>
      </c>
      <c r="H429" s="410">
        <f t="shared" si="329"/>
        <v>0</v>
      </c>
      <c r="I429" s="416">
        <v>0</v>
      </c>
      <c r="J429" s="416">
        <v>0</v>
      </c>
      <c r="K429" s="416">
        <v>0</v>
      </c>
      <c r="L429" s="416">
        <v>0</v>
      </c>
      <c r="M429" s="416">
        <v>0</v>
      </c>
      <c r="N429" s="410">
        <v>0</v>
      </c>
      <c r="O429" s="410">
        <v>0</v>
      </c>
      <c r="P429" s="410">
        <v>0</v>
      </c>
      <c r="Q429" s="410">
        <v>0</v>
      </c>
      <c r="R429" s="410">
        <v>0</v>
      </c>
      <c r="S429" s="410">
        <v>0</v>
      </c>
      <c r="T429" s="417">
        <v>0</v>
      </c>
      <c r="U429" s="410">
        <v>0</v>
      </c>
      <c r="V429" s="414" t="s">
        <v>992</v>
      </c>
      <c r="W429" s="405">
        <v>1178</v>
      </c>
      <c r="X429" s="410">
        <f t="shared" si="336"/>
        <v>4151948.51</v>
      </c>
      <c r="Y429" s="405">
        <v>0</v>
      </c>
      <c r="Z429" s="405">
        <v>0</v>
      </c>
      <c r="AA429" s="405">
        <v>0</v>
      </c>
      <c r="AB429" s="405">
        <v>0</v>
      </c>
      <c r="AC429" s="405">
        <v>0</v>
      </c>
      <c r="AD429" s="405">
        <v>0</v>
      </c>
      <c r="AE429" s="405">
        <v>0</v>
      </c>
      <c r="AF429" s="405">
        <v>0</v>
      </c>
      <c r="AG429" s="405">
        <v>0</v>
      </c>
      <c r="AH429" s="405">
        <v>0</v>
      </c>
      <c r="AI429" s="405">
        <v>0</v>
      </c>
      <c r="AJ429" s="405">
        <f t="shared" si="334"/>
        <v>130427.7</v>
      </c>
      <c r="AK429" s="405">
        <f t="shared" si="335"/>
        <v>65213.85</v>
      </c>
      <c r="AL429" s="405">
        <v>0</v>
      </c>
      <c r="AN429" s="372">
        <f>I429/'Приложение 1.1'!J427</f>
        <v>0</v>
      </c>
      <c r="AO429" s="372" t="e">
        <f t="shared" si="337"/>
        <v>#DIV/0!</v>
      </c>
      <c r="AP429" s="372" t="e">
        <f t="shared" si="338"/>
        <v>#DIV/0!</v>
      </c>
      <c r="AQ429" s="372" t="e">
        <f t="shared" si="339"/>
        <v>#DIV/0!</v>
      </c>
      <c r="AR429" s="372" t="e">
        <f t="shared" si="340"/>
        <v>#DIV/0!</v>
      </c>
      <c r="AS429" s="372" t="e">
        <f t="shared" si="341"/>
        <v>#DIV/0!</v>
      </c>
      <c r="AT429" s="372" t="e">
        <f t="shared" si="342"/>
        <v>#DIV/0!</v>
      </c>
      <c r="AU429" s="372">
        <f t="shared" si="343"/>
        <v>3524.5742869269948</v>
      </c>
      <c r="AV429" s="372" t="e">
        <f t="shared" si="344"/>
        <v>#DIV/0!</v>
      </c>
      <c r="AW429" s="372" t="e">
        <f t="shared" si="345"/>
        <v>#DIV/0!</v>
      </c>
      <c r="AX429" s="372" t="e">
        <f t="shared" si="346"/>
        <v>#DIV/0!</v>
      </c>
      <c r="AY429" s="372">
        <f>AI429/'Приложение 1.1'!J427</f>
        <v>0</v>
      </c>
      <c r="AZ429" s="404">
        <v>766.59</v>
      </c>
      <c r="BA429" s="404">
        <v>2173.62</v>
      </c>
      <c r="BB429" s="404">
        <v>891.36</v>
      </c>
      <c r="BC429" s="404">
        <v>860.72</v>
      </c>
      <c r="BD429" s="404">
        <v>1699.83</v>
      </c>
      <c r="BE429" s="404">
        <v>1134.04</v>
      </c>
      <c r="BF429" s="404">
        <v>2338035</v>
      </c>
      <c r="BG429" s="404">
        <f t="shared" si="347"/>
        <v>4837.9799999999996</v>
      </c>
      <c r="BH429" s="404">
        <v>9186</v>
      </c>
      <c r="BI429" s="404">
        <v>3559.09</v>
      </c>
      <c r="BJ429" s="404">
        <v>6295.55</v>
      </c>
      <c r="BK429" s="404">
        <f t="shared" si="348"/>
        <v>934101.09</v>
      </c>
      <c r="BL429" s="373" t="str">
        <f t="shared" si="349"/>
        <v xml:space="preserve"> </v>
      </c>
      <c r="BM429" s="373" t="e">
        <f t="shared" si="350"/>
        <v>#DIV/0!</v>
      </c>
      <c r="BN429" s="373" t="e">
        <f t="shared" si="351"/>
        <v>#DIV/0!</v>
      </c>
      <c r="BO429" s="373" t="e">
        <f t="shared" si="352"/>
        <v>#DIV/0!</v>
      </c>
      <c r="BP429" s="373" t="e">
        <f t="shared" si="353"/>
        <v>#DIV/0!</v>
      </c>
      <c r="BQ429" s="373" t="e">
        <f t="shared" si="354"/>
        <v>#DIV/0!</v>
      </c>
      <c r="BR429" s="373" t="e">
        <f t="shared" si="355"/>
        <v>#DIV/0!</v>
      </c>
      <c r="BS429" s="373" t="str">
        <f t="shared" si="356"/>
        <v xml:space="preserve"> </v>
      </c>
      <c r="BT429" s="373" t="e">
        <f t="shared" si="357"/>
        <v>#DIV/0!</v>
      </c>
      <c r="BU429" s="373" t="e">
        <f t="shared" si="358"/>
        <v>#DIV/0!</v>
      </c>
      <c r="BV429" s="373" t="e">
        <f t="shared" si="359"/>
        <v>#DIV/0!</v>
      </c>
      <c r="BW429" s="373" t="str">
        <f t="shared" si="360"/>
        <v xml:space="preserve"> </v>
      </c>
      <c r="BY429" s="406">
        <f t="shared" si="361"/>
        <v>2.9999999585977526</v>
      </c>
      <c r="BZ429" s="407">
        <f t="shared" si="362"/>
        <v>1.4999999792988763</v>
      </c>
      <c r="CA429" s="408">
        <f t="shared" si="363"/>
        <v>3690.6537011884548</v>
      </c>
      <c r="CB429" s="404">
        <f t="shared" si="364"/>
        <v>5055.6899999999996</v>
      </c>
      <c r="CC429" s="409" t="str">
        <f t="shared" si="365"/>
        <v xml:space="preserve"> </v>
      </c>
    </row>
    <row r="430" spans="1:82" s="651" customFormat="1" ht="9" customHeight="1">
      <c r="A430" s="642">
        <v>65</v>
      </c>
      <c r="B430" s="659" t="s">
        <v>684</v>
      </c>
      <c r="C430" s="665">
        <v>3197.9</v>
      </c>
      <c r="D430" s="665"/>
      <c r="E430" s="695"/>
      <c r="F430" s="695"/>
      <c r="G430" s="696">
        <f t="shared" si="330"/>
        <v>3684289.7</v>
      </c>
      <c r="H430" s="648">
        <f t="shared" si="329"/>
        <v>0</v>
      </c>
      <c r="I430" s="673">
        <v>0</v>
      </c>
      <c r="J430" s="673">
        <v>0</v>
      </c>
      <c r="K430" s="673">
        <v>0</v>
      </c>
      <c r="L430" s="673">
        <v>0</v>
      </c>
      <c r="M430" s="673">
        <v>0</v>
      </c>
      <c r="N430" s="648">
        <v>0</v>
      </c>
      <c r="O430" s="648">
        <v>0</v>
      </c>
      <c r="P430" s="648">
        <v>0</v>
      </c>
      <c r="Q430" s="648">
        <v>0</v>
      </c>
      <c r="R430" s="648">
        <v>0</v>
      </c>
      <c r="S430" s="648">
        <v>0</v>
      </c>
      <c r="T430" s="649">
        <v>0</v>
      </c>
      <c r="U430" s="648">
        <v>0</v>
      </c>
      <c r="V430" s="695" t="s">
        <v>992</v>
      </c>
      <c r="W430" s="650">
        <v>897</v>
      </c>
      <c r="X430" s="648">
        <v>3531178.32</v>
      </c>
      <c r="Y430" s="650">
        <v>0</v>
      </c>
      <c r="Z430" s="650">
        <v>0</v>
      </c>
      <c r="AA430" s="650">
        <v>0</v>
      </c>
      <c r="AB430" s="650">
        <v>0</v>
      </c>
      <c r="AC430" s="650">
        <v>0</v>
      </c>
      <c r="AD430" s="650">
        <v>0</v>
      </c>
      <c r="AE430" s="650">
        <v>0</v>
      </c>
      <c r="AF430" s="650">
        <v>0</v>
      </c>
      <c r="AG430" s="650">
        <v>0</v>
      </c>
      <c r="AH430" s="650">
        <v>0</v>
      </c>
      <c r="AI430" s="650">
        <v>0</v>
      </c>
      <c r="AJ430" s="650">
        <v>101903.56</v>
      </c>
      <c r="AK430" s="650">
        <v>51207.82</v>
      </c>
      <c r="AL430" s="650">
        <v>0</v>
      </c>
      <c r="AN430" s="372">
        <f>I430/'Приложение 1.1'!J428</f>
        <v>0</v>
      </c>
      <c r="AO430" s="372" t="e">
        <f t="shared" si="337"/>
        <v>#DIV/0!</v>
      </c>
      <c r="AP430" s="372" t="e">
        <f t="shared" si="338"/>
        <v>#DIV/0!</v>
      </c>
      <c r="AQ430" s="372" t="e">
        <f t="shared" si="339"/>
        <v>#DIV/0!</v>
      </c>
      <c r="AR430" s="372" t="e">
        <f t="shared" si="340"/>
        <v>#DIV/0!</v>
      </c>
      <c r="AS430" s="372" t="e">
        <f t="shared" si="341"/>
        <v>#DIV/0!</v>
      </c>
      <c r="AT430" s="372" t="e">
        <f t="shared" si="342"/>
        <v>#DIV/0!</v>
      </c>
      <c r="AU430" s="372">
        <f t="shared" si="343"/>
        <v>3936.6536454849497</v>
      </c>
      <c r="AV430" s="372" t="e">
        <f t="shared" si="344"/>
        <v>#DIV/0!</v>
      </c>
      <c r="AW430" s="372" t="e">
        <f t="shared" si="345"/>
        <v>#DIV/0!</v>
      </c>
      <c r="AX430" s="372" t="e">
        <f t="shared" si="346"/>
        <v>#DIV/0!</v>
      </c>
      <c r="AY430" s="372">
        <f>AI430/'Приложение 1.1'!J428</f>
        <v>0</v>
      </c>
      <c r="AZ430" s="404">
        <v>766.59</v>
      </c>
      <c r="BA430" s="404">
        <v>2173.62</v>
      </c>
      <c r="BB430" s="404">
        <v>891.36</v>
      </c>
      <c r="BC430" s="404">
        <v>860.72</v>
      </c>
      <c r="BD430" s="404">
        <v>1699.83</v>
      </c>
      <c r="BE430" s="404">
        <v>1134.04</v>
      </c>
      <c r="BF430" s="404">
        <v>2338035</v>
      </c>
      <c r="BG430" s="404">
        <f t="shared" si="347"/>
        <v>4837.9799999999996</v>
      </c>
      <c r="BH430" s="404">
        <v>9186</v>
      </c>
      <c r="BI430" s="404">
        <v>3559.09</v>
      </c>
      <c r="BJ430" s="404">
        <v>6295.55</v>
      </c>
      <c r="BK430" s="404">
        <f t="shared" si="348"/>
        <v>934101.09</v>
      </c>
      <c r="BL430" s="373" t="str">
        <f t="shared" si="349"/>
        <v xml:space="preserve"> </v>
      </c>
      <c r="BM430" s="373" t="e">
        <f t="shared" si="350"/>
        <v>#DIV/0!</v>
      </c>
      <c r="BN430" s="373" t="e">
        <f t="shared" si="351"/>
        <v>#DIV/0!</v>
      </c>
      <c r="BO430" s="373" t="e">
        <f t="shared" si="352"/>
        <v>#DIV/0!</v>
      </c>
      <c r="BP430" s="373" t="e">
        <f t="shared" si="353"/>
        <v>#DIV/0!</v>
      </c>
      <c r="BQ430" s="373" t="e">
        <f t="shared" si="354"/>
        <v>#DIV/0!</v>
      </c>
      <c r="BR430" s="373" t="e">
        <f t="shared" si="355"/>
        <v>#DIV/0!</v>
      </c>
      <c r="BS430" s="373" t="str">
        <f t="shared" si="356"/>
        <v xml:space="preserve"> </v>
      </c>
      <c r="BT430" s="373" t="e">
        <f t="shared" si="357"/>
        <v>#DIV/0!</v>
      </c>
      <c r="BU430" s="373" t="e">
        <f t="shared" si="358"/>
        <v>#DIV/0!</v>
      </c>
      <c r="BV430" s="373" t="e">
        <f t="shared" si="359"/>
        <v>#DIV/0!</v>
      </c>
      <c r="BW430" s="373" t="str">
        <f t="shared" si="360"/>
        <v xml:space="preserve"> </v>
      </c>
      <c r="BX430" s="403"/>
      <c r="BY430" s="406">
        <f t="shared" si="361"/>
        <v>2.7658943323593688</v>
      </c>
      <c r="BZ430" s="407">
        <f t="shared" si="362"/>
        <v>1.3898966739776191</v>
      </c>
      <c r="CA430" s="408">
        <f t="shared" si="363"/>
        <v>4107.3463768115944</v>
      </c>
      <c r="CB430" s="404">
        <f t="shared" si="364"/>
        <v>5055.6899999999996</v>
      </c>
      <c r="CC430" s="409" t="str">
        <f t="shared" si="365"/>
        <v xml:space="preserve"> </v>
      </c>
    </row>
    <row r="431" spans="1:82" s="651" customFormat="1" ht="9" customHeight="1">
      <c r="A431" s="642">
        <v>66</v>
      </c>
      <c r="B431" s="659" t="s">
        <v>685</v>
      </c>
      <c r="C431" s="665">
        <v>4490</v>
      </c>
      <c r="D431" s="665"/>
      <c r="E431" s="695"/>
      <c r="F431" s="695"/>
      <c r="G431" s="696">
        <f t="shared" si="330"/>
        <v>7478491.7800000003</v>
      </c>
      <c r="H431" s="648">
        <f t="shared" si="329"/>
        <v>0</v>
      </c>
      <c r="I431" s="673">
        <v>0</v>
      </c>
      <c r="J431" s="673">
        <v>0</v>
      </c>
      <c r="K431" s="673">
        <v>0</v>
      </c>
      <c r="L431" s="673">
        <v>0</v>
      </c>
      <c r="M431" s="673">
        <v>0</v>
      </c>
      <c r="N431" s="648">
        <v>0</v>
      </c>
      <c r="O431" s="648">
        <v>0</v>
      </c>
      <c r="P431" s="648">
        <v>0</v>
      </c>
      <c r="Q431" s="648">
        <v>0</v>
      </c>
      <c r="R431" s="648">
        <v>0</v>
      </c>
      <c r="S431" s="648">
        <v>0</v>
      </c>
      <c r="T431" s="649">
        <v>0</v>
      </c>
      <c r="U431" s="648">
        <v>0</v>
      </c>
      <c r="V431" s="695" t="s">
        <v>992</v>
      </c>
      <c r="W431" s="650">
        <v>1819.1</v>
      </c>
      <c r="X431" s="648">
        <v>7174751.9000000004</v>
      </c>
      <c r="Y431" s="650">
        <v>0</v>
      </c>
      <c r="Z431" s="650">
        <v>0</v>
      </c>
      <c r="AA431" s="650">
        <v>0</v>
      </c>
      <c r="AB431" s="650">
        <v>0</v>
      </c>
      <c r="AC431" s="650">
        <v>0</v>
      </c>
      <c r="AD431" s="650">
        <v>0</v>
      </c>
      <c r="AE431" s="650">
        <v>0</v>
      </c>
      <c r="AF431" s="650">
        <v>0</v>
      </c>
      <c r="AG431" s="650">
        <v>0</v>
      </c>
      <c r="AH431" s="650">
        <v>0</v>
      </c>
      <c r="AI431" s="650">
        <v>0</v>
      </c>
      <c r="AJ431" s="650">
        <v>202154.64</v>
      </c>
      <c r="AK431" s="650">
        <v>101585.24</v>
      </c>
      <c r="AL431" s="650">
        <v>0</v>
      </c>
      <c r="AN431" s="372">
        <f>I431/'Приложение 1.1'!J429</f>
        <v>0</v>
      </c>
      <c r="AO431" s="372" t="e">
        <f t="shared" si="337"/>
        <v>#DIV/0!</v>
      </c>
      <c r="AP431" s="372" t="e">
        <f t="shared" si="338"/>
        <v>#DIV/0!</v>
      </c>
      <c r="AQ431" s="372" t="e">
        <f t="shared" si="339"/>
        <v>#DIV/0!</v>
      </c>
      <c r="AR431" s="372" t="e">
        <f t="shared" si="340"/>
        <v>#DIV/0!</v>
      </c>
      <c r="AS431" s="372" t="e">
        <f t="shared" si="341"/>
        <v>#DIV/0!</v>
      </c>
      <c r="AT431" s="372" t="e">
        <f t="shared" si="342"/>
        <v>#DIV/0!</v>
      </c>
      <c r="AU431" s="372">
        <f t="shared" si="343"/>
        <v>3944.1217635094281</v>
      </c>
      <c r="AV431" s="372" t="e">
        <f t="shared" si="344"/>
        <v>#DIV/0!</v>
      </c>
      <c r="AW431" s="372" t="e">
        <f t="shared" si="345"/>
        <v>#DIV/0!</v>
      </c>
      <c r="AX431" s="372" t="e">
        <f t="shared" si="346"/>
        <v>#DIV/0!</v>
      </c>
      <c r="AY431" s="372">
        <f>AI431/'Приложение 1.1'!J429</f>
        <v>0</v>
      </c>
      <c r="AZ431" s="404">
        <v>766.59</v>
      </c>
      <c r="BA431" s="404">
        <v>2173.62</v>
      </c>
      <c r="BB431" s="404">
        <v>891.36</v>
      </c>
      <c r="BC431" s="404">
        <v>860.72</v>
      </c>
      <c r="BD431" s="404">
        <v>1699.83</v>
      </c>
      <c r="BE431" s="404">
        <v>1134.04</v>
      </c>
      <c r="BF431" s="404">
        <v>2338035</v>
      </c>
      <c r="BG431" s="404">
        <f t="shared" si="347"/>
        <v>4837.9799999999996</v>
      </c>
      <c r="BH431" s="404">
        <v>9186</v>
      </c>
      <c r="BI431" s="404">
        <v>3559.09</v>
      </c>
      <c r="BJ431" s="404">
        <v>6295.55</v>
      </c>
      <c r="BK431" s="404">
        <f t="shared" si="348"/>
        <v>934101.09</v>
      </c>
      <c r="BL431" s="373" t="str">
        <f t="shared" si="349"/>
        <v xml:space="preserve"> </v>
      </c>
      <c r="BM431" s="373" t="e">
        <f t="shared" si="350"/>
        <v>#DIV/0!</v>
      </c>
      <c r="BN431" s="373" t="e">
        <f t="shared" si="351"/>
        <v>#DIV/0!</v>
      </c>
      <c r="BO431" s="373" t="e">
        <f t="shared" si="352"/>
        <v>#DIV/0!</v>
      </c>
      <c r="BP431" s="373" t="e">
        <f t="shared" si="353"/>
        <v>#DIV/0!</v>
      </c>
      <c r="BQ431" s="373" t="e">
        <f t="shared" si="354"/>
        <v>#DIV/0!</v>
      </c>
      <c r="BR431" s="373" t="e">
        <f t="shared" si="355"/>
        <v>#DIV/0!</v>
      </c>
      <c r="BS431" s="373" t="str">
        <f t="shared" si="356"/>
        <v xml:space="preserve"> </v>
      </c>
      <c r="BT431" s="373" t="e">
        <f t="shared" si="357"/>
        <v>#DIV/0!</v>
      </c>
      <c r="BU431" s="373" t="e">
        <f t="shared" si="358"/>
        <v>#DIV/0!</v>
      </c>
      <c r="BV431" s="373" t="e">
        <f t="shared" si="359"/>
        <v>#DIV/0!</v>
      </c>
      <c r="BW431" s="373" t="str">
        <f t="shared" si="360"/>
        <v xml:space="preserve"> </v>
      </c>
      <c r="BX431" s="403"/>
      <c r="BY431" s="406">
        <f t="shared" si="361"/>
        <v>2.7031471845784392</v>
      </c>
      <c r="BZ431" s="407">
        <f t="shared" si="362"/>
        <v>1.3583653360651284</v>
      </c>
      <c r="CA431" s="408">
        <f t="shared" si="363"/>
        <v>4111.0943763399491</v>
      </c>
      <c r="CB431" s="404">
        <f t="shared" si="364"/>
        <v>5055.6899999999996</v>
      </c>
      <c r="CC431" s="409" t="str">
        <f t="shared" si="365"/>
        <v xml:space="preserve"> </v>
      </c>
    </row>
    <row r="432" spans="1:82" s="403" customFormat="1" ht="9" customHeight="1">
      <c r="A432" s="641">
        <v>67</v>
      </c>
      <c r="B432" s="412" t="s">
        <v>686</v>
      </c>
      <c r="C432" s="413">
        <v>7044</v>
      </c>
      <c r="D432" s="413"/>
      <c r="E432" s="414"/>
      <c r="F432" s="414"/>
      <c r="G432" s="415">
        <f t="shared" si="330"/>
        <v>11743660.07</v>
      </c>
      <c r="H432" s="410">
        <f t="shared" si="329"/>
        <v>0</v>
      </c>
      <c r="I432" s="416">
        <v>0</v>
      </c>
      <c r="J432" s="416">
        <v>0</v>
      </c>
      <c r="K432" s="416">
        <v>0</v>
      </c>
      <c r="L432" s="416">
        <v>0</v>
      </c>
      <c r="M432" s="416">
        <v>0</v>
      </c>
      <c r="N432" s="410">
        <v>0</v>
      </c>
      <c r="O432" s="410">
        <v>0</v>
      </c>
      <c r="P432" s="410">
        <v>0</v>
      </c>
      <c r="Q432" s="410">
        <v>0</v>
      </c>
      <c r="R432" s="410">
        <v>0</v>
      </c>
      <c r="S432" s="410">
        <v>0</v>
      </c>
      <c r="T432" s="417">
        <v>0</v>
      </c>
      <c r="U432" s="410">
        <v>0</v>
      </c>
      <c r="V432" s="414" t="s">
        <v>992</v>
      </c>
      <c r="W432" s="405">
        <v>3182</v>
      </c>
      <c r="X432" s="410">
        <f t="shared" si="336"/>
        <v>11215195.369999999</v>
      </c>
      <c r="Y432" s="405">
        <v>0</v>
      </c>
      <c r="Z432" s="405">
        <v>0</v>
      </c>
      <c r="AA432" s="405">
        <v>0</v>
      </c>
      <c r="AB432" s="405">
        <v>0</v>
      </c>
      <c r="AC432" s="405">
        <v>0</v>
      </c>
      <c r="AD432" s="405">
        <v>0</v>
      </c>
      <c r="AE432" s="405">
        <v>0</v>
      </c>
      <c r="AF432" s="405">
        <v>0</v>
      </c>
      <c r="AG432" s="405">
        <v>0</v>
      </c>
      <c r="AH432" s="405">
        <v>0</v>
      </c>
      <c r="AI432" s="405">
        <v>0</v>
      </c>
      <c r="AJ432" s="405">
        <f t="shared" si="334"/>
        <v>352309.8</v>
      </c>
      <c r="AK432" s="405">
        <f t="shared" si="335"/>
        <v>176154.9</v>
      </c>
      <c r="AL432" s="405">
        <v>0</v>
      </c>
      <c r="AN432" s="372">
        <f>I432/'Приложение 1.1'!J430</f>
        <v>0</v>
      </c>
      <c r="AO432" s="372" t="e">
        <f t="shared" si="337"/>
        <v>#DIV/0!</v>
      </c>
      <c r="AP432" s="372" t="e">
        <f t="shared" si="338"/>
        <v>#DIV/0!</v>
      </c>
      <c r="AQ432" s="372" t="e">
        <f t="shared" si="339"/>
        <v>#DIV/0!</v>
      </c>
      <c r="AR432" s="372" t="e">
        <f t="shared" si="340"/>
        <v>#DIV/0!</v>
      </c>
      <c r="AS432" s="372" t="e">
        <f t="shared" si="341"/>
        <v>#DIV/0!</v>
      </c>
      <c r="AT432" s="372" t="e">
        <f t="shared" si="342"/>
        <v>#DIV/0!</v>
      </c>
      <c r="AU432" s="372">
        <f t="shared" si="343"/>
        <v>3524.5742834695156</v>
      </c>
      <c r="AV432" s="372" t="e">
        <f t="shared" si="344"/>
        <v>#DIV/0!</v>
      </c>
      <c r="AW432" s="372" t="e">
        <f t="shared" si="345"/>
        <v>#DIV/0!</v>
      </c>
      <c r="AX432" s="372" t="e">
        <f t="shared" si="346"/>
        <v>#DIV/0!</v>
      </c>
      <c r="AY432" s="372">
        <f>AI432/'Приложение 1.1'!J430</f>
        <v>0</v>
      </c>
      <c r="AZ432" s="404">
        <v>766.59</v>
      </c>
      <c r="BA432" s="404">
        <v>2173.62</v>
      </c>
      <c r="BB432" s="404">
        <v>891.36</v>
      </c>
      <c r="BC432" s="404">
        <v>860.72</v>
      </c>
      <c r="BD432" s="404">
        <v>1699.83</v>
      </c>
      <c r="BE432" s="404">
        <v>1134.04</v>
      </c>
      <c r="BF432" s="404">
        <v>2338035</v>
      </c>
      <c r="BG432" s="404">
        <f t="shared" si="347"/>
        <v>4837.9799999999996</v>
      </c>
      <c r="BH432" s="404">
        <v>9186</v>
      </c>
      <c r="BI432" s="404">
        <v>3559.09</v>
      </c>
      <c r="BJ432" s="404">
        <v>6295.55</v>
      </c>
      <c r="BK432" s="404">
        <f t="shared" si="348"/>
        <v>934101.09</v>
      </c>
      <c r="BL432" s="373" t="str">
        <f t="shared" si="349"/>
        <v xml:space="preserve"> </v>
      </c>
      <c r="BM432" s="373" t="e">
        <f t="shared" si="350"/>
        <v>#DIV/0!</v>
      </c>
      <c r="BN432" s="373" t="e">
        <f t="shared" si="351"/>
        <v>#DIV/0!</v>
      </c>
      <c r="BO432" s="373" t="e">
        <f t="shared" si="352"/>
        <v>#DIV/0!</v>
      </c>
      <c r="BP432" s="373" t="e">
        <f t="shared" si="353"/>
        <v>#DIV/0!</v>
      </c>
      <c r="BQ432" s="373" t="e">
        <f t="shared" si="354"/>
        <v>#DIV/0!</v>
      </c>
      <c r="BR432" s="373" t="e">
        <f t="shared" si="355"/>
        <v>#DIV/0!</v>
      </c>
      <c r="BS432" s="373" t="str">
        <f t="shared" si="356"/>
        <v xml:space="preserve"> </v>
      </c>
      <c r="BT432" s="373" t="e">
        <f t="shared" si="357"/>
        <v>#DIV/0!</v>
      </c>
      <c r="BU432" s="373" t="e">
        <f t="shared" si="358"/>
        <v>#DIV/0!</v>
      </c>
      <c r="BV432" s="373" t="e">
        <f t="shared" si="359"/>
        <v>#DIV/0!</v>
      </c>
      <c r="BW432" s="373" t="str">
        <f t="shared" si="360"/>
        <v xml:space="preserve"> </v>
      </c>
      <c r="BY432" s="406">
        <f t="shared" si="361"/>
        <v>2.9999999821180108</v>
      </c>
      <c r="BZ432" s="407">
        <f t="shared" si="362"/>
        <v>1.4999999910590054</v>
      </c>
      <c r="CA432" s="408">
        <f t="shared" si="363"/>
        <v>3690.6536989314895</v>
      </c>
      <c r="CB432" s="404">
        <f t="shared" si="364"/>
        <v>5055.6899999999996</v>
      </c>
      <c r="CC432" s="409" t="str">
        <f t="shared" si="365"/>
        <v xml:space="preserve"> </v>
      </c>
    </row>
    <row r="433" spans="1:82" s="403" customFormat="1" ht="9" customHeight="1">
      <c r="A433" s="641">
        <v>68</v>
      </c>
      <c r="B433" s="412" t="s">
        <v>687</v>
      </c>
      <c r="C433" s="413">
        <v>4642.5</v>
      </c>
      <c r="D433" s="413"/>
      <c r="E433" s="414"/>
      <c r="F433" s="414"/>
      <c r="G433" s="415">
        <f t="shared" si="330"/>
        <v>4812612.43</v>
      </c>
      <c r="H433" s="410">
        <f t="shared" si="329"/>
        <v>0</v>
      </c>
      <c r="I433" s="416">
        <v>0</v>
      </c>
      <c r="J433" s="416">
        <v>0</v>
      </c>
      <c r="K433" s="416">
        <v>0</v>
      </c>
      <c r="L433" s="416">
        <v>0</v>
      </c>
      <c r="M433" s="416">
        <v>0</v>
      </c>
      <c r="N433" s="410">
        <v>0</v>
      </c>
      <c r="O433" s="410">
        <v>0</v>
      </c>
      <c r="P433" s="410">
        <v>0</v>
      </c>
      <c r="Q433" s="410">
        <v>0</v>
      </c>
      <c r="R433" s="410">
        <v>0</v>
      </c>
      <c r="S433" s="410">
        <v>0</v>
      </c>
      <c r="T433" s="417">
        <v>0</v>
      </c>
      <c r="U433" s="410">
        <v>0</v>
      </c>
      <c r="V433" s="414" t="s">
        <v>992</v>
      </c>
      <c r="W433" s="405">
        <v>1304</v>
      </c>
      <c r="X433" s="410">
        <f t="shared" si="336"/>
        <v>4596044.87</v>
      </c>
      <c r="Y433" s="405">
        <v>0</v>
      </c>
      <c r="Z433" s="405">
        <v>0</v>
      </c>
      <c r="AA433" s="405">
        <v>0</v>
      </c>
      <c r="AB433" s="405">
        <v>0</v>
      </c>
      <c r="AC433" s="405">
        <v>0</v>
      </c>
      <c r="AD433" s="405">
        <v>0</v>
      </c>
      <c r="AE433" s="405">
        <v>0</v>
      </c>
      <c r="AF433" s="405">
        <v>0</v>
      </c>
      <c r="AG433" s="405">
        <v>0</v>
      </c>
      <c r="AH433" s="405">
        <v>0</v>
      </c>
      <c r="AI433" s="405">
        <v>0</v>
      </c>
      <c r="AJ433" s="405">
        <f t="shared" si="334"/>
        <v>144378.37</v>
      </c>
      <c r="AK433" s="405">
        <f t="shared" si="335"/>
        <v>72189.19</v>
      </c>
      <c r="AL433" s="405">
        <v>0</v>
      </c>
      <c r="AN433" s="372">
        <f>I433/'Приложение 1.1'!J431</f>
        <v>0</v>
      </c>
      <c r="AO433" s="372" t="e">
        <f t="shared" si="337"/>
        <v>#DIV/0!</v>
      </c>
      <c r="AP433" s="372" t="e">
        <f t="shared" si="338"/>
        <v>#DIV/0!</v>
      </c>
      <c r="AQ433" s="372" t="e">
        <f t="shared" si="339"/>
        <v>#DIV/0!</v>
      </c>
      <c r="AR433" s="372" t="e">
        <f t="shared" si="340"/>
        <v>#DIV/0!</v>
      </c>
      <c r="AS433" s="372" t="e">
        <f t="shared" si="341"/>
        <v>#DIV/0!</v>
      </c>
      <c r="AT433" s="372" t="e">
        <f t="shared" si="342"/>
        <v>#DIV/0!</v>
      </c>
      <c r="AU433" s="372">
        <f t="shared" si="343"/>
        <v>3524.5742868098159</v>
      </c>
      <c r="AV433" s="372" t="e">
        <f t="shared" si="344"/>
        <v>#DIV/0!</v>
      </c>
      <c r="AW433" s="372" t="e">
        <f t="shared" si="345"/>
        <v>#DIV/0!</v>
      </c>
      <c r="AX433" s="372" t="e">
        <f t="shared" si="346"/>
        <v>#DIV/0!</v>
      </c>
      <c r="AY433" s="372">
        <f>AI433/'Приложение 1.1'!J431</f>
        <v>0</v>
      </c>
      <c r="AZ433" s="404">
        <v>766.59</v>
      </c>
      <c r="BA433" s="404">
        <v>2173.62</v>
      </c>
      <c r="BB433" s="404">
        <v>891.36</v>
      </c>
      <c r="BC433" s="404">
        <v>860.72</v>
      </c>
      <c r="BD433" s="404">
        <v>1699.83</v>
      </c>
      <c r="BE433" s="404">
        <v>1134.04</v>
      </c>
      <c r="BF433" s="404">
        <v>2338035</v>
      </c>
      <c r="BG433" s="404">
        <f t="shared" si="347"/>
        <v>4837.9799999999996</v>
      </c>
      <c r="BH433" s="404">
        <v>9186</v>
      </c>
      <c r="BI433" s="404">
        <v>3559.09</v>
      </c>
      <c r="BJ433" s="404">
        <v>6295.55</v>
      </c>
      <c r="BK433" s="404">
        <f t="shared" si="348"/>
        <v>934101.09</v>
      </c>
      <c r="BL433" s="373" t="str">
        <f t="shared" si="349"/>
        <v xml:space="preserve"> </v>
      </c>
      <c r="BM433" s="373" t="e">
        <f t="shared" si="350"/>
        <v>#DIV/0!</v>
      </c>
      <c r="BN433" s="373" t="e">
        <f t="shared" si="351"/>
        <v>#DIV/0!</v>
      </c>
      <c r="BO433" s="373" t="e">
        <f t="shared" si="352"/>
        <v>#DIV/0!</v>
      </c>
      <c r="BP433" s="373" t="e">
        <f t="shared" si="353"/>
        <v>#DIV/0!</v>
      </c>
      <c r="BQ433" s="373" t="e">
        <f t="shared" si="354"/>
        <v>#DIV/0!</v>
      </c>
      <c r="BR433" s="373" t="e">
        <f t="shared" si="355"/>
        <v>#DIV/0!</v>
      </c>
      <c r="BS433" s="373" t="str">
        <f t="shared" si="356"/>
        <v xml:space="preserve"> </v>
      </c>
      <c r="BT433" s="373" t="e">
        <f t="shared" si="357"/>
        <v>#DIV/0!</v>
      </c>
      <c r="BU433" s="373" t="e">
        <f t="shared" si="358"/>
        <v>#DIV/0!</v>
      </c>
      <c r="BV433" s="373" t="e">
        <f t="shared" si="359"/>
        <v>#DIV/0!</v>
      </c>
      <c r="BW433" s="373" t="str">
        <f t="shared" si="360"/>
        <v xml:space="preserve"> </v>
      </c>
      <c r="BY433" s="406">
        <f t="shared" si="361"/>
        <v>2.9999999397416675</v>
      </c>
      <c r="BZ433" s="407">
        <f t="shared" si="362"/>
        <v>1.5000000737645105</v>
      </c>
      <c r="CA433" s="408">
        <f t="shared" si="363"/>
        <v>3690.6537039877298</v>
      </c>
      <c r="CB433" s="404">
        <f t="shared" si="364"/>
        <v>5055.6899999999996</v>
      </c>
      <c r="CC433" s="409" t="str">
        <f t="shared" si="365"/>
        <v xml:space="preserve"> </v>
      </c>
    </row>
    <row r="434" spans="1:82" s="403" customFormat="1" ht="9" customHeight="1">
      <c r="A434" s="641">
        <v>69</v>
      </c>
      <c r="B434" s="412" t="s">
        <v>688</v>
      </c>
      <c r="C434" s="413">
        <v>4599.1000000000004</v>
      </c>
      <c r="D434" s="413"/>
      <c r="E434" s="414"/>
      <c r="F434" s="414"/>
      <c r="G434" s="415">
        <f t="shared" si="330"/>
        <v>4406640.5199999996</v>
      </c>
      <c r="H434" s="410">
        <f t="shared" si="329"/>
        <v>0</v>
      </c>
      <c r="I434" s="416">
        <v>0</v>
      </c>
      <c r="J434" s="416">
        <v>0</v>
      </c>
      <c r="K434" s="416">
        <v>0</v>
      </c>
      <c r="L434" s="416">
        <v>0</v>
      </c>
      <c r="M434" s="416">
        <v>0</v>
      </c>
      <c r="N434" s="410">
        <v>0</v>
      </c>
      <c r="O434" s="410">
        <v>0</v>
      </c>
      <c r="P434" s="410">
        <v>0</v>
      </c>
      <c r="Q434" s="410">
        <v>0</v>
      </c>
      <c r="R434" s="410">
        <v>0</v>
      </c>
      <c r="S434" s="410">
        <v>0</v>
      </c>
      <c r="T434" s="417">
        <v>0</v>
      </c>
      <c r="U434" s="410">
        <v>0</v>
      </c>
      <c r="V434" s="414" t="s">
        <v>992</v>
      </c>
      <c r="W434" s="405">
        <v>1194</v>
      </c>
      <c r="X434" s="410">
        <f t="shared" si="336"/>
        <v>4208341.6900000004</v>
      </c>
      <c r="Y434" s="405">
        <v>0</v>
      </c>
      <c r="Z434" s="405">
        <v>0</v>
      </c>
      <c r="AA434" s="405">
        <v>0</v>
      </c>
      <c r="AB434" s="405">
        <v>0</v>
      </c>
      <c r="AC434" s="405">
        <v>0</v>
      </c>
      <c r="AD434" s="405">
        <v>0</v>
      </c>
      <c r="AE434" s="405">
        <v>0</v>
      </c>
      <c r="AF434" s="405">
        <v>0</v>
      </c>
      <c r="AG434" s="405">
        <v>0</v>
      </c>
      <c r="AH434" s="405">
        <v>0</v>
      </c>
      <c r="AI434" s="405">
        <v>0</v>
      </c>
      <c r="AJ434" s="405">
        <f t="shared" si="334"/>
        <v>132199.22</v>
      </c>
      <c r="AK434" s="405">
        <f t="shared" si="335"/>
        <v>66099.61</v>
      </c>
      <c r="AL434" s="405">
        <v>0</v>
      </c>
      <c r="AN434" s="372">
        <f>I434/'Приложение 1.1'!J432</f>
        <v>0</v>
      </c>
      <c r="AO434" s="372" t="e">
        <f t="shared" si="337"/>
        <v>#DIV/0!</v>
      </c>
      <c r="AP434" s="372" t="e">
        <f t="shared" si="338"/>
        <v>#DIV/0!</v>
      </c>
      <c r="AQ434" s="372" t="e">
        <f t="shared" si="339"/>
        <v>#DIV/0!</v>
      </c>
      <c r="AR434" s="372" t="e">
        <f t="shared" si="340"/>
        <v>#DIV/0!</v>
      </c>
      <c r="AS434" s="372" t="e">
        <f t="shared" si="341"/>
        <v>#DIV/0!</v>
      </c>
      <c r="AT434" s="372" t="e">
        <f t="shared" si="342"/>
        <v>#DIV/0!</v>
      </c>
      <c r="AU434" s="372">
        <f t="shared" si="343"/>
        <v>3524.5742797319936</v>
      </c>
      <c r="AV434" s="372" t="e">
        <f t="shared" si="344"/>
        <v>#DIV/0!</v>
      </c>
      <c r="AW434" s="372" t="e">
        <f t="shared" si="345"/>
        <v>#DIV/0!</v>
      </c>
      <c r="AX434" s="372" t="e">
        <f t="shared" si="346"/>
        <v>#DIV/0!</v>
      </c>
      <c r="AY434" s="372">
        <f>AI434/'Приложение 1.1'!J432</f>
        <v>0</v>
      </c>
      <c r="AZ434" s="404">
        <v>766.59</v>
      </c>
      <c r="BA434" s="404">
        <v>2173.62</v>
      </c>
      <c r="BB434" s="404">
        <v>891.36</v>
      </c>
      <c r="BC434" s="404">
        <v>860.72</v>
      </c>
      <c r="BD434" s="404">
        <v>1699.83</v>
      </c>
      <c r="BE434" s="404">
        <v>1134.04</v>
      </c>
      <c r="BF434" s="404">
        <v>2338035</v>
      </c>
      <c r="BG434" s="404">
        <f t="shared" si="347"/>
        <v>4837.9799999999996</v>
      </c>
      <c r="BH434" s="404">
        <v>9186</v>
      </c>
      <c r="BI434" s="404">
        <v>3559.09</v>
      </c>
      <c r="BJ434" s="404">
        <v>6295.55</v>
      </c>
      <c r="BK434" s="404">
        <f t="shared" si="348"/>
        <v>934101.09</v>
      </c>
      <c r="BL434" s="373" t="str">
        <f t="shared" si="349"/>
        <v xml:space="preserve"> </v>
      </c>
      <c r="BM434" s="373" t="e">
        <f t="shared" si="350"/>
        <v>#DIV/0!</v>
      </c>
      <c r="BN434" s="373" t="e">
        <f t="shared" si="351"/>
        <v>#DIV/0!</v>
      </c>
      <c r="BO434" s="373" t="e">
        <f t="shared" si="352"/>
        <v>#DIV/0!</v>
      </c>
      <c r="BP434" s="373" t="e">
        <f t="shared" si="353"/>
        <v>#DIV/0!</v>
      </c>
      <c r="BQ434" s="373" t="e">
        <f t="shared" si="354"/>
        <v>#DIV/0!</v>
      </c>
      <c r="BR434" s="373" t="e">
        <f t="shared" si="355"/>
        <v>#DIV/0!</v>
      </c>
      <c r="BS434" s="373" t="str">
        <f t="shared" si="356"/>
        <v xml:space="preserve"> </v>
      </c>
      <c r="BT434" s="373" t="e">
        <f t="shared" si="357"/>
        <v>#DIV/0!</v>
      </c>
      <c r="BU434" s="373" t="e">
        <f t="shared" si="358"/>
        <v>#DIV/0!</v>
      </c>
      <c r="BV434" s="373" t="e">
        <f t="shared" si="359"/>
        <v>#DIV/0!</v>
      </c>
      <c r="BW434" s="373" t="str">
        <f t="shared" si="360"/>
        <v xml:space="preserve"> </v>
      </c>
      <c r="BY434" s="406">
        <f t="shared" si="361"/>
        <v>3.000000099849307</v>
      </c>
      <c r="BZ434" s="407">
        <f t="shared" si="362"/>
        <v>1.5000000499246535</v>
      </c>
      <c r="CA434" s="408">
        <f t="shared" si="363"/>
        <v>3690.6537018425456</v>
      </c>
      <c r="CB434" s="404">
        <f t="shared" si="364"/>
        <v>5055.6899999999996</v>
      </c>
      <c r="CC434" s="409" t="str">
        <f t="shared" si="365"/>
        <v xml:space="preserve"> </v>
      </c>
      <c r="CD434" s="418">
        <f>CA434-CB434</f>
        <v>-1365.036298157454</v>
      </c>
    </row>
    <row r="435" spans="1:82" s="651" customFormat="1" ht="9" customHeight="1">
      <c r="A435" s="642">
        <v>70</v>
      </c>
      <c r="B435" s="659" t="s">
        <v>689</v>
      </c>
      <c r="C435" s="665">
        <v>1900.6</v>
      </c>
      <c r="D435" s="665"/>
      <c r="E435" s="695"/>
      <c r="F435" s="695"/>
      <c r="G435" s="696">
        <f t="shared" si="330"/>
        <v>2843088.39</v>
      </c>
      <c r="H435" s="648">
        <f t="shared" si="329"/>
        <v>0</v>
      </c>
      <c r="I435" s="673">
        <v>0</v>
      </c>
      <c r="J435" s="673">
        <v>0</v>
      </c>
      <c r="K435" s="673">
        <v>0</v>
      </c>
      <c r="L435" s="673">
        <v>0</v>
      </c>
      <c r="M435" s="673">
        <v>0</v>
      </c>
      <c r="N435" s="648">
        <v>0</v>
      </c>
      <c r="O435" s="648">
        <v>0</v>
      </c>
      <c r="P435" s="648">
        <v>0</v>
      </c>
      <c r="Q435" s="648">
        <v>0</v>
      </c>
      <c r="R435" s="648">
        <v>0</v>
      </c>
      <c r="S435" s="648">
        <v>0</v>
      </c>
      <c r="T435" s="649">
        <v>0</v>
      </c>
      <c r="U435" s="648">
        <v>0</v>
      </c>
      <c r="V435" s="695" t="s">
        <v>992</v>
      </c>
      <c r="W435" s="650">
        <v>787</v>
      </c>
      <c r="X435" s="648">
        <v>2726227.16</v>
      </c>
      <c r="Y435" s="650">
        <v>0</v>
      </c>
      <c r="Z435" s="650">
        <v>0</v>
      </c>
      <c r="AA435" s="650">
        <v>0</v>
      </c>
      <c r="AB435" s="650">
        <v>0</v>
      </c>
      <c r="AC435" s="650">
        <v>0</v>
      </c>
      <c r="AD435" s="650">
        <v>0</v>
      </c>
      <c r="AE435" s="650">
        <v>0</v>
      </c>
      <c r="AF435" s="650">
        <v>0</v>
      </c>
      <c r="AG435" s="650">
        <v>0</v>
      </c>
      <c r="AH435" s="650">
        <v>0</v>
      </c>
      <c r="AI435" s="650">
        <v>0</v>
      </c>
      <c r="AJ435" s="650">
        <v>77777.210000000006</v>
      </c>
      <c r="AK435" s="650">
        <v>39084.019999999997</v>
      </c>
      <c r="AL435" s="650">
        <v>0</v>
      </c>
      <c r="AN435" s="372">
        <f>I435/'Приложение 1.1'!J433</f>
        <v>0</v>
      </c>
      <c r="AO435" s="372" t="e">
        <f t="shared" si="337"/>
        <v>#DIV/0!</v>
      </c>
      <c r="AP435" s="372" t="e">
        <f t="shared" si="338"/>
        <v>#DIV/0!</v>
      </c>
      <c r="AQ435" s="372" t="e">
        <f t="shared" si="339"/>
        <v>#DIV/0!</v>
      </c>
      <c r="AR435" s="372" t="e">
        <f t="shared" si="340"/>
        <v>#DIV/0!</v>
      </c>
      <c r="AS435" s="372" t="e">
        <f t="shared" si="341"/>
        <v>#DIV/0!</v>
      </c>
      <c r="AT435" s="372" t="e">
        <f t="shared" si="342"/>
        <v>#DIV/0!</v>
      </c>
      <c r="AU435" s="372">
        <f t="shared" si="343"/>
        <v>3464.0751715374845</v>
      </c>
      <c r="AV435" s="372" t="e">
        <f t="shared" si="344"/>
        <v>#DIV/0!</v>
      </c>
      <c r="AW435" s="372" t="e">
        <f t="shared" si="345"/>
        <v>#DIV/0!</v>
      </c>
      <c r="AX435" s="372" t="e">
        <f t="shared" si="346"/>
        <v>#DIV/0!</v>
      </c>
      <c r="AY435" s="372">
        <f>AI435/'Приложение 1.1'!J433</f>
        <v>0</v>
      </c>
      <c r="AZ435" s="404">
        <v>766.59</v>
      </c>
      <c r="BA435" s="404">
        <v>2173.62</v>
      </c>
      <c r="BB435" s="404">
        <v>891.36</v>
      </c>
      <c r="BC435" s="404">
        <v>860.72</v>
      </c>
      <c r="BD435" s="404">
        <v>1699.83</v>
      </c>
      <c r="BE435" s="404">
        <v>1134.04</v>
      </c>
      <c r="BF435" s="404">
        <v>2338035</v>
      </c>
      <c r="BG435" s="404">
        <f t="shared" si="347"/>
        <v>4837.9799999999996</v>
      </c>
      <c r="BH435" s="404">
        <v>9186</v>
      </c>
      <c r="BI435" s="404">
        <v>3559.09</v>
      </c>
      <c r="BJ435" s="404">
        <v>6295.55</v>
      </c>
      <c r="BK435" s="404">
        <f t="shared" si="348"/>
        <v>934101.09</v>
      </c>
      <c r="BL435" s="373" t="str">
        <f t="shared" si="349"/>
        <v xml:space="preserve"> </v>
      </c>
      <c r="BM435" s="373" t="e">
        <f t="shared" si="350"/>
        <v>#DIV/0!</v>
      </c>
      <c r="BN435" s="373" t="e">
        <f t="shared" si="351"/>
        <v>#DIV/0!</v>
      </c>
      <c r="BO435" s="373" t="e">
        <f t="shared" si="352"/>
        <v>#DIV/0!</v>
      </c>
      <c r="BP435" s="373" t="e">
        <f t="shared" si="353"/>
        <v>#DIV/0!</v>
      </c>
      <c r="BQ435" s="373" t="e">
        <f t="shared" si="354"/>
        <v>#DIV/0!</v>
      </c>
      <c r="BR435" s="373" t="e">
        <f t="shared" si="355"/>
        <v>#DIV/0!</v>
      </c>
      <c r="BS435" s="373" t="str">
        <f t="shared" si="356"/>
        <v xml:space="preserve"> </v>
      </c>
      <c r="BT435" s="373" t="e">
        <f t="shared" si="357"/>
        <v>#DIV/0!</v>
      </c>
      <c r="BU435" s="373" t="e">
        <f t="shared" si="358"/>
        <v>#DIV/0!</v>
      </c>
      <c r="BV435" s="373" t="e">
        <f t="shared" si="359"/>
        <v>#DIV/0!</v>
      </c>
      <c r="BW435" s="373" t="str">
        <f t="shared" si="360"/>
        <v xml:space="preserve"> </v>
      </c>
      <c r="BX435" s="403"/>
      <c r="BY435" s="406">
        <f t="shared" si="361"/>
        <v>2.7356592314739818</v>
      </c>
      <c r="BZ435" s="407">
        <f t="shared" si="362"/>
        <v>1.3747029511101481</v>
      </c>
      <c r="CA435" s="408">
        <f t="shared" si="363"/>
        <v>3612.5646632782723</v>
      </c>
      <c r="CB435" s="404">
        <f t="shared" si="364"/>
        <v>5055.6899999999996</v>
      </c>
      <c r="CC435" s="409" t="str">
        <f t="shared" si="365"/>
        <v xml:space="preserve"> </v>
      </c>
    </row>
    <row r="436" spans="1:82" s="403" customFormat="1" ht="9" customHeight="1">
      <c r="A436" s="641">
        <v>71</v>
      </c>
      <c r="B436" s="412" t="s">
        <v>690</v>
      </c>
      <c r="C436" s="413">
        <v>6141.9</v>
      </c>
      <c r="D436" s="413"/>
      <c r="E436" s="414"/>
      <c r="F436" s="414"/>
      <c r="G436" s="415">
        <f t="shared" si="330"/>
        <v>6783421.4900000002</v>
      </c>
      <c r="H436" s="410">
        <f t="shared" si="329"/>
        <v>0</v>
      </c>
      <c r="I436" s="416">
        <v>0</v>
      </c>
      <c r="J436" s="416">
        <v>0</v>
      </c>
      <c r="K436" s="416">
        <v>0</v>
      </c>
      <c r="L436" s="416">
        <v>0</v>
      </c>
      <c r="M436" s="416">
        <v>0</v>
      </c>
      <c r="N436" s="410">
        <v>0</v>
      </c>
      <c r="O436" s="410">
        <v>0</v>
      </c>
      <c r="P436" s="410">
        <v>0</v>
      </c>
      <c r="Q436" s="410">
        <v>0</v>
      </c>
      <c r="R436" s="410">
        <v>0</v>
      </c>
      <c r="S436" s="410">
        <v>0</v>
      </c>
      <c r="T436" s="417">
        <v>0</v>
      </c>
      <c r="U436" s="410">
        <v>0</v>
      </c>
      <c r="V436" s="414" t="s">
        <v>992</v>
      </c>
      <c r="W436" s="405">
        <v>1838</v>
      </c>
      <c r="X436" s="410">
        <f t="shared" si="336"/>
        <v>6478167.5300000003</v>
      </c>
      <c r="Y436" s="405">
        <v>0</v>
      </c>
      <c r="Z436" s="405">
        <v>0</v>
      </c>
      <c r="AA436" s="405">
        <v>0</v>
      </c>
      <c r="AB436" s="405">
        <v>0</v>
      </c>
      <c r="AC436" s="405">
        <v>0</v>
      </c>
      <c r="AD436" s="405">
        <v>0</v>
      </c>
      <c r="AE436" s="405">
        <v>0</v>
      </c>
      <c r="AF436" s="405">
        <v>0</v>
      </c>
      <c r="AG436" s="405">
        <v>0</v>
      </c>
      <c r="AH436" s="405">
        <v>0</v>
      </c>
      <c r="AI436" s="405">
        <v>0</v>
      </c>
      <c r="AJ436" s="405">
        <f t="shared" si="334"/>
        <v>203502.64</v>
      </c>
      <c r="AK436" s="405">
        <f t="shared" si="335"/>
        <v>101751.32</v>
      </c>
      <c r="AL436" s="405">
        <v>0</v>
      </c>
      <c r="AN436" s="372">
        <f>I436/'Приложение 1.1'!J434</f>
        <v>0</v>
      </c>
      <c r="AO436" s="372" t="e">
        <f t="shared" si="337"/>
        <v>#DIV/0!</v>
      </c>
      <c r="AP436" s="372" t="e">
        <f t="shared" si="338"/>
        <v>#DIV/0!</v>
      </c>
      <c r="AQ436" s="372" t="e">
        <f t="shared" si="339"/>
        <v>#DIV/0!</v>
      </c>
      <c r="AR436" s="372" t="e">
        <f t="shared" si="340"/>
        <v>#DIV/0!</v>
      </c>
      <c r="AS436" s="372" t="e">
        <f t="shared" si="341"/>
        <v>#DIV/0!</v>
      </c>
      <c r="AT436" s="372" t="e">
        <f t="shared" si="342"/>
        <v>#DIV/0!</v>
      </c>
      <c r="AU436" s="372">
        <f t="shared" si="343"/>
        <v>3524.5742818280742</v>
      </c>
      <c r="AV436" s="372" t="e">
        <f t="shared" si="344"/>
        <v>#DIV/0!</v>
      </c>
      <c r="AW436" s="372" t="e">
        <f t="shared" si="345"/>
        <v>#DIV/0!</v>
      </c>
      <c r="AX436" s="372" t="e">
        <f t="shared" si="346"/>
        <v>#DIV/0!</v>
      </c>
      <c r="AY436" s="372">
        <f>AI436/'Приложение 1.1'!J434</f>
        <v>0</v>
      </c>
      <c r="AZ436" s="404">
        <v>766.59</v>
      </c>
      <c r="BA436" s="404">
        <v>2173.62</v>
      </c>
      <c r="BB436" s="404">
        <v>891.36</v>
      </c>
      <c r="BC436" s="404">
        <v>860.72</v>
      </c>
      <c r="BD436" s="404">
        <v>1699.83</v>
      </c>
      <c r="BE436" s="404">
        <v>1134.04</v>
      </c>
      <c r="BF436" s="404">
        <v>2338035</v>
      </c>
      <c r="BG436" s="404">
        <f t="shared" si="347"/>
        <v>4837.9799999999996</v>
      </c>
      <c r="BH436" s="404">
        <v>9186</v>
      </c>
      <c r="BI436" s="404">
        <v>3559.09</v>
      </c>
      <c r="BJ436" s="404">
        <v>6295.55</v>
      </c>
      <c r="BK436" s="404">
        <f t="shared" si="348"/>
        <v>934101.09</v>
      </c>
      <c r="BL436" s="373" t="str">
        <f t="shared" si="349"/>
        <v xml:space="preserve"> </v>
      </c>
      <c r="BM436" s="373" t="e">
        <f t="shared" si="350"/>
        <v>#DIV/0!</v>
      </c>
      <c r="BN436" s="373" t="e">
        <f t="shared" si="351"/>
        <v>#DIV/0!</v>
      </c>
      <c r="BO436" s="373" t="e">
        <f t="shared" si="352"/>
        <v>#DIV/0!</v>
      </c>
      <c r="BP436" s="373" t="e">
        <f t="shared" si="353"/>
        <v>#DIV/0!</v>
      </c>
      <c r="BQ436" s="373" t="e">
        <f t="shared" si="354"/>
        <v>#DIV/0!</v>
      </c>
      <c r="BR436" s="373" t="e">
        <f t="shared" si="355"/>
        <v>#DIV/0!</v>
      </c>
      <c r="BS436" s="373" t="str">
        <f t="shared" si="356"/>
        <v xml:space="preserve"> </v>
      </c>
      <c r="BT436" s="373" t="e">
        <f t="shared" si="357"/>
        <v>#DIV/0!</v>
      </c>
      <c r="BU436" s="373" t="e">
        <f t="shared" si="358"/>
        <v>#DIV/0!</v>
      </c>
      <c r="BV436" s="373" t="e">
        <f t="shared" si="359"/>
        <v>#DIV/0!</v>
      </c>
      <c r="BW436" s="373" t="str">
        <f t="shared" si="360"/>
        <v xml:space="preserve"> </v>
      </c>
      <c r="BY436" s="406">
        <f t="shared" si="361"/>
        <v>2.9999999307134315</v>
      </c>
      <c r="BZ436" s="407">
        <f t="shared" si="362"/>
        <v>1.4999999653567158</v>
      </c>
      <c r="CA436" s="408">
        <f t="shared" si="363"/>
        <v>3690.6536942328621</v>
      </c>
      <c r="CB436" s="404">
        <f t="shared" si="364"/>
        <v>5055.6899999999996</v>
      </c>
      <c r="CC436" s="409" t="str">
        <f t="shared" si="365"/>
        <v xml:space="preserve"> </v>
      </c>
    </row>
    <row r="437" spans="1:82" s="596" customFormat="1" ht="9" customHeight="1">
      <c r="A437" s="641">
        <v>72</v>
      </c>
      <c r="B437" s="615" t="s">
        <v>691</v>
      </c>
      <c r="C437" s="616">
        <v>2019</v>
      </c>
      <c r="D437" s="616"/>
      <c r="E437" s="617"/>
      <c r="F437" s="617"/>
      <c r="G437" s="618">
        <f>ROUND(H437+AI437+AJ437+AK437,2)</f>
        <v>1883092.76</v>
      </c>
      <c r="H437" s="591">
        <f t="shared" si="329"/>
        <v>1719453.62</v>
      </c>
      <c r="I437" s="619">
        <f>ROUND(0.89*801.08*0.955*'Приложение 1.1'!J435,2)</f>
        <v>1374692.57</v>
      </c>
      <c r="J437" s="619">
        <v>0</v>
      </c>
      <c r="K437" s="619">
        <v>0</v>
      </c>
      <c r="L437" s="619">
        <v>0</v>
      </c>
      <c r="M437" s="619">
        <v>0</v>
      </c>
      <c r="N437" s="591">
        <f>46+135</f>
        <v>181</v>
      </c>
      <c r="O437" s="591">
        <f>ROUND(899.45*0.955*N437*0.98,2)</f>
        <v>152364.94</v>
      </c>
      <c r="P437" s="591">
        <v>0</v>
      </c>
      <c r="Q437" s="591">
        <v>0</v>
      </c>
      <c r="R437" s="591">
        <v>200</v>
      </c>
      <c r="S437" s="591">
        <f>ROUND(1185.07*0.955*R437*0.85,2)</f>
        <v>192396.11</v>
      </c>
      <c r="T437" s="590">
        <v>0</v>
      </c>
      <c r="U437" s="591">
        <v>0</v>
      </c>
      <c r="V437" s="617"/>
      <c r="W437" s="620">
        <v>0</v>
      </c>
      <c r="X437" s="591">
        <v>0</v>
      </c>
      <c r="Y437" s="620">
        <v>0</v>
      </c>
      <c r="Z437" s="620">
        <v>0</v>
      </c>
      <c r="AA437" s="620">
        <v>0</v>
      </c>
      <c r="AB437" s="620">
        <v>0</v>
      </c>
      <c r="AC437" s="620">
        <v>0</v>
      </c>
      <c r="AD437" s="620">
        <v>0</v>
      </c>
      <c r="AE437" s="620">
        <v>0</v>
      </c>
      <c r="AF437" s="620">
        <v>0</v>
      </c>
      <c r="AG437" s="620">
        <v>0</v>
      </c>
      <c r="AH437" s="620">
        <v>0</v>
      </c>
      <c r="AI437" s="620">
        <f>ROUND(78899.97,2)</f>
        <v>78899.97</v>
      </c>
      <c r="AJ437" s="620">
        <f>ROUND((AI437+H437)/95.5*3,2)</f>
        <v>56492.78</v>
      </c>
      <c r="AK437" s="620">
        <f>ROUND((AI437+H437)/95.5*1.5,2)</f>
        <v>28246.39</v>
      </c>
      <c r="AL437" s="620">
        <v>0</v>
      </c>
      <c r="AN437" s="372">
        <f>I437/'Приложение 1.1'!J435</f>
        <v>680.87794452699359</v>
      </c>
      <c r="AO437" s="372" t="e">
        <f t="shared" si="337"/>
        <v>#DIV/0!</v>
      </c>
      <c r="AP437" s="372" t="e">
        <f t="shared" si="338"/>
        <v>#DIV/0!</v>
      </c>
      <c r="AQ437" s="372">
        <f t="shared" si="339"/>
        <v>841.79524861878451</v>
      </c>
      <c r="AR437" s="372" t="e">
        <f t="shared" si="340"/>
        <v>#DIV/0!</v>
      </c>
      <c r="AS437" s="372">
        <f t="shared" si="341"/>
        <v>961.98054999999988</v>
      </c>
      <c r="AT437" s="372" t="e">
        <f t="shared" si="342"/>
        <v>#DIV/0!</v>
      </c>
      <c r="AU437" s="372" t="e">
        <f t="shared" si="343"/>
        <v>#DIV/0!</v>
      </c>
      <c r="AV437" s="372" t="e">
        <f t="shared" si="344"/>
        <v>#DIV/0!</v>
      </c>
      <c r="AW437" s="372" t="e">
        <f t="shared" si="345"/>
        <v>#DIV/0!</v>
      </c>
      <c r="AX437" s="372" t="e">
        <f t="shared" si="346"/>
        <v>#DIV/0!</v>
      </c>
      <c r="AY437" s="372">
        <f>AI437/'Приложение 1.1'!J435</f>
        <v>39.078736998514117</v>
      </c>
      <c r="AZ437" s="404">
        <v>766.59</v>
      </c>
      <c r="BA437" s="404">
        <v>2173.62</v>
      </c>
      <c r="BB437" s="404">
        <v>891.36</v>
      </c>
      <c r="BC437" s="404">
        <v>860.72</v>
      </c>
      <c r="BD437" s="404">
        <v>1699.83</v>
      </c>
      <c r="BE437" s="404">
        <v>1134.04</v>
      </c>
      <c r="BF437" s="404">
        <v>2338035</v>
      </c>
      <c r="BG437" s="404">
        <f t="shared" si="347"/>
        <v>4644</v>
      </c>
      <c r="BH437" s="404">
        <v>9186</v>
      </c>
      <c r="BI437" s="404">
        <v>3559.09</v>
      </c>
      <c r="BJ437" s="404">
        <v>6295.55</v>
      </c>
      <c r="BK437" s="404">
        <f t="shared" si="348"/>
        <v>934101.09</v>
      </c>
      <c r="BL437" s="373" t="str">
        <f t="shared" si="349"/>
        <v xml:space="preserve"> </v>
      </c>
      <c r="BM437" s="373" t="e">
        <f t="shared" si="350"/>
        <v>#DIV/0!</v>
      </c>
      <c r="BN437" s="373" t="e">
        <f t="shared" si="351"/>
        <v>#DIV/0!</v>
      </c>
      <c r="BO437" s="373" t="str">
        <f t="shared" si="352"/>
        <v xml:space="preserve"> </v>
      </c>
      <c r="BP437" s="373" t="e">
        <f t="shared" si="353"/>
        <v>#DIV/0!</v>
      </c>
      <c r="BQ437" s="373" t="str">
        <f t="shared" si="354"/>
        <v xml:space="preserve"> </v>
      </c>
      <c r="BR437" s="373" t="e">
        <f t="shared" si="355"/>
        <v>#DIV/0!</v>
      </c>
      <c r="BS437" s="373" t="e">
        <f t="shared" si="356"/>
        <v>#DIV/0!</v>
      </c>
      <c r="BT437" s="373" t="e">
        <f t="shared" si="357"/>
        <v>#DIV/0!</v>
      </c>
      <c r="BU437" s="373" t="e">
        <f t="shared" si="358"/>
        <v>#DIV/0!</v>
      </c>
      <c r="BV437" s="373" t="e">
        <f t="shared" si="359"/>
        <v>#DIV/0!</v>
      </c>
      <c r="BW437" s="373" t="str">
        <f t="shared" si="360"/>
        <v xml:space="preserve"> </v>
      </c>
      <c r="BX437" s="403"/>
      <c r="BY437" s="406">
        <f t="shared" si="361"/>
        <v>2.99999985130844</v>
      </c>
      <c r="BZ437" s="407">
        <f t="shared" si="362"/>
        <v>1.49999992565422</v>
      </c>
      <c r="CA437" s="408" t="e">
        <f t="shared" si="363"/>
        <v>#DIV/0!</v>
      </c>
      <c r="CB437" s="404">
        <f t="shared" si="364"/>
        <v>4852.9799999999996</v>
      </c>
      <c r="CC437" s="409" t="e">
        <f t="shared" si="365"/>
        <v>#DIV/0!</v>
      </c>
    </row>
    <row r="438" spans="1:82" s="403" customFormat="1" ht="9" customHeight="1">
      <c r="A438" s="641">
        <v>73</v>
      </c>
      <c r="B438" s="412" t="s">
        <v>692</v>
      </c>
      <c r="C438" s="413">
        <v>3119.8</v>
      </c>
      <c r="D438" s="413"/>
      <c r="E438" s="414"/>
      <c r="F438" s="414"/>
      <c r="G438" s="415">
        <f t="shared" si="330"/>
        <v>4244076.5999999996</v>
      </c>
      <c r="H438" s="410">
        <f t="shared" si="329"/>
        <v>0</v>
      </c>
      <c r="I438" s="416">
        <v>0</v>
      </c>
      <c r="J438" s="416">
        <v>0</v>
      </c>
      <c r="K438" s="416">
        <v>0</v>
      </c>
      <c r="L438" s="416">
        <v>0</v>
      </c>
      <c r="M438" s="416">
        <v>0</v>
      </c>
      <c r="N438" s="410">
        <v>0</v>
      </c>
      <c r="O438" s="410">
        <v>0</v>
      </c>
      <c r="P438" s="410">
        <v>0</v>
      </c>
      <c r="Q438" s="410">
        <v>0</v>
      </c>
      <c r="R438" s="410">
        <v>0</v>
      </c>
      <c r="S438" s="410">
        <v>0</v>
      </c>
      <c r="T438" s="417">
        <v>0</v>
      </c>
      <c r="U438" s="410">
        <v>0</v>
      </c>
      <c r="V438" s="414" t="s">
        <v>993</v>
      </c>
      <c r="W438" s="405">
        <v>1107</v>
      </c>
      <c r="X438" s="410">
        <f>ROUND(IF(V438="СК",4852.98,5055.69)*0.955*0.79*W438,2)</f>
        <v>4053093.15</v>
      </c>
      <c r="Y438" s="405">
        <v>0</v>
      </c>
      <c r="Z438" s="405">
        <v>0</v>
      </c>
      <c r="AA438" s="405">
        <v>0</v>
      </c>
      <c r="AB438" s="405">
        <v>0</v>
      </c>
      <c r="AC438" s="405">
        <v>0</v>
      </c>
      <c r="AD438" s="405">
        <v>0</v>
      </c>
      <c r="AE438" s="405">
        <v>0</v>
      </c>
      <c r="AF438" s="405">
        <v>0</v>
      </c>
      <c r="AG438" s="405">
        <v>0</v>
      </c>
      <c r="AH438" s="405">
        <v>0</v>
      </c>
      <c r="AI438" s="405">
        <v>0</v>
      </c>
      <c r="AJ438" s="405">
        <f t="shared" si="334"/>
        <v>127322.3</v>
      </c>
      <c r="AK438" s="405">
        <f t="shared" si="335"/>
        <v>63661.15</v>
      </c>
      <c r="AL438" s="405">
        <v>0</v>
      </c>
      <c r="AN438" s="372">
        <f>I438/'Приложение 1.1'!J436</f>
        <v>0</v>
      </c>
      <c r="AO438" s="372" t="e">
        <f t="shared" si="337"/>
        <v>#DIV/0!</v>
      </c>
      <c r="AP438" s="372" t="e">
        <f t="shared" si="338"/>
        <v>#DIV/0!</v>
      </c>
      <c r="AQ438" s="372" t="e">
        <f t="shared" si="339"/>
        <v>#DIV/0!</v>
      </c>
      <c r="AR438" s="372" t="e">
        <f t="shared" si="340"/>
        <v>#DIV/0!</v>
      </c>
      <c r="AS438" s="372" t="e">
        <f t="shared" si="341"/>
        <v>#DIV/0!</v>
      </c>
      <c r="AT438" s="372" t="e">
        <f t="shared" si="342"/>
        <v>#DIV/0!</v>
      </c>
      <c r="AU438" s="372">
        <f t="shared" si="343"/>
        <v>3661.3307588075882</v>
      </c>
      <c r="AV438" s="372" t="e">
        <f t="shared" si="344"/>
        <v>#DIV/0!</v>
      </c>
      <c r="AW438" s="372" t="e">
        <f t="shared" si="345"/>
        <v>#DIV/0!</v>
      </c>
      <c r="AX438" s="372" t="e">
        <f t="shared" si="346"/>
        <v>#DIV/0!</v>
      </c>
      <c r="AY438" s="372">
        <f>AI438/'Приложение 1.1'!J436</f>
        <v>0</v>
      </c>
      <c r="AZ438" s="404">
        <v>766.59</v>
      </c>
      <c r="BA438" s="404">
        <v>2173.62</v>
      </c>
      <c r="BB438" s="404">
        <v>891.36</v>
      </c>
      <c r="BC438" s="404">
        <v>860.72</v>
      </c>
      <c r="BD438" s="404">
        <v>1699.83</v>
      </c>
      <c r="BE438" s="404">
        <v>1134.04</v>
      </c>
      <c r="BF438" s="404">
        <v>2338035</v>
      </c>
      <c r="BG438" s="404">
        <f t="shared" si="347"/>
        <v>4644</v>
      </c>
      <c r="BH438" s="404">
        <v>9186</v>
      </c>
      <c r="BI438" s="404">
        <v>3559.09</v>
      </c>
      <c r="BJ438" s="404">
        <v>6295.55</v>
      </c>
      <c r="BK438" s="404">
        <f t="shared" si="348"/>
        <v>934101.09</v>
      </c>
      <c r="BL438" s="373" t="str">
        <f t="shared" si="349"/>
        <v xml:space="preserve"> </v>
      </c>
      <c r="BM438" s="373" t="e">
        <f t="shared" si="350"/>
        <v>#DIV/0!</v>
      </c>
      <c r="BN438" s="373" t="e">
        <f t="shared" si="351"/>
        <v>#DIV/0!</v>
      </c>
      <c r="BO438" s="373" t="e">
        <f t="shared" si="352"/>
        <v>#DIV/0!</v>
      </c>
      <c r="BP438" s="373" t="e">
        <f t="shared" si="353"/>
        <v>#DIV/0!</v>
      </c>
      <c r="BQ438" s="373" t="e">
        <f t="shared" si="354"/>
        <v>#DIV/0!</v>
      </c>
      <c r="BR438" s="373" t="e">
        <f t="shared" si="355"/>
        <v>#DIV/0!</v>
      </c>
      <c r="BS438" s="373" t="str">
        <f t="shared" si="356"/>
        <v xml:space="preserve"> </v>
      </c>
      <c r="BT438" s="373" t="e">
        <f t="shared" si="357"/>
        <v>#DIV/0!</v>
      </c>
      <c r="BU438" s="373" t="e">
        <f t="shared" si="358"/>
        <v>#DIV/0!</v>
      </c>
      <c r="BV438" s="373" t="e">
        <f t="shared" si="359"/>
        <v>#DIV/0!</v>
      </c>
      <c r="BW438" s="373" t="str">
        <f t="shared" si="360"/>
        <v xml:space="preserve"> </v>
      </c>
      <c r="BY438" s="406">
        <f t="shared" si="361"/>
        <v>3.000000047124503</v>
      </c>
      <c r="BZ438" s="407">
        <f t="shared" si="362"/>
        <v>1.5000000235622515</v>
      </c>
      <c r="CA438" s="408">
        <f t="shared" si="363"/>
        <v>3833.8542005420049</v>
      </c>
      <c r="CB438" s="404">
        <f t="shared" si="364"/>
        <v>4852.9799999999996</v>
      </c>
      <c r="CC438" s="409" t="str">
        <f t="shared" si="365"/>
        <v xml:space="preserve"> </v>
      </c>
    </row>
    <row r="439" spans="1:82" s="403" customFormat="1" ht="9" customHeight="1">
      <c r="A439" s="641">
        <v>74</v>
      </c>
      <c r="B439" s="412" t="s">
        <v>693</v>
      </c>
      <c r="C439" s="413">
        <v>3322.6</v>
      </c>
      <c r="D439" s="413"/>
      <c r="E439" s="414"/>
      <c r="F439" s="414"/>
      <c r="G439" s="415">
        <f t="shared" si="330"/>
        <v>3539336.9</v>
      </c>
      <c r="H439" s="410">
        <f t="shared" ref="H439:H496" si="366">I439+K439+M439+O439+Q439+S439</f>
        <v>0</v>
      </c>
      <c r="I439" s="416">
        <v>0</v>
      </c>
      <c r="J439" s="416">
        <v>0</v>
      </c>
      <c r="K439" s="416">
        <v>0</v>
      </c>
      <c r="L439" s="416">
        <v>0</v>
      </c>
      <c r="M439" s="416">
        <v>0</v>
      </c>
      <c r="N439" s="410">
        <v>0</v>
      </c>
      <c r="O439" s="410">
        <v>0</v>
      </c>
      <c r="P439" s="410">
        <v>0</v>
      </c>
      <c r="Q439" s="410">
        <v>0</v>
      </c>
      <c r="R439" s="410">
        <v>0</v>
      </c>
      <c r="S439" s="410">
        <v>0</v>
      </c>
      <c r="T439" s="417">
        <v>0</v>
      </c>
      <c r="U439" s="410">
        <v>0</v>
      </c>
      <c r="V439" s="414" t="s">
        <v>992</v>
      </c>
      <c r="W439" s="405">
        <v>959</v>
      </c>
      <c r="X439" s="410">
        <f t="shared" ref="X439:X450" si="367">ROUND(IF(V439="СК",4852.98,5055.69)*0.955*0.73*W439,2)</f>
        <v>3380066.74</v>
      </c>
      <c r="Y439" s="405">
        <v>0</v>
      </c>
      <c r="Z439" s="405">
        <v>0</v>
      </c>
      <c r="AA439" s="405">
        <v>0</v>
      </c>
      <c r="AB439" s="405">
        <v>0</v>
      </c>
      <c r="AC439" s="405">
        <v>0</v>
      </c>
      <c r="AD439" s="405">
        <v>0</v>
      </c>
      <c r="AE439" s="405">
        <v>0</v>
      </c>
      <c r="AF439" s="405">
        <v>0</v>
      </c>
      <c r="AG439" s="405">
        <v>0</v>
      </c>
      <c r="AH439" s="405">
        <v>0</v>
      </c>
      <c r="AI439" s="405">
        <v>0</v>
      </c>
      <c r="AJ439" s="405">
        <f t="shared" si="334"/>
        <v>106180.11</v>
      </c>
      <c r="AK439" s="405">
        <f t="shared" si="335"/>
        <v>53090.05</v>
      </c>
      <c r="AL439" s="405">
        <v>0</v>
      </c>
      <c r="AN439" s="372">
        <f>I439/'Приложение 1.1'!J437</f>
        <v>0</v>
      </c>
      <c r="AO439" s="372" t="e">
        <f t="shared" si="337"/>
        <v>#DIV/0!</v>
      </c>
      <c r="AP439" s="372" t="e">
        <f t="shared" si="338"/>
        <v>#DIV/0!</v>
      </c>
      <c r="AQ439" s="372" t="e">
        <f t="shared" si="339"/>
        <v>#DIV/0!</v>
      </c>
      <c r="AR439" s="372" t="e">
        <f t="shared" si="340"/>
        <v>#DIV/0!</v>
      </c>
      <c r="AS439" s="372" t="e">
        <f t="shared" si="341"/>
        <v>#DIV/0!</v>
      </c>
      <c r="AT439" s="372" t="e">
        <f t="shared" si="342"/>
        <v>#DIV/0!</v>
      </c>
      <c r="AU439" s="372">
        <f t="shared" si="343"/>
        <v>3524.5742857142859</v>
      </c>
      <c r="AV439" s="372" t="e">
        <f t="shared" si="344"/>
        <v>#DIV/0!</v>
      </c>
      <c r="AW439" s="372" t="e">
        <f t="shared" si="345"/>
        <v>#DIV/0!</v>
      </c>
      <c r="AX439" s="372" t="e">
        <f t="shared" si="346"/>
        <v>#DIV/0!</v>
      </c>
      <c r="AY439" s="372">
        <f>AI439/'Приложение 1.1'!J437</f>
        <v>0</v>
      </c>
      <c r="AZ439" s="404">
        <v>766.59</v>
      </c>
      <c r="BA439" s="404">
        <v>2173.62</v>
      </c>
      <c r="BB439" s="404">
        <v>891.36</v>
      </c>
      <c r="BC439" s="404">
        <v>860.72</v>
      </c>
      <c r="BD439" s="404">
        <v>1699.83</v>
      </c>
      <c r="BE439" s="404">
        <v>1134.04</v>
      </c>
      <c r="BF439" s="404">
        <v>2338035</v>
      </c>
      <c r="BG439" s="404">
        <f t="shared" si="347"/>
        <v>4837.9799999999996</v>
      </c>
      <c r="BH439" s="404">
        <v>9186</v>
      </c>
      <c r="BI439" s="404">
        <v>3559.09</v>
      </c>
      <c r="BJ439" s="404">
        <v>6295.55</v>
      </c>
      <c r="BK439" s="404">
        <f t="shared" si="348"/>
        <v>934101.09</v>
      </c>
      <c r="BL439" s="373" t="str">
        <f t="shared" si="349"/>
        <v xml:space="preserve"> </v>
      </c>
      <c r="BM439" s="373" t="e">
        <f t="shared" si="350"/>
        <v>#DIV/0!</v>
      </c>
      <c r="BN439" s="373" t="e">
        <f t="shared" si="351"/>
        <v>#DIV/0!</v>
      </c>
      <c r="BO439" s="373" t="e">
        <f t="shared" si="352"/>
        <v>#DIV/0!</v>
      </c>
      <c r="BP439" s="373" t="e">
        <f t="shared" si="353"/>
        <v>#DIV/0!</v>
      </c>
      <c r="BQ439" s="373" t="e">
        <f t="shared" si="354"/>
        <v>#DIV/0!</v>
      </c>
      <c r="BR439" s="373" t="e">
        <f t="shared" si="355"/>
        <v>#DIV/0!</v>
      </c>
      <c r="BS439" s="373" t="str">
        <f t="shared" si="356"/>
        <v xml:space="preserve"> </v>
      </c>
      <c r="BT439" s="373" t="e">
        <f t="shared" si="357"/>
        <v>#DIV/0!</v>
      </c>
      <c r="BU439" s="373" t="e">
        <f t="shared" si="358"/>
        <v>#DIV/0!</v>
      </c>
      <c r="BV439" s="373" t="e">
        <f t="shared" si="359"/>
        <v>#DIV/0!</v>
      </c>
      <c r="BW439" s="373" t="str">
        <f t="shared" si="360"/>
        <v xml:space="preserve"> </v>
      </c>
      <c r="BY439" s="406">
        <f t="shared" si="361"/>
        <v>3.0000000847616399</v>
      </c>
      <c r="BZ439" s="407">
        <f t="shared" si="362"/>
        <v>1.4999999011114202</v>
      </c>
      <c r="CA439" s="408">
        <f t="shared" si="363"/>
        <v>3690.6537017726796</v>
      </c>
      <c r="CB439" s="404">
        <f t="shared" si="364"/>
        <v>5055.6899999999996</v>
      </c>
      <c r="CC439" s="409" t="str">
        <f t="shared" si="365"/>
        <v xml:space="preserve"> </v>
      </c>
    </row>
    <row r="440" spans="1:82" s="403" customFormat="1" ht="9" customHeight="1">
      <c r="A440" s="641">
        <v>75</v>
      </c>
      <c r="B440" s="412" t="s">
        <v>694</v>
      </c>
      <c r="C440" s="413">
        <v>3366.3</v>
      </c>
      <c r="D440" s="413"/>
      <c r="E440" s="414"/>
      <c r="F440" s="414"/>
      <c r="G440" s="415">
        <f t="shared" si="330"/>
        <v>3528264.94</v>
      </c>
      <c r="H440" s="410">
        <f t="shared" si="366"/>
        <v>0</v>
      </c>
      <c r="I440" s="416">
        <v>0</v>
      </c>
      <c r="J440" s="416">
        <v>0</v>
      </c>
      <c r="K440" s="416">
        <v>0</v>
      </c>
      <c r="L440" s="416">
        <v>0</v>
      </c>
      <c r="M440" s="416">
        <v>0</v>
      </c>
      <c r="N440" s="410">
        <v>0</v>
      </c>
      <c r="O440" s="410">
        <v>0</v>
      </c>
      <c r="P440" s="410">
        <v>0</v>
      </c>
      <c r="Q440" s="410">
        <v>0</v>
      </c>
      <c r="R440" s="410">
        <v>0</v>
      </c>
      <c r="S440" s="410">
        <v>0</v>
      </c>
      <c r="T440" s="417">
        <v>0</v>
      </c>
      <c r="U440" s="410">
        <v>0</v>
      </c>
      <c r="V440" s="414" t="s">
        <v>992</v>
      </c>
      <c r="W440" s="405">
        <v>956</v>
      </c>
      <c r="X440" s="410">
        <f t="shared" si="367"/>
        <v>3369493.02</v>
      </c>
      <c r="Y440" s="405">
        <v>0</v>
      </c>
      <c r="Z440" s="405">
        <v>0</v>
      </c>
      <c r="AA440" s="405">
        <v>0</v>
      </c>
      <c r="AB440" s="405">
        <v>0</v>
      </c>
      <c r="AC440" s="405">
        <v>0</v>
      </c>
      <c r="AD440" s="405">
        <v>0</v>
      </c>
      <c r="AE440" s="405">
        <v>0</v>
      </c>
      <c r="AF440" s="405">
        <v>0</v>
      </c>
      <c r="AG440" s="405">
        <v>0</v>
      </c>
      <c r="AH440" s="405">
        <v>0</v>
      </c>
      <c r="AI440" s="405">
        <v>0</v>
      </c>
      <c r="AJ440" s="405">
        <f t="shared" si="334"/>
        <v>105847.95</v>
      </c>
      <c r="AK440" s="405">
        <f t="shared" si="335"/>
        <v>52923.97</v>
      </c>
      <c r="AL440" s="405">
        <v>0</v>
      </c>
      <c r="AN440" s="372">
        <f>I440/'Приложение 1.1'!J438</f>
        <v>0</v>
      </c>
      <c r="AO440" s="372" t="e">
        <f t="shared" si="337"/>
        <v>#DIV/0!</v>
      </c>
      <c r="AP440" s="372" t="e">
        <f t="shared" si="338"/>
        <v>#DIV/0!</v>
      </c>
      <c r="AQ440" s="372" t="e">
        <f t="shared" si="339"/>
        <v>#DIV/0!</v>
      </c>
      <c r="AR440" s="372" t="e">
        <f t="shared" si="340"/>
        <v>#DIV/0!</v>
      </c>
      <c r="AS440" s="372" t="e">
        <f t="shared" si="341"/>
        <v>#DIV/0!</v>
      </c>
      <c r="AT440" s="372" t="e">
        <f t="shared" si="342"/>
        <v>#DIV/0!</v>
      </c>
      <c r="AU440" s="372">
        <f t="shared" si="343"/>
        <v>3524.5742887029287</v>
      </c>
      <c r="AV440" s="372" t="e">
        <f t="shared" si="344"/>
        <v>#DIV/0!</v>
      </c>
      <c r="AW440" s="372" t="e">
        <f t="shared" si="345"/>
        <v>#DIV/0!</v>
      </c>
      <c r="AX440" s="372" t="e">
        <f t="shared" si="346"/>
        <v>#DIV/0!</v>
      </c>
      <c r="AY440" s="372">
        <f>AI440/'Приложение 1.1'!J438</f>
        <v>0</v>
      </c>
      <c r="AZ440" s="404">
        <v>766.59</v>
      </c>
      <c r="BA440" s="404">
        <v>2173.62</v>
      </c>
      <c r="BB440" s="404">
        <v>891.36</v>
      </c>
      <c r="BC440" s="404">
        <v>860.72</v>
      </c>
      <c r="BD440" s="404">
        <v>1699.83</v>
      </c>
      <c r="BE440" s="404">
        <v>1134.04</v>
      </c>
      <c r="BF440" s="404">
        <v>2338035</v>
      </c>
      <c r="BG440" s="404">
        <f t="shared" si="347"/>
        <v>4837.9799999999996</v>
      </c>
      <c r="BH440" s="404">
        <v>9186</v>
      </c>
      <c r="BI440" s="404">
        <v>3559.09</v>
      </c>
      <c r="BJ440" s="404">
        <v>6295.55</v>
      </c>
      <c r="BK440" s="404">
        <f t="shared" si="348"/>
        <v>934101.09</v>
      </c>
      <c r="BL440" s="373" t="str">
        <f t="shared" si="349"/>
        <v xml:space="preserve"> </v>
      </c>
      <c r="BM440" s="373" t="e">
        <f t="shared" si="350"/>
        <v>#DIV/0!</v>
      </c>
      <c r="BN440" s="373" t="e">
        <f t="shared" si="351"/>
        <v>#DIV/0!</v>
      </c>
      <c r="BO440" s="373" t="e">
        <f t="shared" si="352"/>
        <v>#DIV/0!</v>
      </c>
      <c r="BP440" s="373" t="e">
        <f t="shared" si="353"/>
        <v>#DIV/0!</v>
      </c>
      <c r="BQ440" s="373" t="e">
        <f t="shared" si="354"/>
        <v>#DIV/0!</v>
      </c>
      <c r="BR440" s="373" t="e">
        <f t="shared" si="355"/>
        <v>#DIV/0!</v>
      </c>
      <c r="BS440" s="373" t="str">
        <f t="shared" si="356"/>
        <v xml:space="preserve"> </v>
      </c>
      <c r="BT440" s="373" t="e">
        <f t="shared" si="357"/>
        <v>#DIV/0!</v>
      </c>
      <c r="BU440" s="373" t="e">
        <f t="shared" si="358"/>
        <v>#DIV/0!</v>
      </c>
      <c r="BV440" s="373" t="e">
        <f t="shared" si="359"/>
        <v>#DIV/0!</v>
      </c>
      <c r="BW440" s="373" t="str">
        <f t="shared" si="360"/>
        <v xml:space="preserve"> </v>
      </c>
      <c r="BY440" s="406">
        <f t="shared" si="361"/>
        <v>3.0000000510165767</v>
      </c>
      <c r="BZ440" s="407">
        <f t="shared" si="362"/>
        <v>1.4999998837955748</v>
      </c>
      <c r="CA440" s="408">
        <f t="shared" si="363"/>
        <v>3690.6537029288702</v>
      </c>
      <c r="CB440" s="404">
        <f t="shared" si="364"/>
        <v>5055.6899999999996</v>
      </c>
      <c r="CC440" s="409" t="str">
        <f t="shared" si="365"/>
        <v xml:space="preserve"> </v>
      </c>
    </row>
    <row r="441" spans="1:82" s="651" customFormat="1" ht="9" customHeight="1">
      <c r="A441" s="642">
        <v>76</v>
      </c>
      <c r="B441" s="659" t="s">
        <v>695</v>
      </c>
      <c r="C441" s="665">
        <v>5621.6</v>
      </c>
      <c r="D441" s="665"/>
      <c r="E441" s="695"/>
      <c r="F441" s="695"/>
      <c r="G441" s="696">
        <f t="shared" si="330"/>
        <v>6367200.2400000002</v>
      </c>
      <c r="H441" s="648">
        <f t="shared" si="366"/>
        <v>0</v>
      </c>
      <c r="I441" s="673">
        <v>0</v>
      </c>
      <c r="J441" s="673">
        <v>0</v>
      </c>
      <c r="K441" s="673">
        <v>0</v>
      </c>
      <c r="L441" s="673">
        <v>0</v>
      </c>
      <c r="M441" s="673">
        <v>0</v>
      </c>
      <c r="N441" s="648">
        <v>0</v>
      </c>
      <c r="O441" s="648">
        <v>0</v>
      </c>
      <c r="P441" s="648">
        <v>0</v>
      </c>
      <c r="Q441" s="648">
        <v>0</v>
      </c>
      <c r="R441" s="648">
        <v>0</v>
      </c>
      <c r="S441" s="648">
        <v>0</v>
      </c>
      <c r="T441" s="649">
        <v>0</v>
      </c>
      <c r="U441" s="648">
        <v>0</v>
      </c>
      <c r="V441" s="695" t="s">
        <v>992</v>
      </c>
      <c r="W441" s="650">
        <v>1580.4</v>
      </c>
      <c r="X441" s="648">
        <v>6103186.5599999996</v>
      </c>
      <c r="Y441" s="650">
        <v>0</v>
      </c>
      <c r="Z441" s="650">
        <v>0</v>
      </c>
      <c r="AA441" s="650">
        <v>0</v>
      </c>
      <c r="AB441" s="650">
        <v>0</v>
      </c>
      <c r="AC441" s="650">
        <v>0</v>
      </c>
      <c r="AD441" s="650">
        <v>0</v>
      </c>
      <c r="AE441" s="650">
        <v>0</v>
      </c>
      <c r="AF441" s="650">
        <v>0</v>
      </c>
      <c r="AG441" s="650">
        <v>0</v>
      </c>
      <c r="AH441" s="650">
        <v>0</v>
      </c>
      <c r="AI441" s="650">
        <v>0</v>
      </c>
      <c r="AJ441" s="650">
        <v>175714.79</v>
      </c>
      <c r="AK441" s="650">
        <v>88298.89</v>
      </c>
      <c r="AL441" s="650">
        <v>0</v>
      </c>
      <c r="AN441" s="372">
        <f>I441/'Приложение 1.1'!J439</f>
        <v>0</v>
      </c>
      <c r="AO441" s="372" t="e">
        <f t="shared" si="337"/>
        <v>#DIV/0!</v>
      </c>
      <c r="AP441" s="372" t="e">
        <f t="shared" si="338"/>
        <v>#DIV/0!</v>
      </c>
      <c r="AQ441" s="372" t="e">
        <f t="shared" si="339"/>
        <v>#DIV/0!</v>
      </c>
      <c r="AR441" s="372" t="e">
        <f t="shared" si="340"/>
        <v>#DIV/0!</v>
      </c>
      <c r="AS441" s="372" t="e">
        <f t="shared" si="341"/>
        <v>#DIV/0!</v>
      </c>
      <c r="AT441" s="372" t="e">
        <f t="shared" si="342"/>
        <v>#DIV/0!</v>
      </c>
      <c r="AU441" s="372">
        <f t="shared" si="343"/>
        <v>3861.7986332574028</v>
      </c>
      <c r="AV441" s="372" t="e">
        <f t="shared" si="344"/>
        <v>#DIV/0!</v>
      </c>
      <c r="AW441" s="372" t="e">
        <f t="shared" si="345"/>
        <v>#DIV/0!</v>
      </c>
      <c r="AX441" s="372" t="e">
        <f t="shared" si="346"/>
        <v>#DIV/0!</v>
      </c>
      <c r="AY441" s="372">
        <f>AI441/'Приложение 1.1'!J439</f>
        <v>0</v>
      </c>
      <c r="AZ441" s="404">
        <v>766.59</v>
      </c>
      <c r="BA441" s="404">
        <v>2173.62</v>
      </c>
      <c r="BB441" s="404">
        <v>891.36</v>
      </c>
      <c r="BC441" s="404">
        <v>860.72</v>
      </c>
      <c r="BD441" s="404">
        <v>1699.83</v>
      </c>
      <c r="BE441" s="404">
        <v>1134.04</v>
      </c>
      <c r="BF441" s="404">
        <v>2338035</v>
      </c>
      <c r="BG441" s="404">
        <f t="shared" si="347"/>
        <v>4837.9799999999996</v>
      </c>
      <c r="BH441" s="404">
        <v>9186</v>
      </c>
      <c r="BI441" s="404">
        <v>3559.09</v>
      </c>
      <c r="BJ441" s="404">
        <v>6295.55</v>
      </c>
      <c r="BK441" s="404">
        <f t="shared" si="348"/>
        <v>934101.09</v>
      </c>
      <c r="BL441" s="373" t="str">
        <f t="shared" si="349"/>
        <v xml:space="preserve"> </v>
      </c>
      <c r="BM441" s="373" t="e">
        <f t="shared" si="350"/>
        <v>#DIV/0!</v>
      </c>
      <c r="BN441" s="373" t="e">
        <f t="shared" si="351"/>
        <v>#DIV/0!</v>
      </c>
      <c r="BO441" s="373" t="e">
        <f t="shared" si="352"/>
        <v>#DIV/0!</v>
      </c>
      <c r="BP441" s="373" t="e">
        <f t="shared" si="353"/>
        <v>#DIV/0!</v>
      </c>
      <c r="BQ441" s="373" t="e">
        <f t="shared" si="354"/>
        <v>#DIV/0!</v>
      </c>
      <c r="BR441" s="373" t="e">
        <f t="shared" si="355"/>
        <v>#DIV/0!</v>
      </c>
      <c r="BS441" s="373" t="str">
        <f t="shared" si="356"/>
        <v xml:space="preserve"> </v>
      </c>
      <c r="BT441" s="373" t="e">
        <f t="shared" si="357"/>
        <v>#DIV/0!</v>
      </c>
      <c r="BU441" s="373" t="e">
        <f t="shared" si="358"/>
        <v>#DIV/0!</v>
      </c>
      <c r="BV441" s="373" t="e">
        <f t="shared" si="359"/>
        <v>#DIV/0!</v>
      </c>
      <c r="BW441" s="373" t="str">
        <f t="shared" si="360"/>
        <v xml:space="preserve"> </v>
      </c>
      <c r="BX441" s="403"/>
      <c r="BY441" s="406">
        <f t="shared" si="361"/>
        <v>2.7596868855501864</v>
      </c>
      <c r="BZ441" s="407">
        <f t="shared" si="362"/>
        <v>1.3867773381036308</v>
      </c>
      <c r="CA441" s="408">
        <f t="shared" si="363"/>
        <v>4028.8536066818524</v>
      </c>
      <c r="CB441" s="404">
        <f t="shared" si="364"/>
        <v>5055.6899999999996</v>
      </c>
      <c r="CC441" s="409" t="str">
        <f t="shared" si="365"/>
        <v xml:space="preserve"> </v>
      </c>
    </row>
    <row r="442" spans="1:82" s="651" customFormat="1" ht="9" customHeight="1">
      <c r="A442" s="642">
        <v>77</v>
      </c>
      <c r="B442" s="659" t="s">
        <v>696</v>
      </c>
      <c r="C442" s="665">
        <v>5548.2</v>
      </c>
      <c r="D442" s="665"/>
      <c r="E442" s="695"/>
      <c r="F442" s="695"/>
      <c r="G442" s="696">
        <f t="shared" si="330"/>
        <v>6316917.4500000002</v>
      </c>
      <c r="H442" s="648">
        <f t="shared" si="366"/>
        <v>0</v>
      </c>
      <c r="I442" s="673">
        <v>0</v>
      </c>
      <c r="J442" s="673">
        <v>0</v>
      </c>
      <c r="K442" s="673">
        <v>0</v>
      </c>
      <c r="L442" s="673">
        <v>0</v>
      </c>
      <c r="M442" s="673">
        <v>0</v>
      </c>
      <c r="N442" s="648">
        <v>0</v>
      </c>
      <c r="O442" s="648">
        <v>0</v>
      </c>
      <c r="P442" s="648">
        <v>0</v>
      </c>
      <c r="Q442" s="648">
        <v>0</v>
      </c>
      <c r="R442" s="648">
        <v>0</v>
      </c>
      <c r="S442" s="648">
        <v>0</v>
      </c>
      <c r="T442" s="649">
        <v>0</v>
      </c>
      <c r="U442" s="648">
        <v>0</v>
      </c>
      <c r="V442" s="695" t="s">
        <v>992</v>
      </c>
      <c r="W442" s="650">
        <v>1557.9</v>
      </c>
      <c r="X442" s="648">
        <v>6021453.8600000003</v>
      </c>
      <c r="Y442" s="650">
        <v>0</v>
      </c>
      <c r="Z442" s="650">
        <v>0</v>
      </c>
      <c r="AA442" s="650">
        <v>0</v>
      </c>
      <c r="AB442" s="650">
        <v>0</v>
      </c>
      <c r="AC442" s="650">
        <v>0</v>
      </c>
      <c r="AD442" s="650">
        <v>0</v>
      </c>
      <c r="AE442" s="650">
        <v>0</v>
      </c>
      <c r="AF442" s="650">
        <v>0</v>
      </c>
      <c r="AG442" s="650">
        <v>0</v>
      </c>
      <c r="AH442" s="650">
        <v>0</v>
      </c>
      <c r="AI442" s="650">
        <v>0</v>
      </c>
      <c r="AJ442" s="650">
        <v>196646.34</v>
      </c>
      <c r="AK442" s="650">
        <v>98817.25</v>
      </c>
      <c r="AL442" s="650">
        <v>0</v>
      </c>
      <c r="AN442" s="372">
        <f>I442/'Приложение 1.1'!J440</f>
        <v>0</v>
      </c>
      <c r="AO442" s="372" t="e">
        <f t="shared" si="337"/>
        <v>#DIV/0!</v>
      </c>
      <c r="AP442" s="372" t="e">
        <f t="shared" si="338"/>
        <v>#DIV/0!</v>
      </c>
      <c r="AQ442" s="372" t="e">
        <f t="shared" si="339"/>
        <v>#DIV/0!</v>
      </c>
      <c r="AR442" s="372" t="e">
        <f t="shared" si="340"/>
        <v>#DIV/0!</v>
      </c>
      <c r="AS442" s="372" t="e">
        <f t="shared" si="341"/>
        <v>#DIV/0!</v>
      </c>
      <c r="AT442" s="372" t="e">
        <f t="shared" si="342"/>
        <v>#DIV/0!</v>
      </c>
      <c r="AU442" s="372">
        <f t="shared" si="343"/>
        <v>3865.1093523332693</v>
      </c>
      <c r="AV442" s="372" t="e">
        <f t="shared" si="344"/>
        <v>#DIV/0!</v>
      </c>
      <c r="AW442" s="372" t="e">
        <f t="shared" si="345"/>
        <v>#DIV/0!</v>
      </c>
      <c r="AX442" s="372" t="e">
        <f t="shared" si="346"/>
        <v>#DIV/0!</v>
      </c>
      <c r="AY442" s="372">
        <f>AI442/'Приложение 1.1'!J440</f>
        <v>0</v>
      </c>
      <c r="AZ442" s="404">
        <v>766.59</v>
      </c>
      <c r="BA442" s="404">
        <v>2173.62</v>
      </c>
      <c r="BB442" s="404">
        <v>891.36</v>
      </c>
      <c r="BC442" s="404">
        <v>860.72</v>
      </c>
      <c r="BD442" s="404">
        <v>1699.83</v>
      </c>
      <c r="BE442" s="404">
        <v>1134.04</v>
      </c>
      <c r="BF442" s="404">
        <v>2338035</v>
      </c>
      <c r="BG442" s="404">
        <f t="shared" si="347"/>
        <v>4837.9799999999996</v>
      </c>
      <c r="BH442" s="404">
        <v>9186</v>
      </c>
      <c r="BI442" s="404">
        <v>3559.09</v>
      </c>
      <c r="BJ442" s="404">
        <v>6295.55</v>
      </c>
      <c r="BK442" s="404">
        <f t="shared" si="348"/>
        <v>934101.09</v>
      </c>
      <c r="BL442" s="373" t="str">
        <f t="shared" si="349"/>
        <v xml:space="preserve"> </v>
      </c>
      <c r="BM442" s="373" t="e">
        <f t="shared" si="350"/>
        <v>#DIV/0!</v>
      </c>
      <c r="BN442" s="373" t="e">
        <f t="shared" si="351"/>
        <v>#DIV/0!</v>
      </c>
      <c r="BO442" s="373" t="e">
        <f t="shared" si="352"/>
        <v>#DIV/0!</v>
      </c>
      <c r="BP442" s="373" t="e">
        <f t="shared" si="353"/>
        <v>#DIV/0!</v>
      </c>
      <c r="BQ442" s="373" t="e">
        <f t="shared" si="354"/>
        <v>#DIV/0!</v>
      </c>
      <c r="BR442" s="373" t="e">
        <f t="shared" si="355"/>
        <v>#DIV/0!</v>
      </c>
      <c r="BS442" s="373" t="str">
        <f t="shared" si="356"/>
        <v xml:space="preserve"> </v>
      </c>
      <c r="BT442" s="373" t="e">
        <f t="shared" si="357"/>
        <v>#DIV/0!</v>
      </c>
      <c r="BU442" s="373" t="e">
        <f t="shared" si="358"/>
        <v>#DIV/0!</v>
      </c>
      <c r="BV442" s="373" t="e">
        <f t="shared" si="359"/>
        <v>#DIV/0!</v>
      </c>
      <c r="BW442" s="373" t="str">
        <f t="shared" si="360"/>
        <v xml:space="preserve"> </v>
      </c>
      <c r="BX442" s="403"/>
      <c r="BY442" s="406">
        <f t="shared" si="361"/>
        <v>3.1130110778952793</v>
      </c>
      <c r="BZ442" s="407">
        <f t="shared" si="362"/>
        <v>1.5643270753838965</v>
      </c>
      <c r="CA442" s="408">
        <f t="shared" si="363"/>
        <v>4054.7643943770458</v>
      </c>
      <c r="CB442" s="404">
        <f t="shared" si="364"/>
        <v>5055.6899999999996</v>
      </c>
      <c r="CC442" s="409" t="str">
        <f t="shared" si="365"/>
        <v xml:space="preserve"> </v>
      </c>
    </row>
    <row r="443" spans="1:82" s="651" customFormat="1" ht="9" customHeight="1">
      <c r="A443" s="642">
        <v>78</v>
      </c>
      <c r="B443" s="659" t="s">
        <v>697</v>
      </c>
      <c r="C443" s="665">
        <v>3322.6</v>
      </c>
      <c r="D443" s="665"/>
      <c r="E443" s="695"/>
      <c r="F443" s="695"/>
      <c r="G443" s="696">
        <f t="shared" si="330"/>
        <v>3180778.18</v>
      </c>
      <c r="H443" s="648">
        <f t="shared" si="366"/>
        <v>0</v>
      </c>
      <c r="I443" s="673">
        <v>0</v>
      </c>
      <c r="J443" s="673">
        <v>0</v>
      </c>
      <c r="K443" s="673">
        <v>0</v>
      </c>
      <c r="L443" s="673">
        <v>0</v>
      </c>
      <c r="M443" s="673">
        <v>0</v>
      </c>
      <c r="N443" s="648">
        <v>0</v>
      </c>
      <c r="O443" s="648">
        <v>0</v>
      </c>
      <c r="P443" s="648">
        <v>0</v>
      </c>
      <c r="Q443" s="648">
        <v>0</v>
      </c>
      <c r="R443" s="648">
        <v>0</v>
      </c>
      <c r="S443" s="648">
        <v>0</v>
      </c>
      <c r="T443" s="649">
        <v>0</v>
      </c>
      <c r="U443" s="648">
        <v>0</v>
      </c>
      <c r="V443" s="695" t="s">
        <v>992</v>
      </c>
      <c r="W443" s="650">
        <v>939.9</v>
      </c>
      <c r="X443" s="648">
        <v>3025680.48</v>
      </c>
      <c r="Y443" s="650">
        <v>0</v>
      </c>
      <c r="Z443" s="650">
        <v>0</v>
      </c>
      <c r="AA443" s="650">
        <v>0</v>
      </c>
      <c r="AB443" s="650">
        <v>0</v>
      </c>
      <c r="AC443" s="650">
        <v>0</v>
      </c>
      <c r="AD443" s="650">
        <v>0</v>
      </c>
      <c r="AE443" s="650">
        <v>0</v>
      </c>
      <c r="AF443" s="650">
        <v>0</v>
      </c>
      <c r="AG443" s="650">
        <v>0</v>
      </c>
      <c r="AH443" s="650">
        <v>0</v>
      </c>
      <c r="AI443" s="650">
        <v>0</v>
      </c>
      <c r="AJ443" s="650">
        <v>103225.56</v>
      </c>
      <c r="AK443" s="650">
        <v>51872.14</v>
      </c>
      <c r="AL443" s="650">
        <v>0</v>
      </c>
      <c r="AN443" s="372">
        <f>I443/'Приложение 1.1'!J441</f>
        <v>0</v>
      </c>
      <c r="AO443" s="372" t="e">
        <f t="shared" si="337"/>
        <v>#DIV/0!</v>
      </c>
      <c r="AP443" s="372" t="e">
        <f t="shared" si="338"/>
        <v>#DIV/0!</v>
      </c>
      <c r="AQ443" s="372" t="e">
        <f t="shared" si="339"/>
        <v>#DIV/0!</v>
      </c>
      <c r="AR443" s="372" t="e">
        <f t="shared" si="340"/>
        <v>#DIV/0!</v>
      </c>
      <c r="AS443" s="372" t="e">
        <f t="shared" si="341"/>
        <v>#DIV/0!</v>
      </c>
      <c r="AT443" s="372" t="e">
        <f t="shared" si="342"/>
        <v>#DIV/0!</v>
      </c>
      <c r="AU443" s="372">
        <f t="shared" si="343"/>
        <v>3219.1514842004467</v>
      </c>
      <c r="AV443" s="372" t="e">
        <f t="shared" si="344"/>
        <v>#DIV/0!</v>
      </c>
      <c r="AW443" s="372" t="e">
        <f t="shared" si="345"/>
        <v>#DIV/0!</v>
      </c>
      <c r="AX443" s="372" t="e">
        <f t="shared" si="346"/>
        <v>#DIV/0!</v>
      </c>
      <c r="AY443" s="372">
        <f>AI443/'Приложение 1.1'!J441</f>
        <v>0</v>
      </c>
      <c r="AZ443" s="404">
        <v>766.59</v>
      </c>
      <c r="BA443" s="404">
        <v>2173.62</v>
      </c>
      <c r="BB443" s="404">
        <v>891.36</v>
      </c>
      <c r="BC443" s="404">
        <v>860.72</v>
      </c>
      <c r="BD443" s="404">
        <v>1699.83</v>
      </c>
      <c r="BE443" s="404">
        <v>1134.04</v>
      </c>
      <c r="BF443" s="404">
        <v>2338035</v>
      </c>
      <c r="BG443" s="404">
        <f t="shared" si="347"/>
        <v>4837.9799999999996</v>
      </c>
      <c r="BH443" s="404">
        <v>9186</v>
      </c>
      <c r="BI443" s="404">
        <v>3559.09</v>
      </c>
      <c r="BJ443" s="404">
        <v>6295.55</v>
      </c>
      <c r="BK443" s="404">
        <f t="shared" si="348"/>
        <v>934101.09</v>
      </c>
      <c r="BL443" s="373" t="str">
        <f t="shared" si="349"/>
        <v xml:space="preserve"> </v>
      </c>
      <c r="BM443" s="373" t="e">
        <f t="shared" si="350"/>
        <v>#DIV/0!</v>
      </c>
      <c r="BN443" s="373" t="e">
        <f t="shared" si="351"/>
        <v>#DIV/0!</v>
      </c>
      <c r="BO443" s="373" t="e">
        <f t="shared" si="352"/>
        <v>#DIV/0!</v>
      </c>
      <c r="BP443" s="373" t="e">
        <f t="shared" si="353"/>
        <v>#DIV/0!</v>
      </c>
      <c r="BQ443" s="373" t="e">
        <f t="shared" si="354"/>
        <v>#DIV/0!</v>
      </c>
      <c r="BR443" s="373" t="e">
        <f t="shared" si="355"/>
        <v>#DIV/0!</v>
      </c>
      <c r="BS443" s="373" t="str">
        <f t="shared" si="356"/>
        <v xml:space="preserve"> </v>
      </c>
      <c r="BT443" s="373" t="e">
        <f t="shared" si="357"/>
        <v>#DIV/0!</v>
      </c>
      <c r="BU443" s="373" t="e">
        <f t="shared" si="358"/>
        <v>#DIV/0!</v>
      </c>
      <c r="BV443" s="373" t="e">
        <f t="shared" si="359"/>
        <v>#DIV/0!</v>
      </c>
      <c r="BW443" s="373" t="str">
        <f t="shared" si="360"/>
        <v xml:space="preserve"> </v>
      </c>
      <c r="BX443" s="403"/>
      <c r="BY443" s="406">
        <f t="shared" si="361"/>
        <v>3.2452926346470345</v>
      </c>
      <c r="BZ443" s="407">
        <f t="shared" si="362"/>
        <v>1.6308002968003257</v>
      </c>
      <c r="CA443" s="408">
        <f t="shared" si="363"/>
        <v>3384.1665921906588</v>
      </c>
      <c r="CB443" s="404">
        <f t="shared" si="364"/>
        <v>5055.6899999999996</v>
      </c>
      <c r="CC443" s="409" t="str">
        <f t="shared" si="365"/>
        <v xml:space="preserve"> </v>
      </c>
    </row>
    <row r="444" spans="1:82" s="403" customFormat="1" ht="9" customHeight="1">
      <c r="A444" s="641">
        <v>79</v>
      </c>
      <c r="B444" s="412" t="s">
        <v>698</v>
      </c>
      <c r="C444" s="413">
        <v>3259.1</v>
      </c>
      <c r="D444" s="413"/>
      <c r="E444" s="414"/>
      <c r="F444" s="414"/>
      <c r="G444" s="415">
        <f t="shared" si="330"/>
        <v>3368090.57</v>
      </c>
      <c r="H444" s="410">
        <f t="shared" si="366"/>
        <v>0</v>
      </c>
      <c r="I444" s="416">
        <v>0</v>
      </c>
      <c r="J444" s="416">
        <v>0</v>
      </c>
      <c r="K444" s="416">
        <v>0</v>
      </c>
      <c r="L444" s="416">
        <v>0</v>
      </c>
      <c r="M444" s="416">
        <v>0</v>
      </c>
      <c r="N444" s="410">
        <v>0</v>
      </c>
      <c r="O444" s="410">
        <v>0</v>
      </c>
      <c r="P444" s="410">
        <v>0</v>
      </c>
      <c r="Q444" s="410">
        <v>0</v>
      </c>
      <c r="R444" s="410">
        <v>0</v>
      </c>
      <c r="S444" s="410">
        <v>0</v>
      </c>
      <c r="T444" s="417">
        <v>0</v>
      </c>
      <c r="U444" s="410">
        <v>0</v>
      </c>
      <c r="V444" s="414" t="s">
        <v>992</v>
      </c>
      <c r="W444" s="405">
        <v>912.6</v>
      </c>
      <c r="X444" s="410">
        <f t="shared" si="367"/>
        <v>3216526.49</v>
      </c>
      <c r="Y444" s="405">
        <v>0</v>
      </c>
      <c r="Z444" s="405">
        <v>0</v>
      </c>
      <c r="AA444" s="405">
        <v>0</v>
      </c>
      <c r="AB444" s="405">
        <v>0</v>
      </c>
      <c r="AC444" s="405">
        <v>0</v>
      </c>
      <c r="AD444" s="405">
        <v>0</v>
      </c>
      <c r="AE444" s="405">
        <v>0</v>
      </c>
      <c r="AF444" s="405">
        <v>0</v>
      </c>
      <c r="AG444" s="405">
        <v>0</v>
      </c>
      <c r="AH444" s="405">
        <v>0</v>
      </c>
      <c r="AI444" s="405">
        <v>0</v>
      </c>
      <c r="AJ444" s="405">
        <f t="shared" si="334"/>
        <v>101042.72</v>
      </c>
      <c r="AK444" s="405">
        <f t="shared" si="335"/>
        <v>50521.36</v>
      </c>
      <c r="AL444" s="405">
        <v>0</v>
      </c>
      <c r="AN444" s="372">
        <f>I444/'Приложение 1.1'!J442</f>
        <v>0</v>
      </c>
      <c r="AO444" s="372" t="e">
        <f t="shared" si="337"/>
        <v>#DIV/0!</v>
      </c>
      <c r="AP444" s="372" t="e">
        <f t="shared" si="338"/>
        <v>#DIV/0!</v>
      </c>
      <c r="AQ444" s="372" t="e">
        <f t="shared" si="339"/>
        <v>#DIV/0!</v>
      </c>
      <c r="AR444" s="372" t="e">
        <f t="shared" si="340"/>
        <v>#DIV/0!</v>
      </c>
      <c r="AS444" s="372" t="e">
        <f t="shared" si="341"/>
        <v>#DIV/0!</v>
      </c>
      <c r="AT444" s="372" t="e">
        <f t="shared" si="342"/>
        <v>#DIV/0!</v>
      </c>
      <c r="AU444" s="372">
        <f t="shared" si="343"/>
        <v>3524.5742822704365</v>
      </c>
      <c r="AV444" s="372" t="e">
        <f t="shared" si="344"/>
        <v>#DIV/0!</v>
      </c>
      <c r="AW444" s="372" t="e">
        <f t="shared" si="345"/>
        <v>#DIV/0!</v>
      </c>
      <c r="AX444" s="372" t="e">
        <f t="shared" si="346"/>
        <v>#DIV/0!</v>
      </c>
      <c r="AY444" s="372">
        <f>AI444/'Приложение 1.1'!J442</f>
        <v>0</v>
      </c>
      <c r="AZ444" s="404">
        <v>766.59</v>
      </c>
      <c r="BA444" s="404">
        <v>2173.62</v>
      </c>
      <c r="BB444" s="404">
        <v>891.36</v>
      </c>
      <c r="BC444" s="404">
        <v>860.72</v>
      </c>
      <c r="BD444" s="404">
        <v>1699.83</v>
      </c>
      <c r="BE444" s="404">
        <v>1134.04</v>
      </c>
      <c r="BF444" s="404">
        <v>2338035</v>
      </c>
      <c r="BG444" s="404">
        <f t="shared" si="347"/>
        <v>4837.9799999999996</v>
      </c>
      <c r="BH444" s="404">
        <v>9186</v>
      </c>
      <c r="BI444" s="404">
        <v>3559.09</v>
      </c>
      <c r="BJ444" s="404">
        <v>6295.55</v>
      </c>
      <c r="BK444" s="404">
        <f t="shared" si="348"/>
        <v>934101.09</v>
      </c>
      <c r="BL444" s="373" t="str">
        <f t="shared" si="349"/>
        <v xml:space="preserve"> </v>
      </c>
      <c r="BM444" s="373" t="e">
        <f t="shared" si="350"/>
        <v>#DIV/0!</v>
      </c>
      <c r="BN444" s="373" t="e">
        <f t="shared" si="351"/>
        <v>#DIV/0!</v>
      </c>
      <c r="BO444" s="373" t="e">
        <f t="shared" si="352"/>
        <v>#DIV/0!</v>
      </c>
      <c r="BP444" s="373" t="e">
        <f t="shared" si="353"/>
        <v>#DIV/0!</v>
      </c>
      <c r="BQ444" s="373" t="e">
        <f t="shared" si="354"/>
        <v>#DIV/0!</v>
      </c>
      <c r="BR444" s="373" t="e">
        <f t="shared" si="355"/>
        <v>#DIV/0!</v>
      </c>
      <c r="BS444" s="373" t="str">
        <f t="shared" si="356"/>
        <v xml:space="preserve"> </v>
      </c>
      <c r="BT444" s="373" t="e">
        <f t="shared" si="357"/>
        <v>#DIV/0!</v>
      </c>
      <c r="BU444" s="373" t="e">
        <f t="shared" si="358"/>
        <v>#DIV/0!</v>
      </c>
      <c r="BV444" s="373" t="e">
        <f t="shared" si="359"/>
        <v>#DIV/0!</v>
      </c>
      <c r="BW444" s="373" t="str">
        <f t="shared" si="360"/>
        <v xml:space="preserve"> </v>
      </c>
      <c r="BY444" s="406">
        <f t="shared" si="361"/>
        <v>3.0000000861021978</v>
      </c>
      <c r="BZ444" s="407">
        <f t="shared" si="362"/>
        <v>1.5000000430510989</v>
      </c>
      <c r="CA444" s="408">
        <f t="shared" si="363"/>
        <v>3690.6537037037033</v>
      </c>
      <c r="CB444" s="404">
        <f t="shared" si="364"/>
        <v>5055.6899999999996</v>
      </c>
      <c r="CC444" s="409" t="str">
        <f t="shared" si="365"/>
        <v xml:space="preserve"> </v>
      </c>
    </row>
    <row r="445" spans="1:82" s="651" customFormat="1" ht="9" customHeight="1">
      <c r="A445" s="642">
        <v>80</v>
      </c>
      <c r="B445" s="659" t="s">
        <v>699</v>
      </c>
      <c r="C445" s="665">
        <v>3941.5</v>
      </c>
      <c r="D445" s="665"/>
      <c r="E445" s="695"/>
      <c r="F445" s="695"/>
      <c r="G445" s="696">
        <f t="shared" si="330"/>
        <v>4187945.7</v>
      </c>
      <c r="H445" s="648">
        <f t="shared" si="366"/>
        <v>0</v>
      </c>
      <c r="I445" s="673">
        <v>0</v>
      </c>
      <c r="J445" s="673">
        <v>0</v>
      </c>
      <c r="K445" s="673">
        <v>0</v>
      </c>
      <c r="L445" s="673">
        <v>0</v>
      </c>
      <c r="M445" s="673">
        <v>0</v>
      </c>
      <c r="N445" s="648">
        <v>0</v>
      </c>
      <c r="O445" s="648">
        <v>0</v>
      </c>
      <c r="P445" s="648">
        <v>0</v>
      </c>
      <c r="Q445" s="648">
        <v>0</v>
      </c>
      <c r="R445" s="648">
        <v>0</v>
      </c>
      <c r="S445" s="648">
        <v>0</v>
      </c>
      <c r="T445" s="649">
        <v>0</v>
      </c>
      <c r="U445" s="648">
        <v>0</v>
      </c>
      <c r="V445" s="695" t="s">
        <v>992</v>
      </c>
      <c r="W445" s="650">
        <v>1151.4000000000001</v>
      </c>
      <c r="X445" s="648">
        <v>4007191.5</v>
      </c>
      <c r="Y445" s="650">
        <v>0</v>
      </c>
      <c r="Z445" s="650">
        <v>0</v>
      </c>
      <c r="AA445" s="650">
        <v>0</v>
      </c>
      <c r="AB445" s="650">
        <v>0</v>
      </c>
      <c r="AC445" s="650">
        <v>0</v>
      </c>
      <c r="AD445" s="650">
        <v>0</v>
      </c>
      <c r="AE445" s="650">
        <v>0</v>
      </c>
      <c r="AF445" s="650">
        <v>0</v>
      </c>
      <c r="AG445" s="650">
        <v>0</v>
      </c>
      <c r="AH445" s="650">
        <v>0</v>
      </c>
      <c r="AI445" s="650">
        <v>0</v>
      </c>
      <c r="AJ445" s="650">
        <v>120301.29</v>
      </c>
      <c r="AK445" s="650">
        <v>60452.91</v>
      </c>
      <c r="AL445" s="650">
        <v>0</v>
      </c>
      <c r="AN445" s="372">
        <f>I445/'Приложение 1.1'!J443</f>
        <v>0</v>
      </c>
      <c r="AO445" s="372" t="e">
        <f t="shared" si="337"/>
        <v>#DIV/0!</v>
      </c>
      <c r="AP445" s="372" t="e">
        <f t="shared" si="338"/>
        <v>#DIV/0!</v>
      </c>
      <c r="AQ445" s="372" t="e">
        <f t="shared" si="339"/>
        <v>#DIV/0!</v>
      </c>
      <c r="AR445" s="372" t="e">
        <f t="shared" si="340"/>
        <v>#DIV/0!</v>
      </c>
      <c r="AS445" s="372" t="e">
        <f t="shared" si="341"/>
        <v>#DIV/0!</v>
      </c>
      <c r="AT445" s="372" t="e">
        <f t="shared" si="342"/>
        <v>#DIV/0!</v>
      </c>
      <c r="AU445" s="372">
        <f t="shared" si="343"/>
        <v>3480.2774882751432</v>
      </c>
      <c r="AV445" s="372" t="e">
        <f t="shared" si="344"/>
        <v>#DIV/0!</v>
      </c>
      <c r="AW445" s="372" t="e">
        <f t="shared" si="345"/>
        <v>#DIV/0!</v>
      </c>
      <c r="AX445" s="372" t="e">
        <f t="shared" si="346"/>
        <v>#DIV/0!</v>
      </c>
      <c r="AY445" s="372">
        <f>AI445/'Приложение 1.1'!J443</f>
        <v>0</v>
      </c>
      <c r="AZ445" s="404">
        <v>766.59</v>
      </c>
      <c r="BA445" s="404">
        <v>2173.62</v>
      </c>
      <c r="BB445" s="404">
        <v>891.36</v>
      </c>
      <c r="BC445" s="404">
        <v>860.72</v>
      </c>
      <c r="BD445" s="404">
        <v>1699.83</v>
      </c>
      <c r="BE445" s="404">
        <v>1134.04</v>
      </c>
      <c r="BF445" s="404">
        <v>2338035</v>
      </c>
      <c r="BG445" s="404">
        <f t="shared" si="347"/>
        <v>4837.9799999999996</v>
      </c>
      <c r="BH445" s="404">
        <v>9186</v>
      </c>
      <c r="BI445" s="404">
        <v>3559.09</v>
      </c>
      <c r="BJ445" s="404">
        <v>6295.55</v>
      </c>
      <c r="BK445" s="404">
        <f t="shared" si="348"/>
        <v>934101.09</v>
      </c>
      <c r="BL445" s="373" t="str">
        <f t="shared" si="349"/>
        <v xml:space="preserve"> </v>
      </c>
      <c r="BM445" s="373" t="e">
        <f t="shared" si="350"/>
        <v>#DIV/0!</v>
      </c>
      <c r="BN445" s="373" t="e">
        <f t="shared" si="351"/>
        <v>#DIV/0!</v>
      </c>
      <c r="BO445" s="373" t="e">
        <f t="shared" si="352"/>
        <v>#DIV/0!</v>
      </c>
      <c r="BP445" s="373" t="e">
        <f t="shared" si="353"/>
        <v>#DIV/0!</v>
      </c>
      <c r="BQ445" s="373" t="e">
        <f t="shared" si="354"/>
        <v>#DIV/0!</v>
      </c>
      <c r="BR445" s="373" t="e">
        <f t="shared" si="355"/>
        <v>#DIV/0!</v>
      </c>
      <c r="BS445" s="373" t="str">
        <f t="shared" si="356"/>
        <v xml:space="preserve"> </v>
      </c>
      <c r="BT445" s="373" t="e">
        <f t="shared" si="357"/>
        <v>#DIV/0!</v>
      </c>
      <c r="BU445" s="373" t="e">
        <f t="shared" si="358"/>
        <v>#DIV/0!</v>
      </c>
      <c r="BV445" s="373" t="e">
        <f t="shared" si="359"/>
        <v>#DIV/0!</v>
      </c>
      <c r="BW445" s="373" t="str">
        <f t="shared" si="360"/>
        <v xml:space="preserve"> </v>
      </c>
      <c r="BX445" s="403"/>
      <c r="BY445" s="406">
        <f t="shared" si="361"/>
        <v>2.8725608834899647</v>
      </c>
      <c r="BZ445" s="407">
        <f t="shared" si="362"/>
        <v>1.4434979422011132</v>
      </c>
      <c r="CA445" s="408">
        <f t="shared" si="363"/>
        <v>3637.2639395518499</v>
      </c>
      <c r="CB445" s="404">
        <f t="shared" si="364"/>
        <v>5055.6899999999996</v>
      </c>
      <c r="CC445" s="409" t="str">
        <f t="shared" si="365"/>
        <v xml:space="preserve"> </v>
      </c>
    </row>
    <row r="446" spans="1:82" s="403" customFormat="1" ht="9" customHeight="1">
      <c r="A446" s="641">
        <v>81</v>
      </c>
      <c r="B446" s="412" t="s">
        <v>700</v>
      </c>
      <c r="C446" s="413">
        <v>4568.8999999999996</v>
      </c>
      <c r="D446" s="413"/>
      <c r="E446" s="414"/>
      <c r="F446" s="414"/>
      <c r="G446" s="415">
        <f t="shared" si="330"/>
        <v>4659450.29</v>
      </c>
      <c r="H446" s="410">
        <f t="shared" si="366"/>
        <v>0</v>
      </c>
      <c r="I446" s="416">
        <v>0</v>
      </c>
      <c r="J446" s="416">
        <v>0</v>
      </c>
      <c r="K446" s="416">
        <v>0</v>
      </c>
      <c r="L446" s="416">
        <v>0</v>
      </c>
      <c r="M446" s="416">
        <v>0</v>
      </c>
      <c r="N446" s="410">
        <v>0</v>
      </c>
      <c r="O446" s="410">
        <v>0</v>
      </c>
      <c r="P446" s="410">
        <v>0</v>
      </c>
      <c r="Q446" s="410">
        <v>0</v>
      </c>
      <c r="R446" s="410">
        <v>0</v>
      </c>
      <c r="S446" s="410">
        <v>0</v>
      </c>
      <c r="T446" s="417">
        <v>0</v>
      </c>
      <c r="U446" s="410">
        <v>0</v>
      </c>
      <c r="V446" s="414" t="s">
        <v>992</v>
      </c>
      <c r="W446" s="405">
        <v>1262.5</v>
      </c>
      <c r="X446" s="410">
        <f t="shared" si="367"/>
        <v>4449775.03</v>
      </c>
      <c r="Y446" s="405">
        <v>0</v>
      </c>
      <c r="Z446" s="405">
        <v>0</v>
      </c>
      <c r="AA446" s="405">
        <v>0</v>
      </c>
      <c r="AB446" s="405">
        <v>0</v>
      </c>
      <c r="AC446" s="405">
        <v>0</v>
      </c>
      <c r="AD446" s="405">
        <v>0</v>
      </c>
      <c r="AE446" s="405">
        <v>0</v>
      </c>
      <c r="AF446" s="405">
        <v>0</v>
      </c>
      <c r="AG446" s="405">
        <v>0</v>
      </c>
      <c r="AH446" s="405">
        <v>0</v>
      </c>
      <c r="AI446" s="405">
        <v>0</v>
      </c>
      <c r="AJ446" s="405">
        <f t="shared" si="334"/>
        <v>139783.51</v>
      </c>
      <c r="AK446" s="405">
        <f t="shared" si="335"/>
        <v>69891.75</v>
      </c>
      <c r="AL446" s="405">
        <v>0</v>
      </c>
      <c r="AN446" s="372">
        <f>I446/'Приложение 1.1'!J444</f>
        <v>0</v>
      </c>
      <c r="AO446" s="372" t="e">
        <f t="shared" si="337"/>
        <v>#DIV/0!</v>
      </c>
      <c r="AP446" s="372" t="e">
        <f t="shared" si="338"/>
        <v>#DIV/0!</v>
      </c>
      <c r="AQ446" s="372" t="e">
        <f t="shared" si="339"/>
        <v>#DIV/0!</v>
      </c>
      <c r="AR446" s="372" t="e">
        <f t="shared" si="340"/>
        <v>#DIV/0!</v>
      </c>
      <c r="AS446" s="372" t="e">
        <f t="shared" si="341"/>
        <v>#DIV/0!</v>
      </c>
      <c r="AT446" s="372" t="e">
        <f t="shared" si="342"/>
        <v>#DIV/0!</v>
      </c>
      <c r="AU446" s="372">
        <f t="shared" si="343"/>
        <v>3524.5742811881191</v>
      </c>
      <c r="AV446" s="372" t="e">
        <f t="shared" si="344"/>
        <v>#DIV/0!</v>
      </c>
      <c r="AW446" s="372" t="e">
        <f t="shared" si="345"/>
        <v>#DIV/0!</v>
      </c>
      <c r="AX446" s="372" t="e">
        <f t="shared" si="346"/>
        <v>#DIV/0!</v>
      </c>
      <c r="AY446" s="372">
        <f>AI446/'Приложение 1.1'!J444</f>
        <v>0</v>
      </c>
      <c r="AZ446" s="404">
        <v>766.59</v>
      </c>
      <c r="BA446" s="404">
        <v>2173.62</v>
      </c>
      <c r="BB446" s="404">
        <v>891.36</v>
      </c>
      <c r="BC446" s="404">
        <v>860.72</v>
      </c>
      <c r="BD446" s="404">
        <v>1699.83</v>
      </c>
      <c r="BE446" s="404">
        <v>1134.04</v>
      </c>
      <c r="BF446" s="404">
        <v>2338035</v>
      </c>
      <c r="BG446" s="404">
        <f t="shared" si="347"/>
        <v>4837.9799999999996</v>
      </c>
      <c r="BH446" s="404">
        <v>9186</v>
      </c>
      <c r="BI446" s="404">
        <v>3559.09</v>
      </c>
      <c r="BJ446" s="404">
        <v>6295.55</v>
      </c>
      <c r="BK446" s="404">
        <f t="shared" si="348"/>
        <v>934101.09</v>
      </c>
      <c r="BL446" s="373" t="str">
        <f t="shared" si="349"/>
        <v xml:space="preserve"> </v>
      </c>
      <c r="BM446" s="373" t="e">
        <f t="shared" si="350"/>
        <v>#DIV/0!</v>
      </c>
      <c r="BN446" s="373" t="e">
        <f t="shared" si="351"/>
        <v>#DIV/0!</v>
      </c>
      <c r="BO446" s="373" t="e">
        <f t="shared" si="352"/>
        <v>#DIV/0!</v>
      </c>
      <c r="BP446" s="373" t="e">
        <f t="shared" si="353"/>
        <v>#DIV/0!</v>
      </c>
      <c r="BQ446" s="373" t="e">
        <f t="shared" si="354"/>
        <v>#DIV/0!</v>
      </c>
      <c r="BR446" s="373" t="e">
        <f t="shared" si="355"/>
        <v>#DIV/0!</v>
      </c>
      <c r="BS446" s="373" t="str">
        <f t="shared" si="356"/>
        <v xml:space="preserve"> </v>
      </c>
      <c r="BT446" s="373" t="e">
        <f t="shared" si="357"/>
        <v>#DIV/0!</v>
      </c>
      <c r="BU446" s="373" t="e">
        <f t="shared" si="358"/>
        <v>#DIV/0!</v>
      </c>
      <c r="BV446" s="373" t="e">
        <f t="shared" si="359"/>
        <v>#DIV/0!</v>
      </c>
      <c r="BW446" s="373" t="str">
        <f t="shared" si="360"/>
        <v xml:space="preserve"> </v>
      </c>
      <c r="BY446" s="406">
        <f t="shared" si="361"/>
        <v>3.000000027900287</v>
      </c>
      <c r="BZ446" s="407">
        <f t="shared" si="362"/>
        <v>1.4999999066413476</v>
      </c>
      <c r="CA446" s="408">
        <f t="shared" si="363"/>
        <v>3690.6536950495051</v>
      </c>
      <c r="CB446" s="404">
        <f t="shared" si="364"/>
        <v>5055.6899999999996</v>
      </c>
      <c r="CC446" s="409" t="str">
        <f t="shared" si="365"/>
        <v xml:space="preserve"> </v>
      </c>
      <c r="CD446" s="418">
        <f>CA446-CB446</f>
        <v>-1365.0363049504945</v>
      </c>
    </row>
    <row r="447" spans="1:82" s="403" customFormat="1" ht="9" customHeight="1">
      <c r="A447" s="641">
        <v>82</v>
      </c>
      <c r="B447" s="412" t="s">
        <v>701</v>
      </c>
      <c r="C447" s="413">
        <v>7601.2</v>
      </c>
      <c r="D447" s="413"/>
      <c r="E447" s="414"/>
      <c r="F447" s="414"/>
      <c r="G447" s="415">
        <f t="shared" si="330"/>
        <v>4395568.5599999996</v>
      </c>
      <c r="H447" s="410">
        <f t="shared" si="366"/>
        <v>0</v>
      </c>
      <c r="I447" s="416">
        <v>0</v>
      </c>
      <c r="J447" s="416">
        <v>0</v>
      </c>
      <c r="K447" s="416">
        <v>0</v>
      </c>
      <c r="L447" s="416">
        <v>0</v>
      </c>
      <c r="M447" s="416">
        <v>0</v>
      </c>
      <c r="N447" s="410">
        <v>0</v>
      </c>
      <c r="O447" s="410">
        <v>0</v>
      </c>
      <c r="P447" s="410">
        <v>0</v>
      </c>
      <c r="Q447" s="410">
        <v>0</v>
      </c>
      <c r="R447" s="410">
        <v>0</v>
      </c>
      <c r="S447" s="410">
        <v>0</v>
      </c>
      <c r="T447" s="417">
        <v>0</v>
      </c>
      <c r="U447" s="410">
        <v>0</v>
      </c>
      <c r="V447" s="414" t="s">
        <v>992</v>
      </c>
      <c r="W447" s="405">
        <v>1191</v>
      </c>
      <c r="X447" s="410">
        <f t="shared" si="367"/>
        <v>4197767.97</v>
      </c>
      <c r="Y447" s="405">
        <v>0</v>
      </c>
      <c r="Z447" s="405">
        <v>0</v>
      </c>
      <c r="AA447" s="405">
        <v>0</v>
      </c>
      <c r="AB447" s="405">
        <v>0</v>
      </c>
      <c r="AC447" s="405">
        <v>0</v>
      </c>
      <c r="AD447" s="405">
        <v>0</v>
      </c>
      <c r="AE447" s="405">
        <v>0</v>
      </c>
      <c r="AF447" s="405">
        <v>0</v>
      </c>
      <c r="AG447" s="405">
        <v>0</v>
      </c>
      <c r="AH447" s="405">
        <v>0</v>
      </c>
      <c r="AI447" s="405">
        <v>0</v>
      </c>
      <c r="AJ447" s="405">
        <f t="shared" si="334"/>
        <v>131867.06</v>
      </c>
      <c r="AK447" s="405">
        <f t="shared" si="335"/>
        <v>65933.53</v>
      </c>
      <c r="AL447" s="405">
        <v>0</v>
      </c>
      <c r="AN447" s="372">
        <f>I447/'Приложение 1.1'!J445</f>
        <v>0</v>
      </c>
      <c r="AO447" s="372" t="e">
        <f t="shared" si="337"/>
        <v>#DIV/0!</v>
      </c>
      <c r="AP447" s="372" t="e">
        <f t="shared" si="338"/>
        <v>#DIV/0!</v>
      </c>
      <c r="AQ447" s="372" t="e">
        <f t="shared" si="339"/>
        <v>#DIV/0!</v>
      </c>
      <c r="AR447" s="372" t="e">
        <f t="shared" si="340"/>
        <v>#DIV/0!</v>
      </c>
      <c r="AS447" s="372" t="e">
        <f t="shared" si="341"/>
        <v>#DIV/0!</v>
      </c>
      <c r="AT447" s="372" t="e">
        <f t="shared" si="342"/>
        <v>#DIV/0!</v>
      </c>
      <c r="AU447" s="372">
        <f t="shared" si="343"/>
        <v>3524.5742821158688</v>
      </c>
      <c r="AV447" s="372" t="e">
        <f t="shared" si="344"/>
        <v>#DIV/0!</v>
      </c>
      <c r="AW447" s="372" t="e">
        <f t="shared" si="345"/>
        <v>#DIV/0!</v>
      </c>
      <c r="AX447" s="372" t="e">
        <f t="shared" si="346"/>
        <v>#DIV/0!</v>
      </c>
      <c r="AY447" s="372">
        <f>AI447/'Приложение 1.1'!J445</f>
        <v>0</v>
      </c>
      <c r="AZ447" s="404">
        <v>766.59</v>
      </c>
      <c r="BA447" s="404">
        <v>2173.62</v>
      </c>
      <c r="BB447" s="404">
        <v>891.36</v>
      </c>
      <c r="BC447" s="404">
        <v>860.72</v>
      </c>
      <c r="BD447" s="404">
        <v>1699.83</v>
      </c>
      <c r="BE447" s="404">
        <v>1134.04</v>
      </c>
      <c r="BF447" s="404">
        <v>2338035</v>
      </c>
      <c r="BG447" s="404">
        <f t="shared" si="347"/>
        <v>4837.9799999999996</v>
      </c>
      <c r="BH447" s="404">
        <v>9186</v>
      </c>
      <c r="BI447" s="404">
        <v>3559.09</v>
      </c>
      <c r="BJ447" s="404">
        <v>6295.55</v>
      </c>
      <c r="BK447" s="404">
        <f t="shared" si="348"/>
        <v>934101.09</v>
      </c>
      <c r="BL447" s="373" t="str">
        <f t="shared" si="349"/>
        <v xml:space="preserve"> </v>
      </c>
      <c r="BM447" s="373" t="e">
        <f t="shared" si="350"/>
        <v>#DIV/0!</v>
      </c>
      <c r="BN447" s="373" t="e">
        <f t="shared" si="351"/>
        <v>#DIV/0!</v>
      </c>
      <c r="BO447" s="373" t="e">
        <f t="shared" si="352"/>
        <v>#DIV/0!</v>
      </c>
      <c r="BP447" s="373" t="e">
        <f t="shared" si="353"/>
        <v>#DIV/0!</v>
      </c>
      <c r="BQ447" s="373" t="e">
        <f t="shared" si="354"/>
        <v>#DIV/0!</v>
      </c>
      <c r="BR447" s="373" t="e">
        <f t="shared" si="355"/>
        <v>#DIV/0!</v>
      </c>
      <c r="BS447" s="373" t="str">
        <f t="shared" si="356"/>
        <v xml:space="preserve"> </v>
      </c>
      <c r="BT447" s="373" t="e">
        <f t="shared" si="357"/>
        <v>#DIV/0!</v>
      </c>
      <c r="BU447" s="373" t="e">
        <f t="shared" si="358"/>
        <v>#DIV/0!</v>
      </c>
      <c r="BV447" s="373" t="e">
        <f t="shared" si="359"/>
        <v>#DIV/0!</v>
      </c>
      <c r="BW447" s="373" t="str">
        <f t="shared" si="360"/>
        <v xml:space="preserve"> </v>
      </c>
      <c r="BY447" s="406">
        <f t="shared" si="361"/>
        <v>3.000000072800594</v>
      </c>
      <c r="BZ447" s="407">
        <f t="shared" si="362"/>
        <v>1.500000036400297</v>
      </c>
      <c r="CA447" s="408">
        <f t="shared" si="363"/>
        <v>3690.6537027707805</v>
      </c>
      <c r="CB447" s="404">
        <f t="shared" si="364"/>
        <v>5055.6899999999996</v>
      </c>
      <c r="CC447" s="409" t="str">
        <f t="shared" si="365"/>
        <v xml:space="preserve"> </v>
      </c>
    </row>
    <row r="448" spans="1:82" s="403" customFormat="1" ht="9" customHeight="1">
      <c r="A448" s="641">
        <v>83</v>
      </c>
      <c r="B448" s="412" t="s">
        <v>702</v>
      </c>
      <c r="C448" s="413">
        <v>9599</v>
      </c>
      <c r="D448" s="413"/>
      <c r="E448" s="414"/>
      <c r="F448" s="414"/>
      <c r="G448" s="415">
        <f t="shared" si="330"/>
        <v>5960405.7300000004</v>
      </c>
      <c r="H448" s="410">
        <f t="shared" si="366"/>
        <v>0</v>
      </c>
      <c r="I448" s="416">
        <v>0</v>
      </c>
      <c r="J448" s="416">
        <v>0</v>
      </c>
      <c r="K448" s="416">
        <v>0</v>
      </c>
      <c r="L448" s="416">
        <v>0</v>
      </c>
      <c r="M448" s="416">
        <v>0</v>
      </c>
      <c r="N448" s="410">
        <v>0</v>
      </c>
      <c r="O448" s="410">
        <v>0</v>
      </c>
      <c r="P448" s="410">
        <v>0</v>
      </c>
      <c r="Q448" s="410">
        <v>0</v>
      </c>
      <c r="R448" s="410">
        <v>0</v>
      </c>
      <c r="S448" s="410">
        <v>0</v>
      </c>
      <c r="T448" s="417">
        <v>0</v>
      </c>
      <c r="U448" s="410">
        <v>0</v>
      </c>
      <c r="V448" s="414" t="s">
        <v>992</v>
      </c>
      <c r="W448" s="405">
        <v>1615</v>
      </c>
      <c r="X448" s="410">
        <f t="shared" si="367"/>
        <v>5692187.4699999997</v>
      </c>
      <c r="Y448" s="405">
        <v>0</v>
      </c>
      <c r="Z448" s="405">
        <v>0</v>
      </c>
      <c r="AA448" s="405">
        <v>0</v>
      </c>
      <c r="AB448" s="405">
        <v>0</v>
      </c>
      <c r="AC448" s="405">
        <v>0</v>
      </c>
      <c r="AD448" s="405">
        <v>0</v>
      </c>
      <c r="AE448" s="405">
        <v>0</v>
      </c>
      <c r="AF448" s="405">
        <v>0</v>
      </c>
      <c r="AG448" s="405">
        <v>0</v>
      </c>
      <c r="AH448" s="405">
        <v>0</v>
      </c>
      <c r="AI448" s="405">
        <v>0</v>
      </c>
      <c r="AJ448" s="405">
        <f t="shared" si="334"/>
        <v>178812.17</v>
      </c>
      <c r="AK448" s="405">
        <f t="shared" si="335"/>
        <v>89406.09</v>
      </c>
      <c r="AL448" s="405">
        <v>0</v>
      </c>
      <c r="AM448" s="403" t="s">
        <v>1086</v>
      </c>
      <c r="AN448" s="372">
        <f>I448/'Приложение 1.1'!J446</f>
        <v>0</v>
      </c>
      <c r="AO448" s="372" t="e">
        <f t="shared" si="337"/>
        <v>#DIV/0!</v>
      </c>
      <c r="AP448" s="372" t="e">
        <f t="shared" si="338"/>
        <v>#DIV/0!</v>
      </c>
      <c r="AQ448" s="372" t="e">
        <f t="shared" si="339"/>
        <v>#DIV/0!</v>
      </c>
      <c r="AR448" s="372" t="e">
        <f t="shared" si="340"/>
        <v>#DIV/0!</v>
      </c>
      <c r="AS448" s="372" t="e">
        <f t="shared" si="341"/>
        <v>#DIV/0!</v>
      </c>
      <c r="AT448" s="372" t="e">
        <f t="shared" si="342"/>
        <v>#DIV/0!</v>
      </c>
      <c r="AU448" s="372">
        <f t="shared" si="343"/>
        <v>3524.5742848297214</v>
      </c>
      <c r="AV448" s="372" t="e">
        <f t="shared" si="344"/>
        <v>#DIV/0!</v>
      </c>
      <c r="AW448" s="372" t="e">
        <f t="shared" si="345"/>
        <v>#DIV/0!</v>
      </c>
      <c r="AX448" s="372" t="e">
        <f t="shared" si="346"/>
        <v>#DIV/0!</v>
      </c>
      <c r="AY448" s="372">
        <f>AI448/'Приложение 1.1'!J446</f>
        <v>0</v>
      </c>
      <c r="AZ448" s="404">
        <v>766.59</v>
      </c>
      <c r="BA448" s="404">
        <v>2173.62</v>
      </c>
      <c r="BB448" s="404">
        <v>891.36</v>
      </c>
      <c r="BC448" s="404">
        <v>860.72</v>
      </c>
      <c r="BD448" s="404">
        <v>1699.83</v>
      </c>
      <c r="BE448" s="404">
        <v>1134.04</v>
      </c>
      <c r="BF448" s="404">
        <v>2338035</v>
      </c>
      <c r="BG448" s="404">
        <f t="shared" si="347"/>
        <v>4837.9799999999996</v>
      </c>
      <c r="BH448" s="404">
        <v>9186</v>
      </c>
      <c r="BI448" s="404">
        <v>3559.09</v>
      </c>
      <c r="BJ448" s="404">
        <v>6295.55</v>
      </c>
      <c r="BK448" s="404">
        <f t="shared" si="348"/>
        <v>934101.09</v>
      </c>
      <c r="BL448" s="373" t="str">
        <f t="shared" si="349"/>
        <v xml:space="preserve"> </v>
      </c>
      <c r="BM448" s="373" t="e">
        <f t="shared" si="350"/>
        <v>#DIV/0!</v>
      </c>
      <c r="BN448" s="373" t="e">
        <f t="shared" si="351"/>
        <v>#DIV/0!</v>
      </c>
      <c r="BO448" s="373" t="e">
        <f t="shared" si="352"/>
        <v>#DIV/0!</v>
      </c>
      <c r="BP448" s="373" t="e">
        <f t="shared" si="353"/>
        <v>#DIV/0!</v>
      </c>
      <c r="BQ448" s="373" t="e">
        <f t="shared" si="354"/>
        <v>#DIV/0!</v>
      </c>
      <c r="BR448" s="373" t="e">
        <f t="shared" si="355"/>
        <v>#DIV/0!</v>
      </c>
      <c r="BS448" s="373" t="str">
        <f t="shared" si="356"/>
        <v xml:space="preserve"> </v>
      </c>
      <c r="BT448" s="373" t="e">
        <f t="shared" si="357"/>
        <v>#DIV/0!</v>
      </c>
      <c r="BU448" s="373" t="e">
        <f t="shared" si="358"/>
        <v>#DIV/0!</v>
      </c>
      <c r="BV448" s="373" t="e">
        <f t="shared" si="359"/>
        <v>#DIV/0!</v>
      </c>
      <c r="BW448" s="373" t="str">
        <f t="shared" si="360"/>
        <v xml:space="preserve"> </v>
      </c>
      <c r="BY448" s="406">
        <f t="shared" si="361"/>
        <v>2.9999999681229754</v>
      </c>
      <c r="BZ448" s="407">
        <f t="shared" si="362"/>
        <v>1.5000000679483945</v>
      </c>
      <c r="CA448" s="408">
        <f t="shared" si="363"/>
        <v>3690.6537027863778</v>
      </c>
      <c r="CB448" s="404">
        <f t="shared" si="364"/>
        <v>5055.6899999999996</v>
      </c>
      <c r="CC448" s="409" t="str">
        <f t="shared" si="365"/>
        <v xml:space="preserve"> </v>
      </c>
    </row>
    <row r="449" spans="1:82" s="403" customFormat="1" ht="9" customHeight="1">
      <c r="A449" s="641">
        <v>84</v>
      </c>
      <c r="B449" s="412" t="s">
        <v>703</v>
      </c>
      <c r="C449" s="413">
        <v>3316.2</v>
      </c>
      <c r="D449" s="413"/>
      <c r="E449" s="414"/>
      <c r="F449" s="414"/>
      <c r="G449" s="415">
        <f t="shared" si="330"/>
        <v>2365709.0299999998</v>
      </c>
      <c r="H449" s="410">
        <f t="shared" si="366"/>
        <v>0</v>
      </c>
      <c r="I449" s="416">
        <v>0</v>
      </c>
      <c r="J449" s="416">
        <v>0</v>
      </c>
      <c r="K449" s="416">
        <v>0</v>
      </c>
      <c r="L449" s="416">
        <v>0</v>
      </c>
      <c r="M449" s="416">
        <v>0</v>
      </c>
      <c r="N449" s="410">
        <v>0</v>
      </c>
      <c r="O449" s="410">
        <v>0</v>
      </c>
      <c r="P449" s="410">
        <v>0</v>
      </c>
      <c r="Q449" s="410">
        <v>0</v>
      </c>
      <c r="R449" s="410">
        <v>0</v>
      </c>
      <c r="S449" s="410">
        <v>0</v>
      </c>
      <c r="T449" s="417">
        <v>0</v>
      </c>
      <c r="U449" s="410">
        <v>0</v>
      </c>
      <c r="V449" s="414" t="s">
        <v>992</v>
      </c>
      <c r="W449" s="405">
        <v>641</v>
      </c>
      <c r="X449" s="410">
        <f t="shared" si="367"/>
        <v>2259252.12</v>
      </c>
      <c r="Y449" s="405">
        <v>0</v>
      </c>
      <c r="Z449" s="405">
        <v>0</v>
      </c>
      <c r="AA449" s="405">
        <v>0</v>
      </c>
      <c r="AB449" s="405">
        <v>0</v>
      </c>
      <c r="AC449" s="405">
        <v>0</v>
      </c>
      <c r="AD449" s="405">
        <v>0</v>
      </c>
      <c r="AE449" s="405">
        <v>0</v>
      </c>
      <c r="AF449" s="405">
        <v>0</v>
      </c>
      <c r="AG449" s="405">
        <v>0</v>
      </c>
      <c r="AH449" s="405">
        <v>0</v>
      </c>
      <c r="AI449" s="405">
        <v>0</v>
      </c>
      <c r="AJ449" s="405">
        <f t="shared" si="334"/>
        <v>70971.27</v>
      </c>
      <c r="AK449" s="405">
        <f t="shared" si="335"/>
        <v>35485.64</v>
      </c>
      <c r="AL449" s="405">
        <v>0</v>
      </c>
      <c r="AN449" s="372">
        <f>I449/'Приложение 1.1'!J447</f>
        <v>0</v>
      </c>
      <c r="AO449" s="372" t="e">
        <f t="shared" si="337"/>
        <v>#DIV/0!</v>
      </c>
      <c r="AP449" s="372" t="e">
        <f t="shared" si="338"/>
        <v>#DIV/0!</v>
      </c>
      <c r="AQ449" s="372" t="e">
        <f t="shared" si="339"/>
        <v>#DIV/0!</v>
      </c>
      <c r="AR449" s="372" t="e">
        <f t="shared" si="340"/>
        <v>#DIV/0!</v>
      </c>
      <c r="AS449" s="372" t="e">
        <f t="shared" si="341"/>
        <v>#DIV/0!</v>
      </c>
      <c r="AT449" s="372" t="e">
        <f t="shared" si="342"/>
        <v>#DIV/0!</v>
      </c>
      <c r="AU449" s="372">
        <f t="shared" si="343"/>
        <v>3524.5742901716071</v>
      </c>
      <c r="AV449" s="372" t="e">
        <f t="shared" si="344"/>
        <v>#DIV/0!</v>
      </c>
      <c r="AW449" s="372" t="e">
        <f t="shared" si="345"/>
        <v>#DIV/0!</v>
      </c>
      <c r="AX449" s="372" t="e">
        <f t="shared" si="346"/>
        <v>#DIV/0!</v>
      </c>
      <c r="AY449" s="372">
        <f>AI449/'Приложение 1.1'!J447</f>
        <v>0</v>
      </c>
      <c r="AZ449" s="404">
        <v>766.59</v>
      </c>
      <c r="BA449" s="404">
        <v>2173.62</v>
      </c>
      <c r="BB449" s="404">
        <v>891.36</v>
      </c>
      <c r="BC449" s="404">
        <v>860.72</v>
      </c>
      <c r="BD449" s="404">
        <v>1699.83</v>
      </c>
      <c r="BE449" s="404">
        <v>1134.04</v>
      </c>
      <c r="BF449" s="404">
        <v>2338035</v>
      </c>
      <c r="BG449" s="404">
        <f t="shared" si="347"/>
        <v>4837.9799999999996</v>
      </c>
      <c r="BH449" s="404">
        <v>9186</v>
      </c>
      <c r="BI449" s="404">
        <v>3559.09</v>
      </c>
      <c r="BJ449" s="404">
        <v>6295.55</v>
      </c>
      <c r="BK449" s="404">
        <f t="shared" si="348"/>
        <v>934101.09</v>
      </c>
      <c r="BL449" s="373" t="str">
        <f t="shared" si="349"/>
        <v xml:space="preserve"> </v>
      </c>
      <c r="BM449" s="373" t="e">
        <f t="shared" si="350"/>
        <v>#DIV/0!</v>
      </c>
      <c r="BN449" s="373" t="e">
        <f t="shared" si="351"/>
        <v>#DIV/0!</v>
      </c>
      <c r="BO449" s="373" t="e">
        <f t="shared" si="352"/>
        <v>#DIV/0!</v>
      </c>
      <c r="BP449" s="373" t="e">
        <f t="shared" si="353"/>
        <v>#DIV/0!</v>
      </c>
      <c r="BQ449" s="373" t="e">
        <f t="shared" si="354"/>
        <v>#DIV/0!</v>
      </c>
      <c r="BR449" s="373" t="e">
        <f t="shared" si="355"/>
        <v>#DIV/0!</v>
      </c>
      <c r="BS449" s="373" t="str">
        <f t="shared" si="356"/>
        <v xml:space="preserve"> </v>
      </c>
      <c r="BT449" s="373" t="e">
        <f t="shared" si="357"/>
        <v>#DIV/0!</v>
      </c>
      <c r="BU449" s="373" t="e">
        <f t="shared" si="358"/>
        <v>#DIV/0!</v>
      </c>
      <c r="BV449" s="373" t="e">
        <f t="shared" si="359"/>
        <v>#DIV/0!</v>
      </c>
      <c r="BW449" s="373" t="str">
        <f t="shared" si="360"/>
        <v xml:space="preserve"> </v>
      </c>
      <c r="BY449" s="406">
        <f t="shared" si="361"/>
        <v>2.9999999619564375</v>
      </c>
      <c r="BZ449" s="407">
        <f t="shared" si="362"/>
        <v>1.5000001923313453</v>
      </c>
      <c r="CA449" s="408">
        <f t="shared" si="363"/>
        <v>3690.6537129485178</v>
      </c>
      <c r="CB449" s="404">
        <f t="shared" si="364"/>
        <v>5055.6899999999996</v>
      </c>
      <c r="CC449" s="409" t="str">
        <f t="shared" si="365"/>
        <v xml:space="preserve"> </v>
      </c>
    </row>
    <row r="450" spans="1:82" s="403" customFormat="1" ht="9" customHeight="1">
      <c r="A450" s="641">
        <v>85</v>
      </c>
      <c r="B450" s="412" t="s">
        <v>704</v>
      </c>
      <c r="C450" s="413">
        <v>15749.4</v>
      </c>
      <c r="D450" s="413"/>
      <c r="E450" s="414"/>
      <c r="F450" s="414"/>
      <c r="G450" s="415">
        <f t="shared" si="330"/>
        <v>10239718.689999999</v>
      </c>
      <c r="H450" s="410">
        <f t="shared" si="366"/>
        <v>0</v>
      </c>
      <c r="I450" s="416">
        <v>0</v>
      </c>
      <c r="J450" s="416">
        <v>0</v>
      </c>
      <c r="K450" s="416">
        <v>0</v>
      </c>
      <c r="L450" s="416">
        <v>0</v>
      </c>
      <c r="M450" s="416">
        <v>0</v>
      </c>
      <c r="N450" s="410">
        <v>0</v>
      </c>
      <c r="O450" s="410">
        <v>0</v>
      </c>
      <c r="P450" s="410">
        <v>0</v>
      </c>
      <c r="Q450" s="410">
        <v>0</v>
      </c>
      <c r="R450" s="410">
        <v>0</v>
      </c>
      <c r="S450" s="410">
        <v>0</v>
      </c>
      <c r="T450" s="417">
        <v>0</v>
      </c>
      <c r="U450" s="410">
        <v>0</v>
      </c>
      <c r="V450" s="414" t="s">
        <v>992</v>
      </c>
      <c r="W450" s="405">
        <v>2774.5</v>
      </c>
      <c r="X450" s="410">
        <f t="shared" si="367"/>
        <v>9778931.3499999996</v>
      </c>
      <c r="Y450" s="405">
        <v>0</v>
      </c>
      <c r="Z450" s="405">
        <v>0</v>
      </c>
      <c r="AA450" s="405">
        <v>0</v>
      </c>
      <c r="AB450" s="405">
        <v>0</v>
      </c>
      <c r="AC450" s="405">
        <v>0</v>
      </c>
      <c r="AD450" s="405">
        <v>0</v>
      </c>
      <c r="AE450" s="405">
        <v>0</v>
      </c>
      <c r="AF450" s="405">
        <v>0</v>
      </c>
      <c r="AG450" s="405">
        <v>0</v>
      </c>
      <c r="AH450" s="405">
        <v>0</v>
      </c>
      <c r="AI450" s="405">
        <v>0</v>
      </c>
      <c r="AJ450" s="405">
        <f t="shared" si="334"/>
        <v>307191.56</v>
      </c>
      <c r="AK450" s="405">
        <f t="shared" si="335"/>
        <v>153595.78</v>
      </c>
      <c r="AL450" s="405">
        <v>0</v>
      </c>
      <c r="AN450" s="372">
        <f>I450/'Приложение 1.1'!J448</f>
        <v>0</v>
      </c>
      <c r="AO450" s="372" t="e">
        <f t="shared" si="337"/>
        <v>#DIV/0!</v>
      </c>
      <c r="AP450" s="372" t="e">
        <f t="shared" si="338"/>
        <v>#DIV/0!</v>
      </c>
      <c r="AQ450" s="372" t="e">
        <f t="shared" si="339"/>
        <v>#DIV/0!</v>
      </c>
      <c r="AR450" s="372" t="e">
        <f t="shared" si="340"/>
        <v>#DIV/0!</v>
      </c>
      <c r="AS450" s="372" t="e">
        <f t="shared" si="341"/>
        <v>#DIV/0!</v>
      </c>
      <c r="AT450" s="372" t="e">
        <f t="shared" si="342"/>
        <v>#DIV/0!</v>
      </c>
      <c r="AU450" s="372">
        <f t="shared" si="343"/>
        <v>3524.5742836547124</v>
      </c>
      <c r="AV450" s="372" t="e">
        <f t="shared" si="344"/>
        <v>#DIV/0!</v>
      </c>
      <c r="AW450" s="372" t="e">
        <f t="shared" si="345"/>
        <v>#DIV/0!</v>
      </c>
      <c r="AX450" s="372" t="e">
        <f t="shared" si="346"/>
        <v>#DIV/0!</v>
      </c>
      <c r="AY450" s="372">
        <f>AI450/'Приложение 1.1'!J448</f>
        <v>0</v>
      </c>
      <c r="AZ450" s="404">
        <v>766.59</v>
      </c>
      <c r="BA450" s="404">
        <v>2173.62</v>
      </c>
      <c r="BB450" s="404">
        <v>891.36</v>
      </c>
      <c r="BC450" s="404">
        <v>860.72</v>
      </c>
      <c r="BD450" s="404">
        <v>1699.83</v>
      </c>
      <c r="BE450" s="404">
        <v>1134.04</v>
      </c>
      <c r="BF450" s="404">
        <v>2338035</v>
      </c>
      <c r="BG450" s="404">
        <f t="shared" si="347"/>
        <v>4837.9799999999996</v>
      </c>
      <c r="BH450" s="404">
        <v>9186</v>
      </c>
      <c r="BI450" s="404">
        <v>3559.09</v>
      </c>
      <c r="BJ450" s="404">
        <v>6295.55</v>
      </c>
      <c r="BK450" s="404">
        <f t="shared" si="348"/>
        <v>934101.09</v>
      </c>
      <c r="BL450" s="373" t="str">
        <f t="shared" si="349"/>
        <v xml:space="preserve"> </v>
      </c>
      <c r="BM450" s="373" t="e">
        <f t="shared" si="350"/>
        <v>#DIV/0!</v>
      </c>
      <c r="BN450" s="373" t="e">
        <f t="shared" si="351"/>
        <v>#DIV/0!</v>
      </c>
      <c r="BO450" s="373" t="e">
        <f t="shared" si="352"/>
        <v>#DIV/0!</v>
      </c>
      <c r="BP450" s="373" t="e">
        <f t="shared" si="353"/>
        <v>#DIV/0!</v>
      </c>
      <c r="BQ450" s="373" t="e">
        <f t="shared" si="354"/>
        <v>#DIV/0!</v>
      </c>
      <c r="BR450" s="373" t="e">
        <f t="shared" si="355"/>
        <v>#DIV/0!</v>
      </c>
      <c r="BS450" s="373" t="str">
        <f t="shared" si="356"/>
        <v xml:space="preserve"> </v>
      </c>
      <c r="BT450" s="373" t="e">
        <f t="shared" si="357"/>
        <v>#DIV/0!</v>
      </c>
      <c r="BU450" s="373" t="e">
        <f t="shared" si="358"/>
        <v>#DIV/0!</v>
      </c>
      <c r="BV450" s="373" t="e">
        <f t="shared" si="359"/>
        <v>#DIV/0!</v>
      </c>
      <c r="BW450" s="373" t="str">
        <f t="shared" si="360"/>
        <v xml:space="preserve"> </v>
      </c>
      <c r="BY450" s="406">
        <f t="shared" si="361"/>
        <v>2.999999993163875</v>
      </c>
      <c r="BZ450" s="407">
        <f t="shared" si="362"/>
        <v>1.4999999965819375</v>
      </c>
      <c r="CA450" s="408">
        <f t="shared" si="363"/>
        <v>3690.6536997657236</v>
      </c>
      <c r="CB450" s="404">
        <f t="shared" si="364"/>
        <v>5055.6899999999996</v>
      </c>
      <c r="CC450" s="409" t="str">
        <f t="shared" si="365"/>
        <v xml:space="preserve"> </v>
      </c>
      <c r="CD450" s="418">
        <f>CA450-CB450</f>
        <v>-1365.036300234276</v>
      </c>
    </row>
    <row r="451" spans="1:82" s="403" customFormat="1" ht="9" customHeight="1">
      <c r="A451" s="641">
        <v>86</v>
      </c>
      <c r="B451" s="412" t="s">
        <v>705</v>
      </c>
      <c r="C451" s="413">
        <v>10383.700000000001</v>
      </c>
      <c r="D451" s="413"/>
      <c r="E451" s="414"/>
      <c r="F451" s="414"/>
      <c r="G451" s="415">
        <f>ROUND(U451+X451+Z451+AB451+AD451+AF451+AH451+AI451+AJ451+AK451+AL451,2)</f>
        <v>14659479.42</v>
      </c>
      <c r="H451" s="410">
        <f t="shared" si="366"/>
        <v>0</v>
      </c>
      <c r="I451" s="416">
        <v>0</v>
      </c>
      <c r="J451" s="416">
        <v>0</v>
      </c>
      <c r="K451" s="416">
        <v>0</v>
      </c>
      <c r="L451" s="416">
        <v>0</v>
      </c>
      <c r="M451" s="416">
        <v>0</v>
      </c>
      <c r="N451" s="410">
        <v>0</v>
      </c>
      <c r="O451" s="410">
        <v>0</v>
      </c>
      <c r="P451" s="410">
        <v>0</v>
      </c>
      <c r="Q451" s="410">
        <v>0</v>
      </c>
      <c r="R451" s="410">
        <v>0</v>
      </c>
      <c r="S451" s="410">
        <v>0</v>
      </c>
      <c r="T451" s="417">
        <v>6</v>
      </c>
      <c r="U451" s="410">
        <f>ROUND(T451*2443246.57*0.955,2)</f>
        <v>13999802.85</v>
      </c>
      <c r="V451" s="414"/>
      <c r="W451" s="405">
        <v>0</v>
      </c>
      <c r="X451" s="410">
        <v>0</v>
      </c>
      <c r="Y451" s="405">
        <v>0</v>
      </c>
      <c r="Z451" s="405">
        <v>0</v>
      </c>
      <c r="AA451" s="405">
        <v>0</v>
      </c>
      <c r="AB451" s="405">
        <v>0</v>
      </c>
      <c r="AC451" s="405">
        <v>0</v>
      </c>
      <c r="AD451" s="405">
        <v>0</v>
      </c>
      <c r="AE451" s="405">
        <v>0</v>
      </c>
      <c r="AF451" s="405">
        <v>0</v>
      </c>
      <c r="AG451" s="405">
        <v>0</v>
      </c>
      <c r="AH451" s="405">
        <v>0</v>
      </c>
      <c r="AI451" s="405">
        <v>0</v>
      </c>
      <c r="AJ451" s="405">
        <f>ROUND(U451/95.5*3,2)</f>
        <v>439784.38</v>
      </c>
      <c r="AK451" s="405">
        <f>ROUND(U451/95.5*1.5,2)</f>
        <v>219892.19</v>
      </c>
      <c r="AL451" s="405">
        <v>0</v>
      </c>
      <c r="AN451" s="372">
        <f>I451/'Приложение 1.1'!J449</f>
        <v>0</v>
      </c>
      <c r="AO451" s="372" t="e">
        <f t="shared" si="337"/>
        <v>#DIV/0!</v>
      </c>
      <c r="AP451" s="372" t="e">
        <f t="shared" si="338"/>
        <v>#DIV/0!</v>
      </c>
      <c r="AQ451" s="372" t="e">
        <f t="shared" si="339"/>
        <v>#DIV/0!</v>
      </c>
      <c r="AR451" s="372" t="e">
        <f t="shared" si="340"/>
        <v>#DIV/0!</v>
      </c>
      <c r="AS451" s="372" t="e">
        <f t="shared" si="341"/>
        <v>#DIV/0!</v>
      </c>
      <c r="AT451" s="372">
        <f t="shared" si="342"/>
        <v>2333300.4750000001</v>
      </c>
      <c r="AU451" s="372" t="e">
        <f t="shared" si="343"/>
        <v>#DIV/0!</v>
      </c>
      <c r="AV451" s="372" t="e">
        <f t="shared" si="344"/>
        <v>#DIV/0!</v>
      </c>
      <c r="AW451" s="372" t="e">
        <f t="shared" si="345"/>
        <v>#DIV/0!</v>
      </c>
      <c r="AX451" s="372" t="e">
        <f t="shared" si="346"/>
        <v>#DIV/0!</v>
      </c>
      <c r="AY451" s="372">
        <f>AI451/'Приложение 1.1'!J449</f>
        <v>0</v>
      </c>
      <c r="AZ451" s="404">
        <v>766.59</v>
      </c>
      <c r="BA451" s="404">
        <v>2173.62</v>
      </c>
      <c r="BB451" s="404">
        <v>891.36</v>
      </c>
      <c r="BC451" s="404">
        <v>860.72</v>
      </c>
      <c r="BD451" s="404">
        <v>1699.83</v>
      </c>
      <c r="BE451" s="404">
        <v>1134.04</v>
      </c>
      <c r="BF451" s="404">
        <v>2338035</v>
      </c>
      <c r="BG451" s="404">
        <f t="shared" si="347"/>
        <v>4644</v>
      </c>
      <c r="BH451" s="404">
        <v>9186</v>
      </c>
      <c r="BI451" s="404">
        <v>3559.09</v>
      </c>
      <c r="BJ451" s="404">
        <v>6295.55</v>
      </c>
      <c r="BK451" s="404">
        <f t="shared" si="348"/>
        <v>934101.09</v>
      </c>
      <c r="BL451" s="373" t="str">
        <f t="shared" si="349"/>
        <v xml:space="preserve"> </v>
      </c>
      <c r="BM451" s="373" t="e">
        <f t="shared" si="350"/>
        <v>#DIV/0!</v>
      </c>
      <c r="BN451" s="373" t="e">
        <f t="shared" si="351"/>
        <v>#DIV/0!</v>
      </c>
      <c r="BO451" s="373" t="e">
        <f t="shared" si="352"/>
        <v>#DIV/0!</v>
      </c>
      <c r="BP451" s="373" t="e">
        <f t="shared" si="353"/>
        <v>#DIV/0!</v>
      </c>
      <c r="BQ451" s="373" t="e">
        <f t="shared" si="354"/>
        <v>#DIV/0!</v>
      </c>
      <c r="BR451" s="373" t="str">
        <f t="shared" si="355"/>
        <v xml:space="preserve"> </v>
      </c>
      <c r="BS451" s="373" t="e">
        <f t="shared" si="356"/>
        <v>#DIV/0!</v>
      </c>
      <c r="BT451" s="373" t="e">
        <f t="shared" si="357"/>
        <v>#DIV/0!</v>
      </c>
      <c r="BU451" s="373" t="e">
        <f t="shared" si="358"/>
        <v>#DIV/0!</v>
      </c>
      <c r="BV451" s="373" t="e">
        <f t="shared" si="359"/>
        <v>#DIV/0!</v>
      </c>
      <c r="BW451" s="373" t="str">
        <f t="shared" si="360"/>
        <v xml:space="preserve"> </v>
      </c>
      <c r="BY451" s="406">
        <f t="shared" si="361"/>
        <v>2.9999999822640362</v>
      </c>
      <c r="BZ451" s="407">
        <f t="shared" si="362"/>
        <v>1.4999999911320181</v>
      </c>
      <c r="CA451" s="408" t="e">
        <f t="shared" si="363"/>
        <v>#DIV/0!</v>
      </c>
      <c r="CB451" s="404">
        <f t="shared" si="364"/>
        <v>4852.9799999999996</v>
      </c>
      <c r="CC451" s="409" t="e">
        <f t="shared" si="365"/>
        <v>#DIV/0!</v>
      </c>
    </row>
    <row r="452" spans="1:82" s="403" customFormat="1" ht="9" customHeight="1">
      <c r="A452" s="641">
        <v>87</v>
      </c>
      <c r="B452" s="412" t="s">
        <v>706</v>
      </c>
      <c r="C452" s="413">
        <v>7792.2</v>
      </c>
      <c r="D452" s="413"/>
      <c r="E452" s="414"/>
      <c r="F452" s="414"/>
      <c r="G452" s="415">
        <f t="shared" si="330"/>
        <v>7979193.2999999998</v>
      </c>
      <c r="H452" s="410">
        <f t="shared" si="366"/>
        <v>0</v>
      </c>
      <c r="I452" s="416">
        <v>0</v>
      </c>
      <c r="J452" s="416">
        <v>0</v>
      </c>
      <c r="K452" s="416">
        <v>0</v>
      </c>
      <c r="L452" s="416">
        <v>0</v>
      </c>
      <c r="M452" s="416">
        <v>0</v>
      </c>
      <c r="N452" s="410">
        <v>0</v>
      </c>
      <c r="O452" s="410">
        <v>0</v>
      </c>
      <c r="P452" s="410">
        <v>0</v>
      </c>
      <c r="Q452" s="410">
        <v>0</v>
      </c>
      <c r="R452" s="410">
        <v>0</v>
      </c>
      <c r="S452" s="410">
        <v>0</v>
      </c>
      <c r="T452" s="417">
        <v>0</v>
      </c>
      <c r="U452" s="410">
        <v>0</v>
      </c>
      <c r="V452" s="414" t="s">
        <v>992</v>
      </c>
      <c r="W452" s="405">
        <v>2162</v>
      </c>
      <c r="X452" s="410">
        <f>ROUND(IF(V452="СК",4852.98,5055.69)*0.955*0.73*W452,2)</f>
        <v>7620129.5999999996</v>
      </c>
      <c r="Y452" s="405">
        <v>0</v>
      </c>
      <c r="Z452" s="405">
        <v>0</v>
      </c>
      <c r="AA452" s="405">
        <v>0</v>
      </c>
      <c r="AB452" s="405">
        <v>0</v>
      </c>
      <c r="AC452" s="405">
        <v>0</v>
      </c>
      <c r="AD452" s="405">
        <v>0</v>
      </c>
      <c r="AE452" s="405">
        <v>0</v>
      </c>
      <c r="AF452" s="405">
        <v>0</v>
      </c>
      <c r="AG452" s="405">
        <v>0</v>
      </c>
      <c r="AH452" s="405">
        <v>0</v>
      </c>
      <c r="AI452" s="405">
        <v>0</v>
      </c>
      <c r="AJ452" s="405">
        <f t="shared" si="334"/>
        <v>239375.8</v>
      </c>
      <c r="AK452" s="405">
        <f t="shared" si="335"/>
        <v>119687.9</v>
      </c>
      <c r="AL452" s="405">
        <v>0</v>
      </c>
      <c r="AN452" s="372">
        <f>I452/'Приложение 1.1'!J450</f>
        <v>0</v>
      </c>
      <c r="AO452" s="372" t="e">
        <f t="shared" si="337"/>
        <v>#DIV/0!</v>
      </c>
      <c r="AP452" s="372" t="e">
        <f t="shared" si="338"/>
        <v>#DIV/0!</v>
      </c>
      <c r="AQ452" s="372" t="e">
        <f t="shared" si="339"/>
        <v>#DIV/0!</v>
      </c>
      <c r="AR452" s="372" t="e">
        <f t="shared" si="340"/>
        <v>#DIV/0!</v>
      </c>
      <c r="AS452" s="372" t="e">
        <f t="shared" si="341"/>
        <v>#DIV/0!</v>
      </c>
      <c r="AT452" s="372" t="e">
        <f t="shared" si="342"/>
        <v>#DIV/0!</v>
      </c>
      <c r="AU452" s="372">
        <f t="shared" si="343"/>
        <v>3524.5742830712302</v>
      </c>
      <c r="AV452" s="372" t="e">
        <f t="shared" si="344"/>
        <v>#DIV/0!</v>
      </c>
      <c r="AW452" s="372" t="e">
        <f t="shared" si="345"/>
        <v>#DIV/0!</v>
      </c>
      <c r="AX452" s="372" t="e">
        <f t="shared" si="346"/>
        <v>#DIV/0!</v>
      </c>
      <c r="AY452" s="372">
        <f>AI452/'Приложение 1.1'!J450</f>
        <v>0</v>
      </c>
      <c r="AZ452" s="404">
        <v>766.59</v>
      </c>
      <c r="BA452" s="404">
        <v>2173.62</v>
      </c>
      <c r="BB452" s="404">
        <v>891.36</v>
      </c>
      <c r="BC452" s="404">
        <v>860.72</v>
      </c>
      <c r="BD452" s="404">
        <v>1699.83</v>
      </c>
      <c r="BE452" s="404">
        <v>1134.04</v>
      </c>
      <c r="BF452" s="404">
        <v>2338035</v>
      </c>
      <c r="BG452" s="404">
        <f t="shared" si="347"/>
        <v>4837.9799999999996</v>
      </c>
      <c r="BH452" s="404">
        <v>9186</v>
      </c>
      <c r="BI452" s="404">
        <v>3559.09</v>
      </c>
      <c r="BJ452" s="404">
        <v>6295.55</v>
      </c>
      <c r="BK452" s="404">
        <f t="shared" si="348"/>
        <v>934101.09</v>
      </c>
      <c r="BL452" s="373" t="str">
        <f t="shared" si="349"/>
        <v xml:space="preserve"> </v>
      </c>
      <c r="BM452" s="373" t="e">
        <f t="shared" si="350"/>
        <v>#DIV/0!</v>
      </c>
      <c r="BN452" s="373" t="e">
        <f t="shared" si="351"/>
        <v>#DIV/0!</v>
      </c>
      <c r="BO452" s="373" t="e">
        <f t="shared" si="352"/>
        <v>#DIV/0!</v>
      </c>
      <c r="BP452" s="373" t="e">
        <f t="shared" si="353"/>
        <v>#DIV/0!</v>
      </c>
      <c r="BQ452" s="373" t="e">
        <f t="shared" si="354"/>
        <v>#DIV/0!</v>
      </c>
      <c r="BR452" s="373" t="e">
        <f t="shared" si="355"/>
        <v>#DIV/0!</v>
      </c>
      <c r="BS452" s="373" t="str">
        <f t="shared" si="356"/>
        <v xml:space="preserve"> </v>
      </c>
      <c r="BT452" s="373" t="e">
        <f t="shared" si="357"/>
        <v>#DIV/0!</v>
      </c>
      <c r="BU452" s="373" t="e">
        <f t="shared" si="358"/>
        <v>#DIV/0!</v>
      </c>
      <c r="BV452" s="373" t="e">
        <f t="shared" si="359"/>
        <v>#DIV/0!</v>
      </c>
      <c r="BW452" s="373" t="str">
        <f t="shared" si="360"/>
        <v xml:space="preserve"> </v>
      </c>
      <c r="BY452" s="406">
        <f t="shared" si="361"/>
        <v>3.0000000125325954</v>
      </c>
      <c r="BZ452" s="407">
        <f t="shared" si="362"/>
        <v>1.5000000062662977</v>
      </c>
      <c r="CA452" s="408">
        <f t="shared" si="363"/>
        <v>3690.6537002775208</v>
      </c>
      <c r="CB452" s="404">
        <f t="shared" si="364"/>
        <v>5055.6899999999996</v>
      </c>
      <c r="CC452" s="409" t="str">
        <f t="shared" si="365"/>
        <v xml:space="preserve"> </v>
      </c>
    </row>
    <row r="453" spans="1:82" s="403" customFormat="1" ht="9" customHeight="1">
      <c r="A453" s="641">
        <v>88</v>
      </c>
      <c r="B453" s="412" t="s">
        <v>707</v>
      </c>
      <c r="C453" s="413">
        <v>2127.6</v>
      </c>
      <c r="D453" s="413"/>
      <c r="E453" s="414"/>
      <c r="F453" s="414"/>
      <c r="G453" s="415">
        <f t="shared" si="330"/>
        <v>2213285.0299999998</v>
      </c>
      <c r="H453" s="410">
        <f t="shared" si="366"/>
        <v>0</v>
      </c>
      <c r="I453" s="416">
        <v>0</v>
      </c>
      <c r="J453" s="416">
        <v>0</v>
      </c>
      <c r="K453" s="416">
        <v>0</v>
      </c>
      <c r="L453" s="416">
        <v>0</v>
      </c>
      <c r="M453" s="416">
        <v>0</v>
      </c>
      <c r="N453" s="410">
        <v>0</v>
      </c>
      <c r="O453" s="410">
        <v>0</v>
      </c>
      <c r="P453" s="410">
        <v>0</v>
      </c>
      <c r="Q453" s="410">
        <v>0</v>
      </c>
      <c r="R453" s="410">
        <v>0</v>
      </c>
      <c r="S453" s="410">
        <v>0</v>
      </c>
      <c r="T453" s="417">
        <v>0</v>
      </c>
      <c r="U453" s="410">
        <v>0</v>
      </c>
      <c r="V453" s="414" t="s">
        <v>992</v>
      </c>
      <c r="W453" s="405">
        <v>599.70000000000005</v>
      </c>
      <c r="X453" s="410">
        <f>ROUND(IF(V453="СК",4852.98,5055.69)*0.955*0.73*W453,2)</f>
        <v>2113687.2000000002</v>
      </c>
      <c r="Y453" s="405">
        <v>0</v>
      </c>
      <c r="Z453" s="405">
        <v>0</v>
      </c>
      <c r="AA453" s="405">
        <v>0</v>
      </c>
      <c r="AB453" s="405">
        <v>0</v>
      </c>
      <c r="AC453" s="405">
        <v>0</v>
      </c>
      <c r="AD453" s="405">
        <v>0</v>
      </c>
      <c r="AE453" s="405">
        <v>0</v>
      </c>
      <c r="AF453" s="405">
        <v>0</v>
      </c>
      <c r="AG453" s="405">
        <v>0</v>
      </c>
      <c r="AH453" s="405">
        <v>0</v>
      </c>
      <c r="AI453" s="405">
        <v>0</v>
      </c>
      <c r="AJ453" s="405">
        <f t="shared" si="334"/>
        <v>66398.55</v>
      </c>
      <c r="AK453" s="405">
        <f t="shared" si="335"/>
        <v>33199.279999999999</v>
      </c>
      <c r="AL453" s="405">
        <v>0</v>
      </c>
      <c r="AN453" s="372">
        <f>I453/'Приложение 1.1'!J451</f>
        <v>0</v>
      </c>
      <c r="AO453" s="372" t="e">
        <f t="shared" si="337"/>
        <v>#DIV/0!</v>
      </c>
      <c r="AP453" s="372" t="e">
        <f t="shared" si="338"/>
        <v>#DIV/0!</v>
      </c>
      <c r="AQ453" s="372" t="e">
        <f t="shared" si="339"/>
        <v>#DIV/0!</v>
      </c>
      <c r="AR453" s="372" t="e">
        <f t="shared" si="340"/>
        <v>#DIV/0!</v>
      </c>
      <c r="AS453" s="372" t="e">
        <f t="shared" si="341"/>
        <v>#DIV/0!</v>
      </c>
      <c r="AT453" s="372" t="e">
        <f t="shared" si="342"/>
        <v>#DIV/0!</v>
      </c>
      <c r="AU453" s="372">
        <f t="shared" si="343"/>
        <v>3524.5742871435718</v>
      </c>
      <c r="AV453" s="372" t="e">
        <f t="shared" si="344"/>
        <v>#DIV/0!</v>
      </c>
      <c r="AW453" s="372" t="e">
        <f t="shared" si="345"/>
        <v>#DIV/0!</v>
      </c>
      <c r="AX453" s="372" t="e">
        <f t="shared" si="346"/>
        <v>#DIV/0!</v>
      </c>
      <c r="AY453" s="372">
        <f>AI453/'Приложение 1.1'!J451</f>
        <v>0</v>
      </c>
      <c r="AZ453" s="404">
        <v>766.59</v>
      </c>
      <c r="BA453" s="404">
        <v>2173.62</v>
      </c>
      <c r="BB453" s="404">
        <v>891.36</v>
      </c>
      <c r="BC453" s="404">
        <v>860.72</v>
      </c>
      <c r="BD453" s="404">
        <v>1699.83</v>
      </c>
      <c r="BE453" s="404">
        <v>1134.04</v>
      </c>
      <c r="BF453" s="404">
        <v>2338035</v>
      </c>
      <c r="BG453" s="404">
        <f t="shared" si="347"/>
        <v>4837.9799999999996</v>
      </c>
      <c r="BH453" s="404">
        <v>9186</v>
      </c>
      <c r="BI453" s="404">
        <v>3559.09</v>
      </c>
      <c r="BJ453" s="404">
        <v>6295.55</v>
      </c>
      <c r="BK453" s="404">
        <f t="shared" si="348"/>
        <v>934101.09</v>
      </c>
      <c r="BL453" s="373" t="str">
        <f t="shared" si="349"/>
        <v xml:space="preserve"> </v>
      </c>
      <c r="BM453" s="373" t="e">
        <f t="shared" si="350"/>
        <v>#DIV/0!</v>
      </c>
      <c r="BN453" s="373" t="e">
        <f t="shared" si="351"/>
        <v>#DIV/0!</v>
      </c>
      <c r="BO453" s="373" t="e">
        <f t="shared" si="352"/>
        <v>#DIV/0!</v>
      </c>
      <c r="BP453" s="373" t="e">
        <f t="shared" si="353"/>
        <v>#DIV/0!</v>
      </c>
      <c r="BQ453" s="373" t="e">
        <f t="shared" si="354"/>
        <v>#DIV/0!</v>
      </c>
      <c r="BR453" s="373" t="e">
        <f t="shared" si="355"/>
        <v>#DIV/0!</v>
      </c>
      <c r="BS453" s="373" t="str">
        <f t="shared" si="356"/>
        <v xml:space="preserve"> </v>
      </c>
      <c r="BT453" s="373" t="e">
        <f t="shared" si="357"/>
        <v>#DIV/0!</v>
      </c>
      <c r="BU453" s="373" t="e">
        <f t="shared" si="358"/>
        <v>#DIV/0!</v>
      </c>
      <c r="BV453" s="373" t="e">
        <f t="shared" si="359"/>
        <v>#DIV/0!</v>
      </c>
      <c r="BW453" s="373" t="str">
        <f t="shared" si="360"/>
        <v xml:space="preserve"> </v>
      </c>
      <c r="BY453" s="406">
        <f t="shared" si="361"/>
        <v>2.9999999593364626</v>
      </c>
      <c r="BZ453" s="407">
        <f t="shared" si="362"/>
        <v>1.5000002055767756</v>
      </c>
      <c r="CA453" s="408">
        <f t="shared" si="363"/>
        <v>3690.6537101884269</v>
      </c>
      <c r="CB453" s="404">
        <f t="shared" si="364"/>
        <v>5055.6899999999996</v>
      </c>
      <c r="CC453" s="409" t="str">
        <f t="shared" si="365"/>
        <v xml:space="preserve"> </v>
      </c>
    </row>
    <row r="454" spans="1:82" s="403" customFormat="1" ht="9" customHeight="1">
      <c r="A454" s="641">
        <v>89</v>
      </c>
      <c r="B454" s="412" t="s">
        <v>708</v>
      </c>
      <c r="C454" s="413">
        <v>3368.5</v>
      </c>
      <c r="D454" s="413"/>
      <c r="E454" s="414"/>
      <c r="F454" s="414"/>
      <c r="G454" s="415">
        <f t="shared" si="330"/>
        <v>4247942.41</v>
      </c>
      <c r="H454" s="410">
        <f t="shared" si="366"/>
        <v>0</v>
      </c>
      <c r="I454" s="416">
        <v>0</v>
      </c>
      <c r="J454" s="416">
        <v>0</v>
      </c>
      <c r="K454" s="416">
        <v>0</v>
      </c>
      <c r="L454" s="416">
        <v>0</v>
      </c>
      <c r="M454" s="416">
        <v>0</v>
      </c>
      <c r="N454" s="410">
        <v>0</v>
      </c>
      <c r="O454" s="410">
        <v>0</v>
      </c>
      <c r="P454" s="410">
        <v>0</v>
      </c>
      <c r="Q454" s="410">
        <v>0</v>
      </c>
      <c r="R454" s="410">
        <v>0</v>
      </c>
      <c r="S454" s="410">
        <v>0</v>
      </c>
      <c r="T454" s="417">
        <v>0</v>
      </c>
      <c r="U454" s="410">
        <v>0</v>
      </c>
      <c r="V454" s="414" t="s">
        <v>992</v>
      </c>
      <c r="W454" s="405">
        <v>1151</v>
      </c>
      <c r="X454" s="410">
        <f>ROUND(IF(V454="СК",4852.98,5055.69)*0.955*0.73*W454,2)</f>
        <v>4056785</v>
      </c>
      <c r="Y454" s="405">
        <v>0</v>
      </c>
      <c r="Z454" s="405">
        <v>0</v>
      </c>
      <c r="AA454" s="405">
        <v>0</v>
      </c>
      <c r="AB454" s="405">
        <v>0</v>
      </c>
      <c r="AC454" s="405">
        <v>0</v>
      </c>
      <c r="AD454" s="405">
        <v>0</v>
      </c>
      <c r="AE454" s="405">
        <v>0</v>
      </c>
      <c r="AF454" s="405">
        <v>0</v>
      </c>
      <c r="AG454" s="405">
        <v>0</v>
      </c>
      <c r="AH454" s="405">
        <v>0</v>
      </c>
      <c r="AI454" s="405">
        <v>0</v>
      </c>
      <c r="AJ454" s="405">
        <f t="shared" si="334"/>
        <v>127438.27</v>
      </c>
      <c r="AK454" s="405">
        <f t="shared" si="335"/>
        <v>63719.14</v>
      </c>
      <c r="AL454" s="405">
        <v>0</v>
      </c>
      <c r="AN454" s="372">
        <f>I454/'Приложение 1.1'!J452</f>
        <v>0</v>
      </c>
      <c r="AO454" s="372" t="e">
        <f t="shared" si="337"/>
        <v>#DIV/0!</v>
      </c>
      <c r="AP454" s="372" t="e">
        <f t="shared" si="338"/>
        <v>#DIV/0!</v>
      </c>
      <c r="AQ454" s="372" t="e">
        <f t="shared" si="339"/>
        <v>#DIV/0!</v>
      </c>
      <c r="AR454" s="372" t="e">
        <f t="shared" si="340"/>
        <v>#DIV/0!</v>
      </c>
      <c r="AS454" s="372" t="e">
        <f t="shared" si="341"/>
        <v>#DIV/0!</v>
      </c>
      <c r="AT454" s="372" t="e">
        <f t="shared" si="342"/>
        <v>#DIV/0!</v>
      </c>
      <c r="AU454" s="372">
        <f t="shared" si="343"/>
        <v>3524.574283231972</v>
      </c>
      <c r="AV454" s="372" t="e">
        <f t="shared" si="344"/>
        <v>#DIV/0!</v>
      </c>
      <c r="AW454" s="372" t="e">
        <f t="shared" si="345"/>
        <v>#DIV/0!</v>
      </c>
      <c r="AX454" s="372" t="e">
        <f t="shared" si="346"/>
        <v>#DIV/0!</v>
      </c>
      <c r="AY454" s="372">
        <f>AI454/'Приложение 1.1'!J452</f>
        <v>0</v>
      </c>
      <c r="AZ454" s="404">
        <v>766.59</v>
      </c>
      <c r="BA454" s="404">
        <v>2173.62</v>
      </c>
      <c r="BB454" s="404">
        <v>891.36</v>
      </c>
      <c r="BC454" s="404">
        <v>860.72</v>
      </c>
      <c r="BD454" s="404">
        <v>1699.83</v>
      </c>
      <c r="BE454" s="404">
        <v>1134.04</v>
      </c>
      <c r="BF454" s="404">
        <v>2338035</v>
      </c>
      <c r="BG454" s="404">
        <f t="shared" si="347"/>
        <v>4837.9799999999996</v>
      </c>
      <c r="BH454" s="404">
        <v>9186</v>
      </c>
      <c r="BI454" s="404">
        <v>3559.09</v>
      </c>
      <c r="BJ454" s="404">
        <v>6295.55</v>
      </c>
      <c r="BK454" s="404">
        <f t="shared" si="348"/>
        <v>934101.09</v>
      </c>
      <c r="BL454" s="373" t="str">
        <f t="shared" si="349"/>
        <v xml:space="preserve"> </v>
      </c>
      <c r="BM454" s="373" t="e">
        <f t="shared" si="350"/>
        <v>#DIV/0!</v>
      </c>
      <c r="BN454" s="373" t="e">
        <f t="shared" si="351"/>
        <v>#DIV/0!</v>
      </c>
      <c r="BO454" s="373" t="e">
        <f t="shared" si="352"/>
        <v>#DIV/0!</v>
      </c>
      <c r="BP454" s="373" t="e">
        <f t="shared" si="353"/>
        <v>#DIV/0!</v>
      </c>
      <c r="BQ454" s="373" t="e">
        <f t="shared" si="354"/>
        <v>#DIV/0!</v>
      </c>
      <c r="BR454" s="373" t="e">
        <f t="shared" si="355"/>
        <v>#DIV/0!</v>
      </c>
      <c r="BS454" s="373" t="str">
        <f t="shared" si="356"/>
        <v xml:space="preserve"> </v>
      </c>
      <c r="BT454" s="373" t="e">
        <f t="shared" si="357"/>
        <v>#DIV/0!</v>
      </c>
      <c r="BU454" s="373" t="e">
        <f t="shared" si="358"/>
        <v>#DIV/0!</v>
      </c>
      <c r="BV454" s="373" t="e">
        <f t="shared" si="359"/>
        <v>#DIV/0!</v>
      </c>
      <c r="BW454" s="373" t="str">
        <f t="shared" si="360"/>
        <v xml:space="preserve"> </v>
      </c>
      <c r="BY454" s="406">
        <f t="shared" si="361"/>
        <v>2.9999999458561395</v>
      </c>
      <c r="BZ454" s="407">
        <f t="shared" si="362"/>
        <v>1.5000000906321138</v>
      </c>
      <c r="CA454" s="408">
        <f t="shared" si="363"/>
        <v>3690.6537011294527</v>
      </c>
      <c r="CB454" s="404">
        <f t="shared" si="364"/>
        <v>5055.6899999999996</v>
      </c>
      <c r="CC454" s="409" t="str">
        <f t="shared" si="365"/>
        <v xml:space="preserve"> </v>
      </c>
      <c r="CD454" s="418">
        <f>CA454-CB454</f>
        <v>-1365.0362988705469</v>
      </c>
    </row>
    <row r="455" spans="1:82" s="403" customFormat="1" ht="9" customHeight="1">
      <c r="A455" s="641">
        <v>90</v>
      </c>
      <c r="B455" s="412" t="s">
        <v>709</v>
      </c>
      <c r="C455" s="413">
        <v>1346.6</v>
      </c>
      <c r="D455" s="413"/>
      <c r="E455" s="414"/>
      <c r="F455" s="414"/>
      <c r="G455" s="415">
        <f t="shared" si="330"/>
        <v>1104150.01</v>
      </c>
      <c r="H455" s="410">
        <f t="shared" si="366"/>
        <v>0</v>
      </c>
      <c r="I455" s="416">
        <v>0</v>
      </c>
      <c r="J455" s="416">
        <v>0</v>
      </c>
      <c r="K455" s="416">
        <v>0</v>
      </c>
      <c r="L455" s="416">
        <v>0</v>
      </c>
      <c r="M455" s="416">
        <v>0</v>
      </c>
      <c r="N455" s="410">
        <v>0</v>
      </c>
      <c r="O455" s="410">
        <v>0</v>
      </c>
      <c r="P455" s="410">
        <v>0</v>
      </c>
      <c r="Q455" s="410">
        <v>0</v>
      </c>
      <c r="R455" s="410">
        <v>0</v>
      </c>
      <c r="S455" s="410">
        <v>0</v>
      </c>
      <c r="T455" s="417">
        <v>0</v>
      </c>
      <c r="U455" s="410">
        <v>0</v>
      </c>
      <c r="V455" s="414" t="s">
        <v>993</v>
      </c>
      <c r="W455" s="405">
        <v>288</v>
      </c>
      <c r="X455" s="410">
        <f>ROUND(IF(V455="СК",4852.98,5055.69)*0.955*0.79*W455,2)</f>
        <v>1054463.26</v>
      </c>
      <c r="Y455" s="405">
        <v>0</v>
      </c>
      <c r="Z455" s="405">
        <v>0</v>
      </c>
      <c r="AA455" s="405">
        <v>0</v>
      </c>
      <c r="AB455" s="405">
        <v>0</v>
      </c>
      <c r="AC455" s="405">
        <v>0</v>
      </c>
      <c r="AD455" s="405">
        <v>0</v>
      </c>
      <c r="AE455" s="405">
        <v>0</v>
      </c>
      <c r="AF455" s="405">
        <v>0</v>
      </c>
      <c r="AG455" s="405">
        <v>0</v>
      </c>
      <c r="AH455" s="405">
        <v>0</v>
      </c>
      <c r="AI455" s="405">
        <v>0</v>
      </c>
      <c r="AJ455" s="405">
        <f t="shared" si="334"/>
        <v>33124.5</v>
      </c>
      <c r="AK455" s="405">
        <f t="shared" si="335"/>
        <v>16562.25</v>
      </c>
      <c r="AL455" s="405">
        <v>0</v>
      </c>
      <c r="AN455" s="372">
        <f>I455/'Приложение 1.1'!J453</f>
        <v>0</v>
      </c>
      <c r="AO455" s="372" t="e">
        <f t="shared" si="337"/>
        <v>#DIV/0!</v>
      </c>
      <c r="AP455" s="372" t="e">
        <f t="shared" si="338"/>
        <v>#DIV/0!</v>
      </c>
      <c r="AQ455" s="372" t="e">
        <f t="shared" si="339"/>
        <v>#DIV/0!</v>
      </c>
      <c r="AR455" s="372" t="e">
        <f t="shared" si="340"/>
        <v>#DIV/0!</v>
      </c>
      <c r="AS455" s="372" t="e">
        <f t="shared" si="341"/>
        <v>#DIV/0!</v>
      </c>
      <c r="AT455" s="372" t="e">
        <f t="shared" si="342"/>
        <v>#DIV/0!</v>
      </c>
      <c r="AU455" s="372">
        <f t="shared" si="343"/>
        <v>3661.3307638888891</v>
      </c>
      <c r="AV455" s="372" t="e">
        <f t="shared" si="344"/>
        <v>#DIV/0!</v>
      </c>
      <c r="AW455" s="372" t="e">
        <f t="shared" si="345"/>
        <v>#DIV/0!</v>
      </c>
      <c r="AX455" s="372" t="e">
        <f t="shared" si="346"/>
        <v>#DIV/0!</v>
      </c>
      <c r="AY455" s="372">
        <f>AI455/'Приложение 1.1'!J453</f>
        <v>0</v>
      </c>
      <c r="AZ455" s="404">
        <v>766.59</v>
      </c>
      <c r="BA455" s="404">
        <v>2173.62</v>
      </c>
      <c r="BB455" s="404">
        <v>891.36</v>
      </c>
      <c r="BC455" s="404">
        <v>860.72</v>
      </c>
      <c r="BD455" s="404">
        <v>1699.83</v>
      </c>
      <c r="BE455" s="404">
        <v>1134.04</v>
      </c>
      <c r="BF455" s="404">
        <v>2338035</v>
      </c>
      <c r="BG455" s="404">
        <f t="shared" si="347"/>
        <v>4644</v>
      </c>
      <c r="BH455" s="404">
        <v>9186</v>
      </c>
      <c r="BI455" s="404">
        <v>3559.09</v>
      </c>
      <c r="BJ455" s="404">
        <v>6295.55</v>
      </c>
      <c r="BK455" s="404">
        <f t="shared" si="348"/>
        <v>934101.09</v>
      </c>
      <c r="BL455" s="373" t="str">
        <f t="shared" si="349"/>
        <v xml:space="preserve"> </v>
      </c>
      <c r="BM455" s="373" t="e">
        <f t="shared" si="350"/>
        <v>#DIV/0!</v>
      </c>
      <c r="BN455" s="373" t="e">
        <f t="shared" si="351"/>
        <v>#DIV/0!</v>
      </c>
      <c r="BO455" s="373" t="e">
        <f t="shared" si="352"/>
        <v>#DIV/0!</v>
      </c>
      <c r="BP455" s="373" t="e">
        <f t="shared" si="353"/>
        <v>#DIV/0!</v>
      </c>
      <c r="BQ455" s="373" t="e">
        <f t="shared" si="354"/>
        <v>#DIV/0!</v>
      </c>
      <c r="BR455" s="373" t="e">
        <f t="shared" si="355"/>
        <v>#DIV/0!</v>
      </c>
      <c r="BS455" s="373" t="str">
        <f t="shared" si="356"/>
        <v xml:space="preserve"> </v>
      </c>
      <c r="BT455" s="373" t="e">
        <f t="shared" si="357"/>
        <v>#DIV/0!</v>
      </c>
      <c r="BU455" s="373" t="e">
        <f t="shared" si="358"/>
        <v>#DIV/0!</v>
      </c>
      <c r="BV455" s="373" t="e">
        <f t="shared" si="359"/>
        <v>#DIV/0!</v>
      </c>
      <c r="BW455" s="373" t="str">
        <f t="shared" si="360"/>
        <v xml:space="preserve"> </v>
      </c>
      <c r="BY455" s="406">
        <f t="shared" si="361"/>
        <v>2.9999999728297788</v>
      </c>
      <c r="BZ455" s="407">
        <f t="shared" si="362"/>
        <v>1.4999999864148894</v>
      </c>
      <c r="CA455" s="408">
        <f t="shared" si="363"/>
        <v>3833.8542013888891</v>
      </c>
      <c r="CB455" s="404">
        <f t="shared" si="364"/>
        <v>4852.9799999999996</v>
      </c>
      <c r="CC455" s="409" t="str">
        <f t="shared" si="365"/>
        <v xml:space="preserve"> </v>
      </c>
    </row>
    <row r="456" spans="1:82" s="651" customFormat="1" ht="9" customHeight="1">
      <c r="A456" s="642">
        <v>91</v>
      </c>
      <c r="B456" s="659" t="s">
        <v>710</v>
      </c>
      <c r="C456" s="665">
        <v>5183.1000000000004</v>
      </c>
      <c r="D456" s="665"/>
      <c r="E456" s="695"/>
      <c r="F456" s="695"/>
      <c r="G456" s="696">
        <f t="shared" ref="G456:G488" si="368">ROUND(X456+AJ456+AK456,2)</f>
        <v>5939757.9500000002</v>
      </c>
      <c r="H456" s="648">
        <f t="shared" si="366"/>
        <v>0</v>
      </c>
      <c r="I456" s="673">
        <v>0</v>
      </c>
      <c r="J456" s="673">
        <v>0</v>
      </c>
      <c r="K456" s="673">
        <v>0</v>
      </c>
      <c r="L456" s="673">
        <v>0</v>
      </c>
      <c r="M456" s="673">
        <v>0</v>
      </c>
      <c r="N456" s="648">
        <v>0</v>
      </c>
      <c r="O456" s="648">
        <v>0</v>
      </c>
      <c r="P456" s="648">
        <v>0</v>
      </c>
      <c r="Q456" s="648">
        <v>0</v>
      </c>
      <c r="R456" s="648">
        <v>0</v>
      </c>
      <c r="S456" s="648">
        <v>0</v>
      </c>
      <c r="T456" s="649">
        <v>0</v>
      </c>
      <c r="U456" s="648">
        <v>0</v>
      </c>
      <c r="V456" s="695" t="s">
        <v>992</v>
      </c>
      <c r="W456" s="650">
        <v>1501.92</v>
      </c>
      <c r="X456" s="648">
        <v>5691469.2199999997</v>
      </c>
      <c r="Y456" s="650">
        <v>0</v>
      </c>
      <c r="Z456" s="650">
        <v>0</v>
      </c>
      <c r="AA456" s="650">
        <v>0</v>
      </c>
      <c r="AB456" s="650">
        <v>0</v>
      </c>
      <c r="AC456" s="650">
        <v>0</v>
      </c>
      <c r="AD456" s="650">
        <v>0</v>
      </c>
      <c r="AE456" s="650">
        <v>0</v>
      </c>
      <c r="AF456" s="650">
        <v>0</v>
      </c>
      <c r="AG456" s="650">
        <v>0</v>
      </c>
      <c r="AH456" s="650">
        <v>0</v>
      </c>
      <c r="AI456" s="650">
        <v>0</v>
      </c>
      <c r="AJ456" s="650">
        <v>165249.01999999999</v>
      </c>
      <c r="AK456" s="650">
        <v>83039.710000000006</v>
      </c>
      <c r="AL456" s="650">
        <v>0</v>
      </c>
      <c r="AN456" s="372">
        <f>I456/'Приложение 1.1'!J454</f>
        <v>0</v>
      </c>
      <c r="AO456" s="372" t="e">
        <f t="shared" si="337"/>
        <v>#DIV/0!</v>
      </c>
      <c r="AP456" s="372" t="e">
        <f t="shared" si="338"/>
        <v>#DIV/0!</v>
      </c>
      <c r="AQ456" s="372" t="e">
        <f t="shared" si="339"/>
        <v>#DIV/0!</v>
      </c>
      <c r="AR456" s="372" t="e">
        <f t="shared" si="340"/>
        <v>#DIV/0!</v>
      </c>
      <c r="AS456" s="372" t="e">
        <f t="shared" si="341"/>
        <v>#DIV/0!</v>
      </c>
      <c r="AT456" s="372" t="e">
        <f t="shared" si="342"/>
        <v>#DIV/0!</v>
      </c>
      <c r="AU456" s="372">
        <f t="shared" si="343"/>
        <v>3789.4623015873012</v>
      </c>
      <c r="AV456" s="372" t="e">
        <f t="shared" si="344"/>
        <v>#DIV/0!</v>
      </c>
      <c r="AW456" s="372" t="e">
        <f t="shared" si="345"/>
        <v>#DIV/0!</v>
      </c>
      <c r="AX456" s="372" t="e">
        <f t="shared" si="346"/>
        <v>#DIV/0!</v>
      </c>
      <c r="AY456" s="372">
        <f>AI456/'Приложение 1.1'!J454</f>
        <v>0</v>
      </c>
      <c r="AZ456" s="404">
        <v>766.59</v>
      </c>
      <c r="BA456" s="404">
        <v>2173.62</v>
      </c>
      <c r="BB456" s="404">
        <v>891.36</v>
      </c>
      <c r="BC456" s="404">
        <v>860.72</v>
      </c>
      <c r="BD456" s="404">
        <v>1699.83</v>
      </c>
      <c r="BE456" s="404">
        <v>1134.04</v>
      </c>
      <c r="BF456" s="404">
        <v>2338035</v>
      </c>
      <c r="BG456" s="404">
        <f t="shared" si="347"/>
        <v>4837.9799999999996</v>
      </c>
      <c r="BH456" s="404">
        <v>9186</v>
      </c>
      <c r="BI456" s="404">
        <v>3559.09</v>
      </c>
      <c r="BJ456" s="404">
        <v>6295.55</v>
      </c>
      <c r="BK456" s="404">
        <f t="shared" si="348"/>
        <v>934101.09</v>
      </c>
      <c r="BL456" s="373" t="str">
        <f t="shared" si="349"/>
        <v xml:space="preserve"> </v>
      </c>
      <c r="BM456" s="373" t="e">
        <f t="shared" si="350"/>
        <v>#DIV/0!</v>
      </c>
      <c r="BN456" s="373" t="e">
        <f t="shared" si="351"/>
        <v>#DIV/0!</v>
      </c>
      <c r="BO456" s="373" t="e">
        <f t="shared" si="352"/>
        <v>#DIV/0!</v>
      </c>
      <c r="BP456" s="373" t="e">
        <f t="shared" si="353"/>
        <v>#DIV/0!</v>
      </c>
      <c r="BQ456" s="373" t="e">
        <f t="shared" si="354"/>
        <v>#DIV/0!</v>
      </c>
      <c r="BR456" s="373" t="e">
        <f t="shared" si="355"/>
        <v>#DIV/0!</v>
      </c>
      <c r="BS456" s="373" t="str">
        <f t="shared" si="356"/>
        <v xml:space="preserve"> </v>
      </c>
      <c r="BT456" s="373" t="e">
        <f t="shared" si="357"/>
        <v>#DIV/0!</v>
      </c>
      <c r="BU456" s="373" t="e">
        <f t="shared" si="358"/>
        <v>#DIV/0!</v>
      </c>
      <c r="BV456" s="373" t="e">
        <f t="shared" si="359"/>
        <v>#DIV/0!</v>
      </c>
      <c r="BW456" s="373" t="str">
        <f t="shared" si="360"/>
        <v xml:space="preserve"> </v>
      </c>
      <c r="BX456" s="403"/>
      <c r="BY456" s="406">
        <f t="shared" si="361"/>
        <v>2.7820834012268123</v>
      </c>
      <c r="BZ456" s="407">
        <f t="shared" si="362"/>
        <v>1.3980318844474127</v>
      </c>
      <c r="CA456" s="408">
        <f t="shared" si="363"/>
        <v>3954.7765193885161</v>
      </c>
      <c r="CB456" s="404">
        <f t="shared" si="364"/>
        <v>5055.6899999999996</v>
      </c>
      <c r="CC456" s="409" t="str">
        <f t="shared" si="365"/>
        <v xml:space="preserve"> </v>
      </c>
      <c r="CD456" s="697">
        <f>CA456-CB456</f>
        <v>-1100.9134806114835</v>
      </c>
    </row>
    <row r="457" spans="1:82" s="651" customFormat="1" ht="9" customHeight="1">
      <c r="A457" s="642">
        <v>92</v>
      </c>
      <c r="B457" s="659" t="s">
        <v>711</v>
      </c>
      <c r="C457" s="665">
        <v>2770.2</v>
      </c>
      <c r="D457" s="665"/>
      <c r="E457" s="695"/>
      <c r="F457" s="695"/>
      <c r="G457" s="696">
        <f t="shared" si="368"/>
        <v>3192657.72</v>
      </c>
      <c r="H457" s="648">
        <f t="shared" si="366"/>
        <v>0</v>
      </c>
      <c r="I457" s="673">
        <v>0</v>
      </c>
      <c r="J457" s="673">
        <v>0</v>
      </c>
      <c r="K457" s="673">
        <v>0</v>
      </c>
      <c r="L457" s="673">
        <v>0</v>
      </c>
      <c r="M457" s="673">
        <v>0</v>
      </c>
      <c r="N457" s="648">
        <v>0</v>
      </c>
      <c r="O457" s="648">
        <v>0</v>
      </c>
      <c r="P457" s="648">
        <v>0</v>
      </c>
      <c r="Q457" s="648">
        <v>0</v>
      </c>
      <c r="R457" s="648">
        <v>0</v>
      </c>
      <c r="S457" s="648">
        <v>0</v>
      </c>
      <c r="T457" s="649">
        <v>0</v>
      </c>
      <c r="U457" s="648">
        <v>0</v>
      </c>
      <c r="V457" s="695" t="s">
        <v>992</v>
      </c>
      <c r="W457" s="650">
        <v>840.3</v>
      </c>
      <c r="X457" s="648">
        <v>3061892.32</v>
      </c>
      <c r="Y457" s="650">
        <v>0</v>
      </c>
      <c r="Z457" s="650">
        <v>0</v>
      </c>
      <c r="AA457" s="650">
        <v>0</v>
      </c>
      <c r="AB457" s="650">
        <v>0</v>
      </c>
      <c r="AC457" s="650">
        <v>0</v>
      </c>
      <c r="AD457" s="650">
        <v>0</v>
      </c>
      <c r="AE457" s="650">
        <v>0</v>
      </c>
      <c r="AF457" s="650">
        <v>0</v>
      </c>
      <c r="AG457" s="650">
        <v>0</v>
      </c>
      <c r="AH457" s="650">
        <v>0</v>
      </c>
      <c r="AI457" s="650">
        <v>0</v>
      </c>
      <c r="AJ457" s="650">
        <v>87031.15</v>
      </c>
      <c r="AK457" s="650">
        <v>43734.25</v>
      </c>
      <c r="AL457" s="650">
        <v>0</v>
      </c>
      <c r="AN457" s="372">
        <f>I457/'Приложение 1.1'!J455</f>
        <v>0</v>
      </c>
      <c r="AO457" s="372" t="e">
        <f t="shared" si="337"/>
        <v>#DIV/0!</v>
      </c>
      <c r="AP457" s="372" t="e">
        <f t="shared" si="338"/>
        <v>#DIV/0!</v>
      </c>
      <c r="AQ457" s="372" t="e">
        <f t="shared" si="339"/>
        <v>#DIV/0!</v>
      </c>
      <c r="AR457" s="372" t="e">
        <f t="shared" si="340"/>
        <v>#DIV/0!</v>
      </c>
      <c r="AS457" s="372" t="e">
        <f t="shared" si="341"/>
        <v>#DIV/0!</v>
      </c>
      <c r="AT457" s="372" t="e">
        <f t="shared" si="342"/>
        <v>#DIV/0!</v>
      </c>
      <c r="AU457" s="372">
        <f t="shared" si="343"/>
        <v>3643.8085445674164</v>
      </c>
      <c r="AV457" s="372" t="e">
        <f t="shared" si="344"/>
        <v>#DIV/0!</v>
      </c>
      <c r="AW457" s="372" t="e">
        <f t="shared" si="345"/>
        <v>#DIV/0!</v>
      </c>
      <c r="AX457" s="372" t="e">
        <f t="shared" si="346"/>
        <v>#DIV/0!</v>
      </c>
      <c r="AY457" s="372">
        <f>AI457/'Приложение 1.1'!J455</f>
        <v>0</v>
      </c>
      <c r="AZ457" s="404">
        <v>766.59</v>
      </c>
      <c r="BA457" s="404">
        <v>2173.62</v>
      </c>
      <c r="BB457" s="404">
        <v>891.36</v>
      </c>
      <c r="BC457" s="404">
        <v>860.72</v>
      </c>
      <c r="BD457" s="404">
        <v>1699.83</v>
      </c>
      <c r="BE457" s="404">
        <v>1134.04</v>
      </c>
      <c r="BF457" s="404">
        <v>2338035</v>
      </c>
      <c r="BG457" s="404">
        <f t="shared" si="347"/>
        <v>4837.9799999999996</v>
      </c>
      <c r="BH457" s="404">
        <v>9186</v>
      </c>
      <c r="BI457" s="404">
        <v>3559.09</v>
      </c>
      <c r="BJ457" s="404">
        <v>6295.55</v>
      </c>
      <c r="BK457" s="404">
        <f t="shared" si="348"/>
        <v>934101.09</v>
      </c>
      <c r="BL457" s="373" t="str">
        <f t="shared" si="349"/>
        <v xml:space="preserve"> </v>
      </c>
      <c r="BM457" s="373" t="e">
        <f t="shared" si="350"/>
        <v>#DIV/0!</v>
      </c>
      <c r="BN457" s="373" t="e">
        <f t="shared" si="351"/>
        <v>#DIV/0!</v>
      </c>
      <c r="BO457" s="373" t="e">
        <f t="shared" si="352"/>
        <v>#DIV/0!</v>
      </c>
      <c r="BP457" s="373" t="e">
        <f t="shared" si="353"/>
        <v>#DIV/0!</v>
      </c>
      <c r="BQ457" s="373" t="e">
        <f t="shared" si="354"/>
        <v>#DIV/0!</v>
      </c>
      <c r="BR457" s="373" t="e">
        <f t="shared" si="355"/>
        <v>#DIV/0!</v>
      </c>
      <c r="BS457" s="373" t="str">
        <f t="shared" si="356"/>
        <v xml:space="preserve"> </v>
      </c>
      <c r="BT457" s="373" t="e">
        <f t="shared" si="357"/>
        <v>#DIV/0!</v>
      </c>
      <c r="BU457" s="373" t="e">
        <f t="shared" si="358"/>
        <v>#DIV/0!</v>
      </c>
      <c r="BV457" s="373" t="e">
        <f t="shared" si="359"/>
        <v>#DIV/0!</v>
      </c>
      <c r="BW457" s="373" t="str">
        <f t="shared" si="360"/>
        <v xml:space="preserve"> </v>
      </c>
      <c r="BX457" s="403"/>
      <c r="BY457" s="406">
        <f t="shared" si="361"/>
        <v>2.7259780920079333</v>
      </c>
      <c r="BZ457" s="407">
        <f t="shared" si="362"/>
        <v>1.3698383552371531</v>
      </c>
      <c r="CA457" s="408">
        <f t="shared" si="363"/>
        <v>3799.4260621206718</v>
      </c>
      <c r="CB457" s="404">
        <f t="shared" si="364"/>
        <v>5055.6899999999996</v>
      </c>
      <c r="CC457" s="409" t="str">
        <f t="shared" si="365"/>
        <v xml:space="preserve"> </v>
      </c>
    </row>
    <row r="458" spans="1:82" s="403" customFormat="1" ht="9" customHeight="1">
      <c r="A458" s="641">
        <v>93</v>
      </c>
      <c r="B458" s="412" t="s">
        <v>712</v>
      </c>
      <c r="C458" s="413">
        <v>1780.35</v>
      </c>
      <c r="D458" s="413"/>
      <c r="E458" s="414"/>
      <c r="F458" s="414"/>
      <c r="G458" s="415">
        <f t="shared" si="368"/>
        <v>3320117.74</v>
      </c>
      <c r="H458" s="410">
        <f t="shared" si="366"/>
        <v>0</v>
      </c>
      <c r="I458" s="416">
        <v>0</v>
      </c>
      <c r="J458" s="416">
        <v>0</v>
      </c>
      <c r="K458" s="416">
        <v>0</v>
      </c>
      <c r="L458" s="416">
        <v>0</v>
      </c>
      <c r="M458" s="416">
        <v>0</v>
      </c>
      <c r="N458" s="410">
        <v>0</v>
      </c>
      <c r="O458" s="410">
        <v>0</v>
      </c>
      <c r="P458" s="410">
        <v>0</v>
      </c>
      <c r="Q458" s="410">
        <v>0</v>
      </c>
      <c r="R458" s="410">
        <v>0</v>
      </c>
      <c r="S458" s="410">
        <v>0</v>
      </c>
      <c r="T458" s="417">
        <v>0</v>
      </c>
      <c r="U458" s="410">
        <v>0</v>
      </c>
      <c r="V458" s="414" t="s">
        <v>993</v>
      </c>
      <c r="W458" s="405">
        <v>866</v>
      </c>
      <c r="X458" s="410">
        <f>ROUND(IF(V458="СК",4852.98,5055.69)*0.955*0.79*W458,2)</f>
        <v>3170712.44</v>
      </c>
      <c r="Y458" s="405">
        <v>0</v>
      </c>
      <c r="Z458" s="405">
        <v>0</v>
      </c>
      <c r="AA458" s="405">
        <v>0</v>
      </c>
      <c r="AB458" s="405">
        <v>0</v>
      </c>
      <c r="AC458" s="405">
        <v>0</v>
      </c>
      <c r="AD458" s="405">
        <v>0</v>
      </c>
      <c r="AE458" s="405">
        <v>0</v>
      </c>
      <c r="AF458" s="405">
        <v>0</v>
      </c>
      <c r="AG458" s="405">
        <v>0</v>
      </c>
      <c r="AH458" s="405">
        <v>0</v>
      </c>
      <c r="AI458" s="405">
        <v>0</v>
      </c>
      <c r="AJ458" s="405">
        <f t="shared" ref="AJ458:AJ488" si="369">ROUND(X458/95.5*3,2)</f>
        <v>99603.53</v>
      </c>
      <c r="AK458" s="405">
        <f t="shared" ref="AK458:AK488" si="370">ROUND(X458/95.5*1.5,2)</f>
        <v>49801.77</v>
      </c>
      <c r="AL458" s="405">
        <v>0</v>
      </c>
      <c r="AN458" s="372">
        <f>I458/'Приложение 1.1'!J456</f>
        <v>0</v>
      </c>
      <c r="AO458" s="372" t="e">
        <f t="shared" si="337"/>
        <v>#DIV/0!</v>
      </c>
      <c r="AP458" s="372" t="e">
        <f t="shared" si="338"/>
        <v>#DIV/0!</v>
      </c>
      <c r="AQ458" s="372" t="e">
        <f t="shared" si="339"/>
        <v>#DIV/0!</v>
      </c>
      <c r="AR458" s="372" t="e">
        <f t="shared" si="340"/>
        <v>#DIV/0!</v>
      </c>
      <c r="AS458" s="372" t="e">
        <f t="shared" si="341"/>
        <v>#DIV/0!</v>
      </c>
      <c r="AT458" s="372" t="e">
        <f t="shared" si="342"/>
        <v>#DIV/0!</v>
      </c>
      <c r="AU458" s="372">
        <f t="shared" si="343"/>
        <v>3661.3307621247113</v>
      </c>
      <c r="AV458" s="372" t="e">
        <f t="shared" si="344"/>
        <v>#DIV/0!</v>
      </c>
      <c r="AW458" s="372" t="e">
        <f t="shared" si="345"/>
        <v>#DIV/0!</v>
      </c>
      <c r="AX458" s="372" t="e">
        <f t="shared" si="346"/>
        <v>#DIV/0!</v>
      </c>
      <c r="AY458" s="372">
        <f>AI458/'Приложение 1.1'!J456</f>
        <v>0</v>
      </c>
      <c r="AZ458" s="404">
        <v>766.59</v>
      </c>
      <c r="BA458" s="404">
        <v>2173.62</v>
      </c>
      <c r="BB458" s="404">
        <v>891.36</v>
      </c>
      <c r="BC458" s="404">
        <v>860.72</v>
      </c>
      <c r="BD458" s="404">
        <v>1699.83</v>
      </c>
      <c r="BE458" s="404">
        <v>1134.04</v>
      </c>
      <c r="BF458" s="404">
        <v>2338035</v>
      </c>
      <c r="BG458" s="404">
        <f t="shared" si="347"/>
        <v>4644</v>
      </c>
      <c r="BH458" s="404">
        <v>9186</v>
      </c>
      <c r="BI458" s="404">
        <v>3559.09</v>
      </c>
      <c r="BJ458" s="404">
        <v>6295.55</v>
      </c>
      <c r="BK458" s="404">
        <f t="shared" si="348"/>
        <v>934101.09</v>
      </c>
      <c r="BL458" s="373" t="str">
        <f t="shared" si="349"/>
        <v xml:space="preserve"> </v>
      </c>
      <c r="BM458" s="373" t="e">
        <f t="shared" si="350"/>
        <v>#DIV/0!</v>
      </c>
      <c r="BN458" s="373" t="e">
        <f t="shared" si="351"/>
        <v>#DIV/0!</v>
      </c>
      <c r="BO458" s="373" t="e">
        <f t="shared" si="352"/>
        <v>#DIV/0!</v>
      </c>
      <c r="BP458" s="373" t="e">
        <f t="shared" si="353"/>
        <v>#DIV/0!</v>
      </c>
      <c r="BQ458" s="373" t="e">
        <f t="shared" si="354"/>
        <v>#DIV/0!</v>
      </c>
      <c r="BR458" s="373" t="e">
        <f t="shared" si="355"/>
        <v>#DIV/0!</v>
      </c>
      <c r="BS458" s="373" t="str">
        <f t="shared" si="356"/>
        <v xml:space="preserve"> </v>
      </c>
      <c r="BT458" s="373" t="e">
        <f t="shared" si="357"/>
        <v>#DIV/0!</v>
      </c>
      <c r="BU458" s="373" t="e">
        <f t="shared" si="358"/>
        <v>#DIV/0!</v>
      </c>
      <c r="BV458" s="373" t="e">
        <f t="shared" si="359"/>
        <v>#DIV/0!</v>
      </c>
      <c r="BW458" s="373" t="str">
        <f t="shared" si="360"/>
        <v xml:space="preserve"> </v>
      </c>
      <c r="BY458" s="406">
        <f t="shared" si="361"/>
        <v>2.9999999337372891</v>
      </c>
      <c r="BZ458" s="407">
        <f t="shared" si="362"/>
        <v>1.5000001174657136</v>
      </c>
      <c r="CA458" s="408">
        <f t="shared" si="363"/>
        <v>3833.8542032332566</v>
      </c>
      <c r="CB458" s="404">
        <f t="shared" si="364"/>
        <v>4852.9799999999996</v>
      </c>
      <c r="CC458" s="409" t="str">
        <f t="shared" si="365"/>
        <v xml:space="preserve"> </v>
      </c>
    </row>
    <row r="459" spans="1:82" s="651" customFormat="1" ht="9" customHeight="1">
      <c r="A459" s="642">
        <v>94</v>
      </c>
      <c r="B459" s="659" t="s">
        <v>713</v>
      </c>
      <c r="C459" s="665">
        <v>1437.33</v>
      </c>
      <c r="D459" s="665"/>
      <c r="E459" s="695"/>
      <c r="F459" s="695"/>
      <c r="G459" s="696">
        <f t="shared" si="368"/>
        <v>1530128.14</v>
      </c>
      <c r="H459" s="648">
        <f t="shared" si="366"/>
        <v>0</v>
      </c>
      <c r="I459" s="673">
        <v>0</v>
      </c>
      <c r="J459" s="673">
        <v>0</v>
      </c>
      <c r="K459" s="673">
        <v>0</v>
      </c>
      <c r="L459" s="673">
        <v>0</v>
      </c>
      <c r="M459" s="673">
        <v>0</v>
      </c>
      <c r="N459" s="648">
        <v>0</v>
      </c>
      <c r="O459" s="648">
        <v>0</v>
      </c>
      <c r="P459" s="648">
        <v>0</v>
      </c>
      <c r="Q459" s="648">
        <v>0</v>
      </c>
      <c r="R459" s="648">
        <v>0</v>
      </c>
      <c r="S459" s="648">
        <v>0</v>
      </c>
      <c r="T459" s="649">
        <v>0</v>
      </c>
      <c r="U459" s="648">
        <v>0</v>
      </c>
      <c r="V459" s="695" t="s">
        <v>992</v>
      </c>
      <c r="W459" s="650">
        <v>376</v>
      </c>
      <c r="X459" s="648">
        <v>1457131.26</v>
      </c>
      <c r="Y459" s="650">
        <v>0</v>
      </c>
      <c r="Z459" s="650">
        <v>0</v>
      </c>
      <c r="AA459" s="650">
        <v>0</v>
      </c>
      <c r="AB459" s="650">
        <v>0</v>
      </c>
      <c r="AC459" s="650">
        <v>0</v>
      </c>
      <c r="AD459" s="650">
        <v>0</v>
      </c>
      <c r="AE459" s="650">
        <v>0</v>
      </c>
      <c r="AF459" s="650">
        <v>0</v>
      </c>
      <c r="AG459" s="650">
        <v>0</v>
      </c>
      <c r="AH459" s="650">
        <v>0</v>
      </c>
      <c r="AI459" s="650">
        <v>0</v>
      </c>
      <c r="AJ459" s="650">
        <v>48583.21</v>
      </c>
      <c r="AK459" s="650">
        <v>24413.67</v>
      </c>
      <c r="AL459" s="650">
        <v>0</v>
      </c>
      <c r="AN459" s="372">
        <f>I459/'Приложение 1.1'!J457</f>
        <v>0</v>
      </c>
      <c r="AO459" s="372" t="e">
        <f t="shared" si="337"/>
        <v>#DIV/0!</v>
      </c>
      <c r="AP459" s="372" t="e">
        <f t="shared" si="338"/>
        <v>#DIV/0!</v>
      </c>
      <c r="AQ459" s="372" t="e">
        <f t="shared" si="339"/>
        <v>#DIV/0!</v>
      </c>
      <c r="AR459" s="372" t="e">
        <f t="shared" si="340"/>
        <v>#DIV/0!</v>
      </c>
      <c r="AS459" s="372" t="e">
        <f t="shared" si="341"/>
        <v>#DIV/0!</v>
      </c>
      <c r="AT459" s="372" t="e">
        <f t="shared" si="342"/>
        <v>#DIV/0!</v>
      </c>
      <c r="AU459" s="372">
        <f t="shared" si="343"/>
        <v>3875.3490957446807</v>
      </c>
      <c r="AV459" s="372" t="e">
        <f t="shared" si="344"/>
        <v>#DIV/0!</v>
      </c>
      <c r="AW459" s="372" t="e">
        <f t="shared" si="345"/>
        <v>#DIV/0!</v>
      </c>
      <c r="AX459" s="372" t="e">
        <f t="shared" si="346"/>
        <v>#DIV/0!</v>
      </c>
      <c r="AY459" s="372">
        <f>AI459/'Приложение 1.1'!J457</f>
        <v>0</v>
      </c>
      <c r="AZ459" s="404">
        <v>766.59</v>
      </c>
      <c r="BA459" s="404">
        <v>2173.62</v>
      </c>
      <c r="BB459" s="404">
        <v>891.36</v>
      </c>
      <c r="BC459" s="404">
        <v>860.72</v>
      </c>
      <c r="BD459" s="404">
        <v>1699.83</v>
      </c>
      <c r="BE459" s="404">
        <v>1134.04</v>
      </c>
      <c r="BF459" s="404">
        <v>2338035</v>
      </c>
      <c r="BG459" s="404">
        <f t="shared" si="347"/>
        <v>4837.9799999999996</v>
      </c>
      <c r="BH459" s="404">
        <v>9186</v>
      </c>
      <c r="BI459" s="404">
        <v>3559.09</v>
      </c>
      <c r="BJ459" s="404">
        <v>6295.55</v>
      </c>
      <c r="BK459" s="404">
        <f t="shared" si="348"/>
        <v>934101.09</v>
      </c>
      <c r="BL459" s="373" t="str">
        <f t="shared" si="349"/>
        <v xml:space="preserve"> </v>
      </c>
      <c r="BM459" s="373" t="e">
        <f t="shared" si="350"/>
        <v>#DIV/0!</v>
      </c>
      <c r="BN459" s="373" t="e">
        <f t="shared" si="351"/>
        <v>#DIV/0!</v>
      </c>
      <c r="BO459" s="373" t="e">
        <f t="shared" si="352"/>
        <v>#DIV/0!</v>
      </c>
      <c r="BP459" s="373" t="e">
        <f t="shared" si="353"/>
        <v>#DIV/0!</v>
      </c>
      <c r="BQ459" s="373" t="e">
        <f t="shared" si="354"/>
        <v>#DIV/0!</v>
      </c>
      <c r="BR459" s="373" t="e">
        <f t="shared" si="355"/>
        <v>#DIV/0!</v>
      </c>
      <c r="BS459" s="373" t="str">
        <f t="shared" si="356"/>
        <v xml:space="preserve"> </v>
      </c>
      <c r="BT459" s="373" t="e">
        <f t="shared" si="357"/>
        <v>#DIV/0!</v>
      </c>
      <c r="BU459" s="373" t="e">
        <f t="shared" si="358"/>
        <v>#DIV/0!</v>
      </c>
      <c r="BV459" s="373" t="e">
        <f t="shared" si="359"/>
        <v>#DIV/0!</v>
      </c>
      <c r="BW459" s="373" t="str">
        <f t="shared" si="360"/>
        <v xml:space="preserve"> </v>
      </c>
      <c r="BX459" s="403"/>
      <c r="BY459" s="406">
        <f t="shared" si="361"/>
        <v>3.1751072821914117</v>
      </c>
      <c r="BZ459" s="407">
        <f t="shared" si="362"/>
        <v>1.5955310775475313</v>
      </c>
      <c r="CA459" s="408">
        <f t="shared" si="363"/>
        <v>4069.4897340425528</v>
      </c>
      <c r="CB459" s="404">
        <f t="shared" si="364"/>
        <v>5055.6899999999996</v>
      </c>
      <c r="CC459" s="409" t="str">
        <f t="shared" si="365"/>
        <v xml:space="preserve"> </v>
      </c>
    </row>
    <row r="460" spans="1:82" s="403" customFormat="1" ht="9" customHeight="1">
      <c r="A460" s="641">
        <v>95</v>
      </c>
      <c r="B460" s="412" t="s">
        <v>714</v>
      </c>
      <c r="C460" s="413">
        <v>3423.5</v>
      </c>
      <c r="D460" s="413"/>
      <c r="E460" s="414"/>
      <c r="F460" s="414"/>
      <c r="G460" s="415">
        <f t="shared" si="368"/>
        <v>3292063.1</v>
      </c>
      <c r="H460" s="410">
        <f t="shared" si="366"/>
        <v>0</v>
      </c>
      <c r="I460" s="416">
        <v>0</v>
      </c>
      <c r="J460" s="416">
        <v>0</v>
      </c>
      <c r="K460" s="416">
        <v>0</v>
      </c>
      <c r="L460" s="416">
        <v>0</v>
      </c>
      <c r="M460" s="416">
        <v>0</v>
      </c>
      <c r="N460" s="410">
        <v>0</v>
      </c>
      <c r="O460" s="410">
        <v>0</v>
      </c>
      <c r="P460" s="410">
        <v>0</v>
      </c>
      <c r="Q460" s="410">
        <v>0</v>
      </c>
      <c r="R460" s="410">
        <v>0</v>
      </c>
      <c r="S460" s="410">
        <v>0</v>
      </c>
      <c r="T460" s="417">
        <v>0</v>
      </c>
      <c r="U460" s="410">
        <v>0</v>
      </c>
      <c r="V460" s="414" t="s">
        <v>992</v>
      </c>
      <c r="W460" s="405">
        <v>892</v>
      </c>
      <c r="X460" s="410">
        <f>ROUND(IF(V460="СК",4852.98,5055.69)*0.955*0.73*W460,2)</f>
        <v>3143920.26</v>
      </c>
      <c r="Y460" s="405">
        <v>0</v>
      </c>
      <c r="Z460" s="405">
        <v>0</v>
      </c>
      <c r="AA460" s="405">
        <v>0</v>
      </c>
      <c r="AB460" s="405">
        <v>0</v>
      </c>
      <c r="AC460" s="405">
        <v>0</v>
      </c>
      <c r="AD460" s="405">
        <v>0</v>
      </c>
      <c r="AE460" s="405">
        <v>0</v>
      </c>
      <c r="AF460" s="405">
        <v>0</v>
      </c>
      <c r="AG460" s="405">
        <v>0</v>
      </c>
      <c r="AH460" s="405">
        <v>0</v>
      </c>
      <c r="AI460" s="405">
        <v>0</v>
      </c>
      <c r="AJ460" s="405">
        <f t="shared" si="369"/>
        <v>98761.89</v>
      </c>
      <c r="AK460" s="405">
        <f t="shared" si="370"/>
        <v>49380.95</v>
      </c>
      <c r="AL460" s="405">
        <v>0</v>
      </c>
      <c r="AN460" s="372">
        <f>I460/'Приложение 1.1'!J458</f>
        <v>0</v>
      </c>
      <c r="AO460" s="372" t="e">
        <f t="shared" si="337"/>
        <v>#DIV/0!</v>
      </c>
      <c r="AP460" s="372" t="e">
        <f t="shared" si="338"/>
        <v>#DIV/0!</v>
      </c>
      <c r="AQ460" s="372" t="e">
        <f t="shared" si="339"/>
        <v>#DIV/0!</v>
      </c>
      <c r="AR460" s="372" t="e">
        <f t="shared" si="340"/>
        <v>#DIV/0!</v>
      </c>
      <c r="AS460" s="372" t="e">
        <f t="shared" si="341"/>
        <v>#DIV/0!</v>
      </c>
      <c r="AT460" s="372" t="e">
        <f t="shared" si="342"/>
        <v>#DIV/0!</v>
      </c>
      <c r="AU460" s="372">
        <f t="shared" si="343"/>
        <v>3524.5742825112106</v>
      </c>
      <c r="AV460" s="372" t="e">
        <f t="shared" si="344"/>
        <v>#DIV/0!</v>
      </c>
      <c r="AW460" s="372" t="e">
        <f t="shared" si="345"/>
        <v>#DIV/0!</v>
      </c>
      <c r="AX460" s="372" t="e">
        <f t="shared" si="346"/>
        <v>#DIV/0!</v>
      </c>
      <c r="AY460" s="372">
        <f>AI460/'Приложение 1.1'!J458</f>
        <v>0</v>
      </c>
      <c r="AZ460" s="404">
        <v>766.59</v>
      </c>
      <c r="BA460" s="404">
        <v>2173.62</v>
      </c>
      <c r="BB460" s="404">
        <v>891.36</v>
      </c>
      <c r="BC460" s="404">
        <v>860.72</v>
      </c>
      <c r="BD460" s="404">
        <v>1699.83</v>
      </c>
      <c r="BE460" s="404">
        <v>1134.04</v>
      </c>
      <c r="BF460" s="404">
        <v>2338035</v>
      </c>
      <c r="BG460" s="404">
        <f t="shared" si="347"/>
        <v>4837.9799999999996</v>
      </c>
      <c r="BH460" s="404">
        <v>9186</v>
      </c>
      <c r="BI460" s="404">
        <v>3559.09</v>
      </c>
      <c r="BJ460" s="404">
        <v>6295.55</v>
      </c>
      <c r="BK460" s="404">
        <f t="shared" si="348"/>
        <v>934101.09</v>
      </c>
      <c r="BL460" s="373" t="str">
        <f t="shared" si="349"/>
        <v xml:space="preserve"> </v>
      </c>
      <c r="BM460" s="373" t="e">
        <f t="shared" si="350"/>
        <v>#DIV/0!</v>
      </c>
      <c r="BN460" s="373" t="e">
        <f t="shared" si="351"/>
        <v>#DIV/0!</v>
      </c>
      <c r="BO460" s="373" t="e">
        <f t="shared" si="352"/>
        <v>#DIV/0!</v>
      </c>
      <c r="BP460" s="373" t="e">
        <f t="shared" si="353"/>
        <v>#DIV/0!</v>
      </c>
      <c r="BQ460" s="373" t="e">
        <f t="shared" si="354"/>
        <v>#DIV/0!</v>
      </c>
      <c r="BR460" s="373" t="e">
        <f t="shared" si="355"/>
        <v>#DIV/0!</v>
      </c>
      <c r="BS460" s="373" t="str">
        <f t="shared" si="356"/>
        <v xml:space="preserve"> </v>
      </c>
      <c r="BT460" s="373" t="e">
        <f t="shared" si="357"/>
        <v>#DIV/0!</v>
      </c>
      <c r="BU460" s="373" t="e">
        <f t="shared" si="358"/>
        <v>#DIV/0!</v>
      </c>
      <c r="BV460" s="373" t="e">
        <f t="shared" si="359"/>
        <v>#DIV/0!</v>
      </c>
      <c r="BW460" s="373" t="str">
        <f t="shared" si="360"/>
        <v xml:space="preserve"> </v>
      </c>
      <c r="BY460" s="406">
        <f t="shared" si="361"/>
        <v>2.9999999088717346</v>
      </c>
      <c r="BZ460" s="407">
        <f t="shared" si="362"/>
        <v>1.5000001063163095</v>
      </c>
      <c r="CA460" s="408">
        <f t="shared" si="363"/>
        <v>3690.6536995515694</v>
      </c>
      <c r="CB460" s="404">
        <f t="shared" si="364"/>
        <v>5055.6899999999996</v>
      </c>
      <c r="CC460" s="409" t="str">
        <f t="shared" si="365"/>
        <v xml:space="preserve"> </v>
      </c>
    </row>
    <row r="461" spans="1:82" s="403" customFormat="1" ht="9" customHeight="1">
      <c r="A461" s="641">
        <v>96</v>
      </c>
      <c r="B461" s="412" t="s">
        <v>715</v>
      </c>
      <c r="C461" s="413">
        <v>7634</v>
      </c>
      <c r="D461" s="413"/>
      <c r="E461" s="414"/>
      <c r="F461" s="414"/>
      <c r="G461" s="415">
        <f t="shared" si="368"/>
        <v>7462501.7800000003</v>
      </c>
      <c r="H461" s="410">
        <f t="shared" si="366"/>
        <v>0</v>
      </c>
      <c r="I461" s="416">
        <v>0</v>
      </c>
      <c r="J461" s="416">
        <v>0</v>
      </c>
      <c r="K461" s="416">
        <v>0</v>
      </c>
      <c r="L461" s="416">
        <v>0</v>
      </c>
      <c r="M461" s="416">
        <v>0</v>
      </c>
      <c r="N461" s="410">
        <v>0</v>
      </c>
      <c r="O461" s="410">
        <v>0</v>
      </c>
      <c r="P461" s="410">
        <v>0</v>
      </c>
      <c r="Q461" s="410">
        <v>0</v>
      </c>
      <c r="R461" s="410">
        <v>0</v>
      </c>
      <c r="S461" s="410">
        <v>0</v>
      </c>
      <c r="T461" s="417">
        <v>0</v>
      </c>
      <c r="U461" s="410">
        <v>0</v>
      </c>
      <c r="V461" s="414" t="s">
        <v>992</v>
      </c>
      <c r="W461" s="405">
        <v>2022</v>
      </c>
      <c r="X461" s="410">
        <f>ROUND(IF(V461="СК",4852.98,5055.69)*0.955*0.73*W461,2)</f>
        <v>7126689.2000000002</v>
      </c>
      <c r="Y461" s="405">
        <v>0</v>
      </c>
      <c r="Z461" s="405">
        <v>0</v>
      </c>
      <c r="AA461" s="405">
        <v>0</v>
      </c>
      <c r="AB461" s="405">
        <v>0</v>
      </c>
      <c r="AC461" s="405">
        <v>0</v>
      </c>
      <c r="AD461" s="405">
        <v>0</v>
      </c>
      <c r="AE461" s="405">
        <v>0</v>
      </c>
      <c r="AF461" s="405">
        <v>0</v>
      </c>
      <c r="AG461" s="405">
        <v>0</v>
      </c>
      <c r="AH461" s="405">
        <v>0</v>
      </c>
      <c r="AI461" s="405">
        <v>0</v>
      </c>
      <c r="AJ461" s="405">
        <f t="shared" si="369"/>
        <v>223875.05</v>
      </c>
      <c r="AK461" s="405">
        <f t="shared" si="370"/>
        <v>111937.53</v>
      </c>
      <c r="AL461" s="405">
        <v>0</v>
      </c>
      <c r="AN461" s="372">
        <f>I461/'Приложение 1.1'!J459</f>
        <v>0</v>
      </c>
      <c r="AO461" s="372" t="e">
        <f t="shared" si="337"/>
        <v>#DIV/0!</v>
      </c>
      <c r="AP461" s="372" t="e">
        <f t="shared" si="338"/>
        <v>#DIV/0!</v>
      </c>
      <c r="AQ461" s="372" t="e">
        <f t="shared" si="339"/>
        <v>#DIV/0!</v>
      </c>
      <c r="AR461" s="372" t="e">
        <f t="shared" si="340"/>
        <v>#DIV/0!</v>
      </c>
      <c r="AS461" s="372" t="e">
        <f t="shared" si="341"/>
        <v>#DIV/0!</v>
      </c>
      <c r="AT461" s="372" t="e">
        <f t="shared" si="342"/>
        <v>#DIV/0!</v>
      </c>
      <c r="AU461" s="372">
        <f t="shared" si="343"/>
        <v>3524.5742828882294</v>
      </c>
      <c r="AV461" s="372" t="e">
        <f t="shared" si="344"/>
        <v>#DIV/0!</v>
      </c>
      <c r="AW461" s="372" t="e">
        <f t="shared" si="345"/>
        <v>#DIV/0!</v>
      </c>
      <c r="AX461" s="372" t="e">
        <f t="shared" si="346"/>
        <v>#DIV/0!</v>
      </c>
      <c r="AY461" s="372">
        <f>AI461/'Приложение 1.1'!J459</f>
        <v>0</v>
      </c>
      <c r="AZ461" s="404">
        <v>766.59</v>
      </c>
      <c r="BA461" s="404">
        <v>2173.62</v>
      </c>
      <c r="BB461" s="404">
        <v>891.36</v>
      </c>
      <c r="BC461" s="404">
        <v>860.72</v>
      </c>
      <c r="BD461" s="404">
        <v>1699.83</v>
      </c>
      <c r="BE461" s="404">
        <v>1134.04</v>
      </c>
      <c r="BF461" s="404">
        <v>2338035</v>
      </c>
      <c r="BG461" s="404">
        <f t="shared" si="347"/>
        <v>4837.9799999999996</v>
      </c>
      <c r="BH461" s="404">
        <v>9186</v>
      </c>
      <c r="BI461" s="404">
        <v>3559.09</v>
      </c>
      <c r="BJ461" s="404">
        <v>6295.55</v>
      </c>
      <c r="BK461" s="404">
        <f t="shared" si="348"/>
        <v>934101.09</v>
      </c>
      <c r="BL461" s="373" t="str">
        <f t="shared" si="349"/>
        <v xml:space="preserve"> </v>
      </c>
      <c r="BM461" s="373" t="e">
        <f t="shared" si="350"/>
        <v>#DIV/0!</v>
      </c>
      <c r="BN461" s="373" t="e">
        <f t="shared" si="351"/>
        <v>#DIV/0!</v>
      </c>
      <c r="BO461" s="373" t="e">
        <f t="shared" si="352"/>
        <v>#DIV/0!</v>
      </c>
      <c r="BP461" s="373" t="e">
        <f t="shared" si="353"/>
        <v>#DIV/0!</v>
      </c>
      <c r="BQ461" s="373" t="e">
        <f t="shared" si="354"/>
        <v>#DIV/0!</v>
      </c>
      <c r="BR461" s="373" t="e">
        <f t="shared" si="355"/>
        <v>#DIV/0!</v>
      </c>
      <c r="BS461" s="373" t="str">
        <f t="shared" si="356"/>
        <v xml:space="preserve"> </v>
      </c>
      <c r="BT461" s="373" t="e">
        <f t="shared" si="357"/>
        <v>#DIV/0!</v>
      </c>
      <c r="BU461" s="373" t="e">
        <f t="shared" si="358"/>
        <v>#DIV/0!</v>
      </c>
      <c r="BV461" s="373" t="e">
        <f t="shared" si="359"/>
        <v>#DIV/0!</v>
      </c>
      <c r="BW461" s="373" t="str">
        <f t="shared" si="360"/>
        <v xml:space="preserve"> </v>
      </c>
      <c r="BY461" s="406">
        <f t="shared" si="361"/>
        <v>2.9999999544388714</v>
      </c>
      <c r="BZ461" s="407">
        <f t="shared" si="362"/>
        <v>1.500000044221095</v>
      </c>
      <c r="CA461" s="408">
        <f t="shared" si="363"/>
        <v>3690.6536993076165</v>
      </c>
      <c r="CB461" s="404">
        <f t="shared" si="364"/>
        <v>5055.6899999999996</v>
      </c>
      <c r="CC461" s="409" t="str">
        <f t="shared" si="365"/>
        <v xml:space="preserve"> </v>
      </c>
      <c r="CD461" s="418">
        <f>CA461-CB461</f>
        <v>-1365.0363006923831</v>
      </c>
    </row>
    <row r="462" spans="1:82" s="651" customFormat="1" ht="9" customHeight="1">
      <c r="A462" s="642">
        <v>97</v>
      </c>
      <c r="B462" s="659" t="s">
        <v>716</v>
      </c>
      <c r="C462" s="665">
        <v>3843</v>
      </c>
      <c r="D462" s="665"/>
      <c r="E462" s="695"/>
      <c r="F462" s="695"/>
      <c r="G462" s="696">
        <f t="shared" si="368"/>
        <v>4131332.87</v>
      </c>
      <c r="H462" s="648">
        <f t="shared" si="366"/>
        <v>0</v>
      </c>
      <c r="I462" s="673">
        <v>0</v>
      </c>
      <c r="J462" s="673">
        <v>0</v>
      </c>
      <c r="K462" s="673">
        <v>0</v>
      </c>
      <c r="L462" s="673">
        <v>0</v>
      </c>
      <c r="M462" s="673">
        <v>0</v>
      </c>
      <c r="N462" s="648">
        <v>0</v>
      </c>
      <c r="O462" s="648">
        <v>0</v>
      </c>
      <c r="P462" s="648">
        <v>0</v>
      </c>
      <c r="Q462" s="648">
        <v>0</v>
      </c>
      <c r="R462" s="648">
        <v>0</v>
      </c>
      <c r="S462" s="648">
        <v>0</v>
      </c>
      <c r="T462" s="649">
        <v>0</v>
      </c>
      <c r="U462" s="648">
        <v>0</v>
      </c>
      <c r="V462" s="695" t="s">
        <v>992</v>
      </c>
      <c r="W462" s="650">
        <v>1040</v>
      </c>
      <c r="X462" s="648">
        <v>3970938.36</v>
      </c>
      <c r="Y462" s="650">
        <v>0</v>
      </c>
      <c r="Z462" s="650">
        <v>0</v>
      </c>
      <c r="AA462" s="650">
        <v>0</v>
      </c>
      <c r="AB462" s="650">
        <v>0</v>
      </c>
      <c r="AC462" s="650">
        <v>0</v>
      </c>
      <c r="AD462" s="650">
        <v>0</v>
      </c>
      <c r="AE462" s="650">
        <v>0</v>
      </c>
      <c r="AF462" s="650">
        <v>0</v>
      </c>
      <c r="AG462" s="650">
        <v>0</v>
      </c>
      <c r="AH462" s="650">
        <v>0</v>
      </c>
      <c r="AI462" s="650">
        <v>0</v>
      </c>
      <c r="AJ462" s="650">
        <v>106750.86</v>
      </c>
      <c r="AK462" s="650">
        <v>53643.65</v>
      </c>
      <c r="AL462" s="650">
        <v>0</v>
      </c>
      <c r="AN462" s="372">
        <f>I462/'Приложение 1.1'!J460</f>
        <v>0</v>
      </c>
      <c r="AO462" s="372" t="e">
        <f t="shared" si="337"/>
        <v>#DIV/0!</v>
      </c>
      <c r="AP462" s="372" t="e">
        <f t="shared" si="338"/>
        <v>#DIV/0!</v>
      </c>
      <c r="AQ462" s="372" t="e">
        <f t="shared" si="339"/>
        <v>#DIV/0!</v>
      </c>
      <c r="AR462" s="372" t="e">
        <f t="shared" si="340"/>
        <v>#DIV/0!</v>
      </c>
      <c r="AS462" s="372" t="e">
        <f t="shared" si="341"/>
        <v>#DIV/0!</v>
      </c>
      <c r="AT462" s="372" t="e">
        <f t="shared" si="342"/>
        <v>#DIV/0!</v>
      </c>
      <c r="AU462" s="372">
        <f t="shared" si="343"/>
        <v>3818.2099615384614</v>
      </c>
      <c r="AV462" s="372" t="e">
        <f t="shared" si="344"/>
        <v>#DIV/0!</v>
      </c>
      <c r="AW462" s="372" t="e">
        <f t="shared" si="345"/>
        <v>#DIV/0!</v>
      </c>
      <c r="AX462" s="372" t="e">
        <f t="shared" si="346"/>
        <v>#DIV/0!</v>
      </c>
      <c r="AY462" s="372">
        <f>AI462/'Приложение 1.1'!J460</f>
        <v>0</v>
      </c>
      <c r="AZ462" s="404">
        <v>766.59</v>
      </c>
      <c r="BA462" s="404">
        <v>2173.62</v>
      </c>
      <c r="BB462" s="404">
        <v>891.36</v>
      </c>
      <c r="BC462" s="404">
        <v>860.72</v>
      </c>
      <c r="BD462" s="404">
        <v>1699.83</v>
      </c>
      <c r="BE462" s="404">
        <v>1134.04</v>
      </c>
      <c r="BF462" s="404">
        <v>2338035</v>
      </c>
      <c r="BG462" s="404">
        <f t="shared" si="347"/>
        <v>4837.9799999999996</v>
      </c>
      <c r="BH462" s="404">
        <v>9186</v>
      </c>
      <c r="BI462" s="404">
        <v>3559.09</v>
      </c>
      <c r="BJ462" s="404">
        <v>6295.55</v>
      </c>
      <c r="BK462" s="404">
        <f t="shared" si="348"/>
        <v>934101.09</v>
      </c>
      <c r="BL462" s="373" t="str">
        <f t="shared" si="349"/>
        <v xml:space="preserve"> </v>
      </c>
      <c r="BM462" s="373" t="e">
        <f t="shared" si="350"/>
        <v>#DIV/0!</v>
      </c>
      <c r="BN462" s="373" t="e">
        <f t="shared" si="351"/>
        <v>#DIV/0!</v>
      </c>
      <c r="BO462" s="373" t="e">
        <f t="shared" si="352"/>
        <v>#DIV/0!</v>
      </c>
      <c r="BP462" s="373" t="e">
        <f t="shared" si="353"/>
        <v>#DIV/0!</v>
      </c>
      <c r="BQ462" s="373" t="e">
        <f t="shared" si="354"/>
        <v>#DIV/0!</v>
      </c>
      <c r="BR462" s="373" t="e">
        <f t="shared" si="355"/>
        <v>#DIV/0!</v>
      </c>
      <c r="BS462" s="373" t="str">
        <f t="shared" si="356"/>
        <v xml:space="preserve"> </v>
      </c>
      <c r="BT462" s="373" t="e">
        <f t="shared" si="357"/>
        <v>#DIV/0!</v>
      </c>
      <c r="BU462" s="373" t="e">
        <f t="shared" si="358"/>
        <v>#DIV/0!</v>
      </c>
      <c r="BV462" s="373" t="e">
        <f t="shared" si="359"/>
        <v>#DIV/0!</v>
      </c>
      <c r="BW462" s="373" t="str">
        <f t="shared" si="360"/>
        <v xml:space="preserve"> </v>
      </c>
      <c r="BX462" s="403"/>
      <c r="BY462" s="406">
        <f t="shared" si="361"/>
        <v>2.5839326764294355</v>
      </c>
      <c r="BZ462" s="407">
        <f t="shared" si="362"/>
        <v>1.2984586739436466</v>
      </c>
      <c r="CA462" s="408">
        <f t="shared" si="363"/>
        <v>3972.4354519230769</v>
      </c>
      <c r="CB462" s="404">
        <f t="shared" si="364"/>
        <v>5055.6899999999996</v>
      </c>
      <c r="CC462" s="409" t="str">
        <f t="shared" si="365"/>
        <v xml:space="preserve"> </v>
      </c>
    </row>
    <row r="463" spans="1:82" s="403" customFormat="1" ht="9" customHeight="1">
      <c r="A463" s="641">
        <v>98</v>
      </c>
      <c r="B463" s="412" t="s">
        <v>717</v>
      </c>
      <c r="C463" s="413">
        <v>2689</v>
      </c>
      <c r="D463" s="413"/>
      <c r="E463" s="414"/>
      <c r="F463" s="414"/>
      <c r="G463" s="415">
        <f t="shared" si="368"/>
        <v>5750781.2999999998</v>
      </c>
      <c r="H463" s="410">
        <f t="shared" si="366"/>
        <v>0</v>
      </c>
      <c r="I463" s="416">
        <v>0</v>
      </c>
      <c r="J463" s="416">
        <v>0</v>
      </c>
      <c r="K463" s="416">
        <v>0</v>
      </c>
      <c r="L463" s="416">
        <v>0</v>
      </c>
      <c r="M463" s="416">
        <v>0</v>
      </c>
      <c r="N463" s="410">
        <v>0</v>
      </c>
      <c r="O463" s="410">
        <v>0</v>
      </c>
      <c r="P463" s="410">
        <v>0</v>
      </c>
      <c r="Q463" s="410">
        <v>0</v>
      </c>
      <c r="R463" s="410">
        <v>0</v>
      </c>
      <c r="S463" s="410">
        <v>0</v>
      </c>
      <c r="T463" s="417">
        <v>0</v>
      </c>
      <c r="U463" s="410">
        <v>0</v>
      </c>
      <c r="V463" s="414" t="s">
        <v>993</v>
      </c>
      <c r="W463" s="405">
        <v>1500</v>
      </c>
      <c r="X463" s="410">
        <f>ROUND(IF(V463="СК",4852.98,5055.69)*0.955*0.79*W463,2)</f>
        <v>5491996.1399999997</v>
      </c>
      <c r="Y463" s="405">
        <v>0</v>
      </c>
      <c r="Z463" s="405">
        <v>0</v>
      </c>
      <c r="AA463" s="405">
        <v>0</v>
      </c>
      <c r="AB463" s="405">
        <v>0</v>
      </c>
      <c r="AC463" s="405">
        <v>0</v>
      </c>
      <c r="AD463" s="405">
        <v>0</v>
      </c>
      <c r="AE463" s="405">
        <v>0</v>
      </c>
      <c r="AF463" s="405">
        <v>0</v>
      </c>
      <c r="AG463" s="405">
        <v>0</v>
      </c>
      <c r="AH463" s="405">
        <v>0</v>
      </c>
      <c r="AI463" s="405">
        <v>0</v>
      </c>
      <c r="AJ463" s="405">
        <f t="shared" si="369"/>
        <v>172523.44</v>
      </c>
      <c r="AK463" s="405">
        <f t="shared" si="370"/>
        <v>86261.72</v>
      </c>
      <c r="AL463" s="405">
        <v>0</v>
      </c>
      <c r="AN463" s="372">
        <f>I463/'Приложение 1.1'!J461</f>
        <v>0</v>
      </c>
      <c r="AO463" s="372" t="e">
        <f t="shared" si="337"/>
        <v>#DIV/0!</v>
      </c>
      <c r="AP463" s="372" t="e">
        <f t="shared" si="338"/>
        <v>#DIV/0!</v>
      </c>
      <c r="AQ463" s="372" t="e">
        <f t="shared" si="339"/>
        <v>#DIV/0!</v>
      </c>
      <c r="AR463" s="372" t="e">
        <f t="shared" si="340"/>
        <v>#DIV/0!</v>
      </c>
      <c r="AS463" s="372" t="e">
        <f t="shared" si="341"/>
        <v>#DIV/0!</v>
      </c>
      <c r="AT463" s="372" t="e">
        <f t="shared" si="342"/>
        <v>#DIV/0!</v>
      </c>
      <c r="AU463" s="372">
        <f t="shared" si="343"/>
        <v>3661.3307599999998</v>
      </c>
      <c r="AV463" s="372" t="e">
        <f t="shared" si="344"/>
        <v>#DIV/0!</v>
      </c>
      <c r="AW463" s="372" t="e">
        <f t="shared" si="345"/>
        <v>#DIV/0!</v>
      </c>
      <c r="AX463" s="372" t="e">
        <f t="shared" si="346"/>
        <v>#DIV/0!</v>
      </c>
      <c r="AY463" s="372">
        <f>AI463/'Приложение 1.1'!J461</f>
        <v>0</v>
      </c>
      <c r="AZ463" s="404">
        <v>766.59</v>
      </c>
      <c r="BA463" s="404">
        <v>2173.62</v>
      </c>
      <c r="BB463" s="404">
        <v>891.36</v>
      </c>
      <c r="BC463" s="404">
        <v>860.72</v>
      </c>
      <c r="BD463" s="404">
        <v>1699.83</v>
      </c>
      <c r="BE463" s="404">
        <v>1134.04</v>
      </c>
      <c r="BF463" s="404">
        <v>2338035</v>
      </c>
      <c r="BG463" s="404">
        <f t="shared" si="347"/>
        <v>4644</v>
      </c>
      <c r="BH463" s="404">
        <v>9186</v>
      </c>
      <c r="BI463" s="404">
        <v>3559.09</v>
      </c>
      <c r="BJ463" s="404">
        <v>6295.55</v>
      </c>
      <c r="BK463" s="404">
        <f t="shared" si="348"/>
        <v>934101.09</v>
      </c>
      <c r="BL463" s="373" t="str">
        <f t="shared" si="349"/>
        <v xml:space="preserve"> </v>
      </c>
      <c r="BM463" s="373" t="e">
        <f t="shared" si="350"/>
        <v>#DIV/0!</v>
      </c>
      <c r="BN463" s="373" t="e">
        <f t="shared" si="351"/>
        <v>#DIV/0!</v>
      </c>
      <c r="BO463" s="373" t="e">
        <f t="shared" si="352"/>
        <v>#DIV/0!</v>
      </c>
      <c r="BP463" s="373" t="e">
        <f t="shared" si="353"/>
        <v>#DIV/0!</v>
      </c>
      <c r="BQ463" s="373" t="e">
        <f t="shared" si="354"/>
        <v>#DIV/0!</v>
      </c>
      <c r="BR463" s="373" t="e">
        <f t="shared" si="355"/>
        <v>#DIV/0!</v>
      </c>
      <c r="BS463" s="373" t="str">
        <f t="shared" si="356"/>
        <v xml:space="preserve"> </v>
      </c>
      <c r="BT463" s="373" t="e">
        <f t="shared" si="357"/>
        <v>#DIV/0!</v>
      </c>
      <c r="BU463" s="373" t="e">
        <f t="shared" si="358"/>
        <v>#DIV/0!</v>
      </c>
      <c r="BV463" s="373" t="e">
        <f t="shared" si="359"/>
        <v>#DIV/0!</v>
      </c>
      <c r="BW463" s="373" t="str">
        <f t="shared" si="360"/>
        <v xml:space="preserve"> </v>
      </c>
      <c r="BY463" s="406">
        <f t="shared" si="361"/>
        <v>3.0000000173889414</v>
      </c>
      <c r="BZ463" s="407">
        <f t="shared" si="362"/>
        <v>1.5000000086944707</v>
      </c>
      <c r="CA463" s="408">
        <f t="shared" si="363"/>
        <v>3833.8541999999998</v>
      </c>
      <c r="CB463" s="404">
        <f t="shared" si="364"/>
        <v>4852.9799999999996</v>
      </c>
      <c r="CC463" s="409" t="str">
        <f t="shared" si="365"/>
        <v xml:space="preserve"> </v>
      </c>
    </row>
    <row r="464" spans="1:82" s="596" customFormat="1" ht="9" customHeight="1">
      <c r="A464" s="641">
        <v>99</v>
      </c>
      <c r="B464" s="615" t="s">
        <v>718</v>
      </c>
      <c r="C464" s="616">
        <v>3564.9</v>
      </c>
      <c r="D464" s="616"/>
      <c r="E464" s="617"/>
      <c r="F464" s="617"/>
      <c r="G464" s="618">
        <f>ROUND(H464+AI464+AJ464+AK464,2)</f>
        <v>5847278.5199999996</v>
      </c>
      <c r="H464" s="591">
        <f>I464+K464+M464+O464+Q464+S464</f>
        <v>4722597.1899999995</v>
      </c>
      <c r="I464" s="619">
        <f>ROUND(0.89*801.08*0.955*'Приложение 1.1'!J462,2)</f>
        <v>2640172.3199999998</v>
      </c>
      <c r="J464" s="619">
        <f>364+165</f>
        <v>529</v>
      </c>
      <c r="K464" s="619">
        <f>ROUND(2271.44*0.955*J464*0.61,2)</f>
        <v>699987.28</v>
      </c>
      <c r="L464" s="619">
        <v>0</v>
      </c>
      <c r="M464" s="619">
        <v>0</v>
      </c>
      <c r="N464" s="591">
        <f>365+165</f>
        <v>530</v>
      </c>
      <c r="O464" s="591">
        <f>ROUND(899.45*0.955*N464*0.98,2)</f>
        <v>446151.49</v>
      </c>
      <c r="P464" s="591">
        <f>364+205</f>
        <v>569</v>
      </c>
      <c r="Q464" s="591">
        <f>ROUND(P464*1776.32*0.955*0.97,2)</f>
        <v>936286.1</v>
      </c>
      <c r="R464" s="591">
        <v>0</v>
      </c>
      <c r="S464" s="591">
        <f>ROUND(1185.07*0.955*R464*0.85,2)</f>
        <v>0</v>
      </c>
      <c r="T464" s="590">
        <v>0</v>
      </c>
      <c r="U464" s="591">
        <v>0</v>
      </c>
      <c r="V464" s="617"/>
      <c r="W464" s="620">
        <v>0</v>
      </c>
      <c r="X464" s="591">
        <v>0</v>
      </c>
      <c r="Y464" s="620">
        <v>0</v>
      </c>
      <c r="Z464" s="620">
        <v>0</v>
      </c>
      <c r="AA464" s="620">
        <v>0</v>
      </c>
      <c r="AB464" s="620">
        <v>0</v>
      </c>
      <c r="AC464" s="620">
        <v>0</v>
      </c>
      <c r="AD464" s="620">
        <v>0</v>
      </c>
      <c r="AE464" s="620">
        <v>0</v>
      </c>
      <c r="AF464" s="620">
        <v>0</v>
      </c>
      <c r="AG464" s="620">
        <v>0</v>
      </c>
      <c r="AH464" s="620">
        <v>0</v>
      </c>
      <c r="AI464" s="620">
        <f>ROUND((434177.11+78899.97+348476.71),2)</f>
        <v>861553.79</v>
      </c>
      <c r="AJ464" s="620">
        <f>ROUND((AI464+H464)/95.5*3,2)</f>
        <v>175418.36</v>
      </c>
      <c r="AK464" s="620">
        <f>ROUND((AI464+H464)/95.5*1.5,2)</f>
        <v>87709.18</v>
      </c>
      <c r="AL464" s="620">
        <v>0</v>
      </c>
      <c r="AN464" s="372">
        <f>I464/'Приложение 1.1'!J462</f>
        <v>680.8779451206932</v>
      </c>
      <c r="AO464" s="372">
        <f t="shared" si="337"/>
        <v>1323.2273724007562</v>
      </c>
      <c r="AP464" s="372" t="e">
        <f t="shared" si="338"/>
        <v>#DIV/0!</v>
      </c>
      <c r="AQ464" s="372">
        <f t="shared" si="339"/>
        <v>841.79526415094335</v>
      </c>
      <c r="AR464" s="372">
        <f t="shared" si="340"/>
        <v>1645.4940246045694</v>
      </c>
      <c r="AS464" s="372" t="e">
        <f t="shared" si="341"/>
        <v>#DIV/0!</v>
      </c>
      <c r="AT464" s="372" t="e">
        <f t="shared" si="342"/>
        <v>#DIV/0!</v>
      </c>
      <c r="AU464" s="372" t="e">
        <f t="shared" si="343"/>
        <v>#DIV/0!</v>
      </c>
      <c r="AV464" s="372" t="e">
        <f t="shared" si="344"/>
        <v>#DIV/0!</v>
      </c>
      <c r="AW464" s="372" t="e">
        <f t="shared" si="345"/>
        <v>#DIV/0!</v>
      </c>
      <c r="AX464" s="372" t="e">
        <f t="shared" si="346"/>
        <v>#DIV/0!</v>
      </c>
      <c r="AY464" s="372">
        <f>AI464/'Приложение 1.1'!J462</f>
        <v>222.18738136991956</v>
      </c>
      <c r="AZ464" s="404">
        <v>766.59</v>
      </c>
      <c r="BA464" s="404">
        <v>2173.62</v>
      </c>
      <c r="BB464" s="404">
        <v>891.36</v>
      </c>
      <c r="BC464" s="404">
        <v>860.72</v>
      </c>
      <c r="BD464" s="404">
        <v>1699.83</v>
      </c>
      <c r="BE464" s="404">
        <v>1134.04</v>
      </c>
      <c r="BF464" s="404">
        <v>2338035</v>
      </c>
      <c r="BG464" s="404">
        <f t="shared" si="347"/>
        <v>4644</v>
      </c>
      <c r="BH464" s="404">
        <v>9186</v>
      </c>
      <c r="BI464" s="404">
        <v>3559.09</v>
      </c>
      <c r="BJ464" s="404">
        <v>6295.55</v>
      </c>
      <c r="BK464" s="404">
        <f t="shared" si="348"/>
        <v>934101.09</v>
      </c>
      <c r="BL464" s="373" t="str">
        <f t="shared" si="349"/>
        <v xml:space="preserve"> </v>
      </c>
      <c r="BM464" s="373" t="str">
        <f t="shared" si="350"/>
        <v xml:space="preserve"> </v>
      </c>
      <c r="BN464" s="373" t="e">
        <f t="shared" si="351"/>
        <v>#DIV/0!</v>
      </c>
      <c r="BO464" s="373" t="str">
        <f t="shared" si="352"/>
        <v xml:space="preserve"> </v>
      </c>
      <c r="BP464" s="373" t="str">
        <f t="shared" si="353"/>
        <v xml:space="preserve"> </v>
      </c>
      <c r="BQ464" s="373" t="e">
        <f t="shared" si="354"/>
        <v>#DIV/0!</v>
      </c>
      <c r="BR464" s="373" t="e">
        <f t="shared" si="355"/>
        <v>#DIV/0!</v>
      </c>
      <c r="BS464" s="373" t="e">
        <f t="shared" si="356"/>
        <v>#DIV/0!</v>
      </c>
      <c r="BT464" s="373" t="e">
        <f t="shared" si="357"/>
        <v>#DIV/0!</v>
      </c>
      <c r="BU464" s="373" t="e">
        <f t="shared" si="358"/>
        <v>#DIV/0!</v>
      </c>
      <c r="BV464" s="373" t="e">
        <f t="shared" si="359"/>
        <v>#DIV/0!</v>
      </c>
      <c r="BW464" s="373" t="str">
        <f t="shared" si="360"/>
        <v xml:space="preserve"> </v>
      </c>
      <c r="BX464" s="403"/>
      <c r="BY464" s="406">
        <f t="shared" si="361"/>
        <v>3.000000075248682</v>
      </c>
      <c r="BZ464" s="407">
        <f t="shared" si="362"/>
        <v>1.500000037624341</v>
      </c>
      <c r="CA464" s="408" t="e">
        <f t="shared" si="363"/>
        <v>#DIV/0!</v>
      </c>
      <c r="CB464" s="404">
        <f t="shared" si="364"/>
        <v>4852.9799999999996</v>
      </c>
      <c r="CC464" s="409" t="e">
        <f t="shared" si="365"/>
        <v>#DIV/0!</v>
      </c>
      <c r="CD464" s="621" t="e">
        <f>CA464-CB464</f>
        <v>#DIV/0!</v>
      </c>
    </row>
    <row r="465" spans="1:82" s="651" customFormat="1" ht="9" customHeight="1">
      <c r="A465" s="642">
        <v>100</v>
      </c>
      <c r="B465" s="659" t="s">
        <v>719</v>
      </c>
      <c r="C465" s="665">
        <v>5372.1</v>
      </c>
      <c r="D465" s="665"/>
      <c r="E465" s="695"/>
      <c r="F465" s="695"/>
      <c r="G465" s="696">
        <f t="shared" si="368"/>
        <v>6701981.4500000002</v>
      </c>
      <c r="H465" s="648">
        <f t="shared" si="366"/>
        <v>0</v>
      </c>
      <c r="I465" s="673">
        <v>0</v>
      </c>
      <c r="J465" s="673">
        <v>0</v>
      </c>
      <c r="K465" s="673">
        <v>0</v>
      </c>
      <c r="L465" s="673">
        <v>0</v>
      </c>
      <c r="M465" s="673">
        <v>0</v>
      </c>
      <c r="N465" s="648">
        <v>0</v>
      </c>
      <c r="O465" s="648">
        <v>0</v>
      </c>
      <c r="P465" s="648">
        <v>0</v>
      </c>
      <c r="Q465" s="648">
        <v>0</v>
      </c>
      <c r="R465" s="648">
        <v>0</v>
      </c>
      <c r="S465" s="648">
        <v>0</v>
      </c>
      <c r="T465" s="649">
        <v>0</v>
      </c>
      <c r="U465" s="648">
        <v>0</v>
      </c>
      <c r="V465" s="695" t="s">
        <v>992</v>
      </c>
      <c r="W465" s="650">
        <v>1523.17</v>
      </c>
      <c r="X465" s="648">
        <v>6470410.8200000003</v>
      </c>
      <c r="Y465" s="650">
        <v>0</v>
      </c>
      <c r="Z465" s="650">
        <v>0</v>
      </c>
      <c r="AA465" s="650">
        <v>0</v>
      </c>
      <c r="AB465" s="650">
        <v>0</v>
      </c>
      <c r="AC465" s="650">
        <v>0</v>
      </c>
      <c r="AD465" s="650">
        <v>0</v>
      </c>
      <c r="AE465" s="650">
        <v>0</v>
      </c>
      <c r="AF465" s="650">
        <v>0</v>
      </c>
      <c r="AG465" s="650">
        <v>0</v>
      </c>
      <c r="AH465" s="650">
        <v>0</v>
      </c>
      <c r="AI465" s="650">
        <v>0</v>
      </c>
      <c r="AJ465" s="650">
        <v>154122.26</v>
      </c>
      <c r="AK465" s="650">
        <v>77448.37</v>
      </c>
      <c r="AL465" s="650">
        <v>0</v>
      </c>
      <c r="AN465" s="372">
        <f>I465/'Приложение 1.1'!J463</f>
        <v>0</v>
      </c>
      <c r="AO465" s="372" t="e">
        <f t="shared" si="337"/>
        <v>#DIV/0!</v>
      </c>
      <c r="AP465" s="372" t="e">
        <f t="shared" si="338"/>
        <v>#DIV/0!</v>
      </c>
      <c r="AQ465" s="372" t="e">
        <f t="shared" si="339"/>
        <v>#DIV/0!</v>
      </c>
      <c r="AR465" s="372" t="e">
        <f t="shared" si="340"/>
        <v>#DIV/0!</v>
      </c>
      <c r="AS465" s="372" t="e">
        <f t="shared" si="341"/>
        <v>#DIV/0!</v>
      </c>
      <c r="AT465" s="372" t="e">
        <f t="shared" si="342"/>
        <v>#DIV/0!</v>
      </c>
      <c r="AU465" s="372">
        <f t="shared" si="343"/>
        <v>4247.9899288982842</v>
      </c>
      <c r="AV465" s="372" t="e">
        <f t="shared" si="344"/>
        <v>#DIV/0!</v>
      </c>
      <c r="AW465" s="372" t="e">
        <f t="shared" si="345"/>
        <v>#DIV/0!</v>
      </c>
      <c r="AX465" s="372" t="e">
        <f t="shared" si="346"/>
        <v>#DIV/0!</v>
      </c>
      <c r="AY465" s="372">
        <f>AI465/'Приложение 1.1'!J463</f>
        <v>0</v>
      </c>
      <c r="AZ465" s="404">
        <v>766.59</v>
      </c>
      <c r="BA465" s="404">
        <v>2173.62</v>
      </c>
      <c r="BB465" s="404">
        <v>891.36</v>
      </c>
      <c r="BC465" s="404">
        <v>860.72</v>
      </c>
      <c r="BD465" s="404">
        <v>1699.83</v>
      </c>
      <c r="BE465" s="404">
        <v>1134.04</v>
      </c>
      <c r="BF465" s="404">
        <v>2338035</v>
      </c>
      <c r="BG465" s="404">
        <f t="shared" si="347"/>
        <v>4837.9799999999996</v>
      </c>
      <c r="BH465" s="404">
        <v>9186</v>
      </c>
      <c r="BI465" s="404">
        <v>3559.09</v>
      </c>
      <c r="BJ465" s="404">
        <v>6295.55</v>
      </c>
      <c r="BK465" s="404">
        <f t="shared" si="348"/>
        <v>934101.09</v>
      </c>
      <c r="BL465" s="373" t="str">
        <f t="shared" si="349"/>
        <v xml:space="preserve"> </v>
      </c>
      <c r="BM465" s="373" t="e">
        <f t="shared" si="350"/>
        <v>#DIV/0!</v>
      </c>
      <c r="BN465" s="373" t="e">
        <f t="shared" si="351"/>
        <v>#DIV/0!</v>
      </c>
      <c r="BO465" s="373" t="e">
        <f t="shared" si="352"/>
        <v>#DIV/0!</v>
      </c>
      <c r="BP465" s="373" t="e">
        <f t="shared" si="353"/>
        <v>#DIV/0!</v>
      </c>
      <c r="BQ465" s="373" t="e">
        <f t="shared" si="354"/>
        <v>#DIV/0!</v>
      </c>
      <c r="BR465" s="373" t="e">
        <f t="shared" si="355"/>
        <v>#DIV/0!</v>
      </c>
      <c r="BS465" s="373" t="str">
        <f t="shared" si="356"/>
        <v xml:space="preserve"> </v>
      </c>
      <c r="BT465" s="373" t="e">
        <f t="shared" si="357"/>
        <v>#DIV/0!</v>
      </c>
      <c r="BU465" s="373" t="e">
        <f t="shared" si="358"/>
        <v>#DIV/0!</v>
      </c>
      <c r="BV465" s="373" t="e">
        <f t="shared" si="359"/>
        <v>#DIV/0!</v>
      </c>
      <c r="BW465" s="373" t="str">
        <f t="shared" si="360"/>
        <v xml:space="preserve"> </v>
      </c>
      <c r="BX465" s="403"/>
      <c r="BY465" s="406">
        <f t="shared" si="361"/>
        <v>2.299652142427222</v>
      </c>
      <c r="BZ465" s="407">
        <f t="shared" si="362"/>
        <v>1.1556040639294816</v>
      </c>
      <c r="CA465" s="408">
        <f t="shared" si="363"/>
        <v>4400.0219607791641</v>
      </c>
      <c r="CB465" s="404">
        <f t="shared" si="364"/>
        <v>5055.6899999999996</v>
      </c>
      <c r="CC465" s="409" t="str">
        <f t="shared" si="365"/>
        <v xml:space="preserve"> </v>
      </c>
    </row>
    <row r="466" spans="1:82" s="651" customFormat="1" ht="9" customHeight="1">
      <c r="A466" s="642">
        <v>101</v>
      </c>
      <c r="B466" s="659" t="s">
        <v>720</v>
      </c>
      <c r="C466" s="665">
        <v>5492.3</v>
      </c>
      <c r="D466" s="665"/>
      <c r="E466" s="695"/>
      <c r="F466" s="695"/>
      <c r="G466" s="696">
        <f t="shared" si="368"/>
        <v>5381556.5899999999</v>
      </c>
      <c r="H466" s="648">
        <f t="shared" si="366"/>
        <v>0</v>
      </c>
      <c r="I466" s="673">
        <v>0</v>
      </c>
      <c r="J466" s="673">
        <v>0</v>
      </c>
      <c r="K466" s="673">
        <v>0</v>
      </c>
      <c r="L466" s="673">
        <v>0</v>
      </c>
      <c r="M466" s="673">
        <v>0</v>
      </c>
      <c r="N466" s="648">
        <v>0</v>
      </c>
      <c r="O466" s="648">
        <v>0</v>
      </c>
      <c r="P466" s="648">
        <v>0</v>
      </c>
      <c r="Q466" s="648">
        <v>0</v>
      </c>
      <c r="R466" s="648">
        <v>0</v>
      </c>
      <c r="S466" s="648">
        <v>0</v>
      </c>
      <c r="T466" s="649">
        <v>0</v>
      </c>
      <c r="U466" s="648">
        <v>0</v>
      </c>
      <c r="V466" s="695" t="s">
        <v>992</v>
      </c>
      <c r="W466" s="650">
        <v>1523.17</v>
      </c>
      <c r="X466" s="648">
        <v>5151475.7</v>
      </c>
      <c r="Y466" s="650">
        <v>0</v>
      </c>
      <c r="Z466" s="650">
        <v>0</v>
      </c>
      <c r="AA466" s="650">
        <v>0</v>
      </c>
      <c r="AB466" s="650">
        <v>0</v>
      </c>
      <c r="AC466" s="650">
        <v>0</v>
      </c>
      <c r="AD466" s="650">
        <v>0</v>
      </c>
      <c r="AE466" s="650">
        <v>0</v>
      </c>
      <c r="AF466" s="650">
        <v>0</v>
      </c>
      <c r="AG466" s="650">
        <v>0</v>
      </c>
      <c r="AH466" s="650">
        <v>0</v>
      </c>
      <c r="AI466" s="650">
        <v>0</v>
      </c>
      <c r="AJ466" s="650">
        <v>153130.76</v>
      </c>
      <c r="AK466" s="650">
        <v>76950.13</v>
      </c>
      <c r="AL466" s="650">
        <v>0</v>
      </c>
      <c r="AN466" s="372">
        <f>I466/'Приложение 1.1'!J464</f>
        <v>0</v>
      </c>
      <c r="AO466" s="372" t="e">
        <f t="shared" si="337"/>
        <v>#DIV/0!</v>
      </c>
      <c r="AP466" s="372" t="e">
        <f t="shared" si="338"/>
        <v>#DIV/0!</v>
      </c>
      <c r="AQ466" s="372" t="e">
        <f t="shared" si="339"/>
        <v>#DIV/0!</v>
      </c>
      <c r="AR466" s="372" t="e">
        <f t="shared" si="340"/>
        <v>#DIV/0!</v>
      </c>
      <c r="AS466" s="372" t="e">
        <f t="shared" si="341"/>
        <v>#DIV/0!</v>
      </c>
      <c r="AT466" s="372" t="e">
        <f t="shared" si="342"/>
        <v>#DIV/0!</v>
      </c>
      <c r="AU466" s="372">
        <f t="shared" si="343"/>
        <v>3382.0753428704611</v>
      </c>
      <c r="AV466" s="372" t="e">
        <f t="shared" si="344"/>
        <v>#DIV/0!</v>
      </c>
      <c r="AW466" s="372" t="e">
        <f t="shared" si="345"/>
        <v>#DIV/0!</v>
      </c>
      <c r="AX466" s="372" t="e">
        <f t="shared" si="346"/>
        <v>#DIV/0!</v>
      </c>
      <c r="AY466" s="372">
        <f>AI466/'Приложение 1.1'!J464</f>
        <v>0</v>
      </c>
      <c r="AZ466" s="404">
        <v>766.59</v>
      </c>
      <c r="BA466" s="404">
        <v>2173.62</v>
      </c>
      <c r="BB466" s="404">
        <v>891.36</v>
      </c>
      <c r="BC466" s="404">
        <v>860.72</v>
      </c>
      <c r="BD466" s="404">
        <v>1699.83</v>
      </c>
      <c r="BE466" s="404">
        <v>1134.04</v>
      </c>
      <c r="BF466" s="404">
        <v>2338035</v>
      </c>
      <c r="BG466" s="404">
        <f t="shared" si="347"/>
        <v>4837.9799999999996</v>
      </c>
      <c r="BH466" s="404">
        <v>9186</v>
      </c>
      <c r="BI466" s="404">
        <v>3559.09</v>
      </c>
      <c r="BJ466" s="404">
        <v>6295.55</v>
      </c>
      <c r="BK466" s="404">
        <f t="shared" si="348"/>
        <v>934101.09</v>
      </c>
      <c r="BL466" s="373" t="str">
        <f t="shared" si="349"/>
        <v xml:space="preserve"> </v>
      </c>
      <c r="BM466" s="373" t="e">
        <f t="shared" si="350"/>
        <v>#DIV/0!</v>
      </c>
      <c r="BN466" s="373" t="e">
        <f t="shared" si="351"/>
        <v>#DIV/0!</v>
      </c>
      <c r="BO466" s="373" t="e">
        <f t="shared" si="352"/>
        <v>#DIV/0!</v>
      </c>
      <c r="BP466" s="373" t="e">
        <f t="shared" si="353"/>
        <v>#DIV/0!</v>
      </c>
      <c r="BQ466" s="373" t="e">
        <f t="shared" si="354"/>
        <v>#DIV/0!</v>
      </c>
      <c r="BR466" s="373" t="e">
        <f t="shared" si="355"/>
        <v>#DIV/0!</v>
      </c>
      <c r="BS466" s="373" t="str">
        <f t="shared" si="356"/>
        <v xml:space="preserve"> </v>
      </c>
      <c r="BT466" s="373" t="e">
        <f t="shared" si="357"/>
        <v>#DIV/0!</v>
      </c>
      <c r="BU466" s="373" t="e">
        <f t="shared" si="358"/>
        <v>#DIV/0!</v>
      </c>
      <c r="BV466" s="373" t="e">
        <f t="shared" si="359"/>
        <v>#DIV/0!</v>
      </c>
      <c r="BW466" s="373" t="str">
        <f t="shared" si="360"/>
        <v xml:space="preserve"> </v>
      </c>
      <c r="BX466" s="403"/>
      <c r="BY466" s="406">
        <f t="shared" si="361"/>
        <v>2.8454733763191742</v>
      </c>
      <c r="BZ466" s="407">
        <f t="shared" si="362"/>
        <v>1.4298861066143691</v>
      </c>
      <c r="CA466" s="408">
        <f t="shared" si="363"/>
        <v>3533.1293223999946</v>
      </c>
      <c r="CB466" s="404">
        <f t="shared" si="364"/>
        <v>5055.6899999999996</v>
      </c>
      <c r="CC466" s="409" t="str">
        <f t="shared" si="365"/>
        <v xml:space="preserve"> </v>
      </c>
    </row>
    <row r="467" spans="1:82" s="403" customFormat="1" ht="9" customHeight="1">
      <c r="A467" s="641">
        <v>102</v>
      </c>
      <c r="B467" s="412" t="s">
        <v>721</v>
      </c>
      <c r="C467" s="413">
        <v>4166.3</v>
      </c>
      <c r="D467" s="413"/>
      <c r="E467" s="414"/>
      <c r="F467" s="414"/>
      <c r="G467" s="415">
        <f t="shared" si="368"/>
        <v>5067267.53</v>
      </c>
      <c r="H467" s="410">
        <f t="shared" si="366"/>
        <v>0</v>
      </c>
      <c r="I467" s="416">
        <v>0</v>
      </c>
      <c r="J467" s="416">
        <v>0</v>
      </c>
      <c r="K467" s="416">
        <v>0</v>
      </c>
      <c r="L467" s="416">
        <v>0</v>
      </c>
      <c r="M467" s="416">
        <v>0</v>
      </c>
      <c r="N467" s="410">
        <v>0</v>
      </c>
      <c r="O467" s="410">
        <v>0</v>
      </c>
      <c r="P467" s="410">
        <v>0</v>
      </c>
      <c r="Q467" s="410">
        <v>0</v>
      </c>
      <c r="R467" s="410">
        <v>0</v>
      </c>
      <c r="S467" s="410">
        <v>0</v>
      </c>
      <c r="T467" s="417">
        <v>0</v>
      </c>
      <c r="U467" s="410">
        <v>0</v>
      </c>
      <c r="V467" s="414" t="s">
        <v>992</v>
      </c>
      <c r="W467" s="405">
        <v>1373</v>
      </c>
      <c r="X467" s="410">
        <f>ROUND(IF(V467="СК",4852.98,5055.69)*0.955*0.73*W467,2)</f>
        <v>4839240.49</v>
      </c>
      <c r="Y467" s="405">
        <v>0</v>
      </c>
      <c r="Z467" s="405">
        <v>0</v>
      </c>
      <c r="AA467" s="405">
        <v>0</v>
      </c>
      <c r="AB467" s="405">
        <v>0</v>
      </c>
      <c r="AC467" s="405">
        <v>0</v>
      </c>
      <c r="AD467" s="405">
        <v>0</v>
      </c>
      <c r="AE467" s="405">
        <v>0</v>
      </c>
      <c r="AF467" s="405">
        <v>0</v>
      </c>
      <c r="AG467" s="405">
        <v>0</v>
      </c>
      <c r="AH467" s="405">
        <v>0</v>
      </c>
      <c r="AI467" s="405">
        <v>0</v>
      </c>
      <c r="AJ467" s="405">
        <f t="shared" si="369"/>
        <v>152018.03</v>
      </c>
      <c r="AK467" s="405">
        <f t="shared" si="370"/>
        <v>76009.009999999995</v>
      </c>
      <c r="AL467" s="405">
        <v>0</v>
      </c>
      <c r="AN467" s="372">
        <f>I467/'Приложение 1.1'!J465</f>
        <v>0</v>
      </c>
      <c r="AO467" s="372" t="e">
        <f t="shared" si="337"/>
        <v>#DIV/0!</v>
      </c>
      <c r="AP467" s="372" t="e">
        <f t="shared" si="338"/>
        <v>#DIV/0!</v>
      </c>
      <c r="AQ467" s="372" t="e">
        <f t="shared" si="339"/>
        <v>#DIV/0!</v>
      </c>
      <c r="AR467" s="372" t="e">
        <f t="shared" si="340"/>
        <v>#DIV/0!</v>
      </c>
      <c r="AS467" s="372" t="e">
        <f t="shared" si="341"/>
        <v>#DIV/0!</v>
      </c>
      <c r="AT467" s="372" t="e">
        <f t="shared" si="342"/>
        <v>#DIV/0!</v>
      </c>
      <c r="AU467" s="372">
        <f t="shared" si="343"/>
        <v>3524.5742825928623</v>
      </c>
      <c r="AV467" s="372" t="e">
        <f t="shared" si="344"/>
        <v>#DIV/0!</v>
      </c>
      <c r="AW467" s="372" t="e">
        <f t="shared" si="345"/>
        <v>#DIV/0!</v>
      </c>
      <c r="AX467" s="372" t="e">
        <f t="shared" si="346"/>
        <v>#DIV/0!</v>
      </c>
      <c r="AY467" s="372">
        <f>AI467/'Приложение 1.1'!J465</f>
        <v>0</v>
      </c>
      <c r="AZ467" s="404">
        <v>766.59</v>
      </c>
      <c r="BA467" s="404">
        <v>2173.62</v>
      </c>
      <c r="BB467" s="404">
        <v>891.36</v>
      </c>
      <c r="BC467" s="404">
        <v>860.72</v>
      </c>
      <c r="BD467" s="404">
        <v>1699.83</v>
      </c>
      <c r="BE467" s="404">
        <v>1134.04</v>
      </c>
      <c r="BF467" s="404">
        <v>2338035</v>
      </c>
      <c r="BG467" s="404">
        <f t="shared" si="347"/>
        <v>4837.9799999999996</v>
      </c>
      <c r="BH467" s="404">
        <v>9186</v>
      </c>
      <c r="BI467" s="404">
        <v>3559.09</v>
      </c>
      <c r="BJ467" s="404">
        <v>6295.55</v>
      </c>
      <c r="BK467" s="404">
        <f t="shared" si="348"/>
        <v>934101.09</v>
      </c>
      <c r="BL467" s="373" t="str">
        <f t="shared" si="349"/>
        <v xml:space="preserve"> </v>
      </c>
      <c r="BM467" s="373" t="e">
        <f t="shared" si="350"/>
        <v>#DIV/0!</v>
      </c>
      <c r="BN467" s="373" t="e">
        <f t="shared" si="351"/>
        <v>#DIV/0!</v>
      </c>
      <c r="BO467" s="373" t="e">
        <f t="shared" si="352"/>
        <v>#DIV/0!</v>
      </c>
      <c r="BP467" s="373" t="e">
        <f t="shared" si="353"/>
        <v>#DIV/0!</v>
      </c>
      <c r="BQ467" s="373" t="e">
        <f t="shared" si="354"/>
        <v>#DIV/0!</v>
      </c>
      <c r="BR467" s="373" t="e">
        <f t="shared" si="355"/>
        <v>#DIV/0!</v>
      </c>
      <c r="BS467" s="373" t="str">
        <f t="shared" si="356"/>
        <v xml:space="preserve"> </v>
      </c>
      <c r="BT467" s="373" t="e">
        <f t="shared" si="357"/>
        <v>#DIV/0!</v>
      </c>
      <c r="BU467" s="373" t="e">
        <f t="shared" si="358"/>
        <v>#DIV/0!</v>
      </c>
      <c r="BV467" s="373" t="e">
        <f t="shared" si="359"/>
        <v>#DIV/0!</v>
      </c>
      <c r="BW467" s="373" t="str">
        <f t="shared" si="360"/>
        <v xml:space="preserve"> </v>
      </c>
      <c r="BY467" s="406">
        <f t="shared" si="361"/>
        <v>3.0000000809114571</v>
      </c>
      <c r="BZ467" s="407">
        <f t="shared" si="362"/>
        <v>1.4999999417832195</v>
      </c>
      <c r="CA467" s="408">
        <f t="shared" si="363"/>
        <v>3690.6536999271671</v>
      </c>
      <c r="CB467" s="404">
        <f t="shared" si="364"/>
        <v>5055.6899999999996</v>
      </c>
      <c r="CC467" s="409" t="str">
        <f t="shared" si="365"/>
        <v xml:space="preserve"> </v>
      </c>
    </row>
    <row r="468" spans="1:82" s="403" customFormat="1" ht="9" customHeight="1">
      <c r="A468" s="641">
        <v>103</v>
      </c>
      <c r="B468" s="412" t="s">
        <v>722</v>
      </c>
      <c r="C468" s="413">
        <v>3181.1</v>
      </c>
      <c r="D468" s="413"/>
      <c r="E468" s="414"/>
      <c r="F468" s="414"/>
      <c r="G468" s="415">
        <f t="shared" si="368"/>
        <v>3543027.55</v>
      </c>
      <c r="H468" s="410">
        <f t="shared" si="366"/>
        <v>0</v>
      </c>
      <c r="I468" s="416">
        <v>0</v>
      </c>
      <c r="J468" s="416">
        <v>0</v>
      </c>
      <c r="K468" s="416">
        <v>0</v>
      </c>
      <c r="L468" s="416">
        <v>0</v>
      </c>
      <c r="M468" s="416">
        <v>0</v>
      </c>
      <c r="N468" s="410">
        <v>0</v>
      </c>
      <c r="O468" s="410">
        <v>0</v>
      </c>
      <c r="P468" s="410">
        <v>0</v>
      </c>
      <c r="Q468" s="410">
        <v>0</v>
      </c>
      <c r="R468" s="410">
        <v>0</v>
      </c>
      <c r="S468" s="410">
        <v>0</v>
      </c>
      <c r="T468" s="417">
        <v>0</v>
      </c>
      <c r="U468" s="410">
        <v>0</v>
      </c>
      <c r="V468" s="414" t="s">
        <v>992</v>
      </c>
      <c r="W468" s="405">
        <v>960</v>
      </c>
      <c r="X468" s="410">
        <f>ROUND(IF(V468="СК",4852.98,5055.69)*0.955*0.73*W468,2)</f>
        <v>3383591.31</v>
      </c>
      <c r="Y468" s="405">
        <v>0</v>
      </c>
      <c r="Z468" s="405">
        <v>0</v>
      </c>
      <c r="AA468" s="405">
        <v>0</v>
      </c>
      <c r="AB468" s="405">
        <v>0</v>
      </c>
      <c r="AC468" s="405">
        <v>0</v>
      </c>
      <c r="AD468" s="405">
        <v>0</v>
      </c>
      <c r="AE468" s="405">
        <v>0</v>
      </c>
      <c r="AF468" s="405">
        <v>0</v>
      </c>
      <c r="AG468" s="405">
        <v>0</v>
      </c>
      <c r="AH468" s="405">
        <v>0</v>
      </c>
      <c r="AI468" s="405">
        <v>0</v>
      </c>
      <c r="AJ468" s="405">
        <f t="shared" si="369"/>
        <v>106290.83</v>
      </c>
      <c r="AK468" s="405">
        <f t="shared" si="370"/>
        <v>53145.41</v>
      </c>
      <c r="AL468" s="405">
        <v>0</v>
      </c>
      <c r="AN468" s="372">
        <f>I468/'Приложение 1.1'!J466</f>
        <v>0</v>
      </c>
      <c r="AO468" s="372" t="e">
        <f t="shared" si="337"/>
        <v>#DIV/0!</v>
      </c>
      <c r="AP468" s="372" t="e">
        <f t="shared" si="338"/>
        <v>#DIV/0!</v>
      </c>
      <c r="AQ468" s="372" t="e">
        <f t="shared" si="339"/>
        <v>#DIV/0!</v>
      </c>
      <c r="AR468" s="372" t="e">
        <f t="shared" si="340"/>
        <v>#DIV/0!</v>
      </c>
      <c r="AS468" s="372" t="e">
        <f t="shared" si="341"/>
        <v>#DIV/0!</v>
      </c>
      <c r="AT468" s="372" t="e">
        <f t="shared" si="342"/>
        <v>#DIV/0!</v>
      </c>
      <c r="AU468" s="372">
        <f t="shared" si="343"/>
        <v>3524.5742812500002</v>
      </c>
      <c r="AV468" s="372" t="e">
        <f t="shared" si="344"/>
        <v>#DIV/0!</v>
      </c>
      <c r="AW468" s="372" t="e">
        <f t="shared" si="345"/>
        <v>#DIV/0!</v>
      </c>
      <c r="AX468" s="372" t="e">
        <f t="shared" si="346"/>
        <v>#DIV/0!</v>
      </c>
      <c r="AY468" s="372">
        <f>AI468/'Приложение 1.1'!J466</f>
        <v>0</v>
      </c>
      <c r="AZ468" s="404">
        <v>766.59</v>
      </c>
      <c r="BA468" s="404">
        <v>2173.62</v>
      </c>
      <c r="BB468" s="404">
        <v>891.36</v>
      </c>
      <c r="BC468" s="404">
        <v>860.72</v>
      </c>
      <c r="BD468" s="404">
        <v>1699.83</v>
      </c>
      <c r="BE468" s="404">
        <v>1134.04</v>
      </c>
      <c r="BF468" s="404">
        <v>2338035</v>
      </c>
      <c r="BG468" s="404">
        <f t="shared" si="347"/>
        <v>4837.9799999999996</v>
      </c>
      <c r="BH468" s="404">
        <v>9186</v>
      </c>
      <c r="BI468" s="404">
        <v>3559.09</v>
      </c>
      <c r="BJ468" s="404">
        <v>6295.55</v>
      </c>
      <c r="BK468" s="404">
        <f t="shared" si="348"/>
        <v>934101.09</v>
      </c>
      <c r="BL468" s="373" t="str">
        <f t="shared" si="349"/>
        <v xml:space="preserve"> </v>
      </c>
      <c r="BM468" s="373" t="e">
        <f t="shared" si="350"/>
        <v>#DIV/0!</v>
      </c>
      <c r="BN468" s="373" t="e">
        <f t="shared" si="351"/>
        <v>#DIV/0!</v>
      </c>
      <c r="BO468" s="373" t="e">
        <f t="shared" si="352"/>
        <v>#DIV/0!</v>
      </c>
      <c r="BP468" s="373" t="e">
        <f t="shared" si="353"/>
        <v>#DIV/0!</v>
      </c>
      <c r="BQ468" s="373" t="e">
        <f t="shared" si="354"/>
        <v>#DIV/0!</v>
      </c>
      <c r="BR468" s="373" t="e">
        <f t="shared" si="355"/>
        <v>#DIV/0!</v>
      </c>
      <c r="BS468" s="373" t="str">
        <f t="shared" si="356"/>
        <v xml:space="preserve"> </v>
      </c>
      <c r="BT468" s="373" t="e">
        <f t="shared" si="357"/>
        <v>#DIV/0!</v>
      </c>
      <c r="BU468" s="373" t="e">
        <f t="shared" si="358"/>
        <v>#DIV/0!</v>
      </c>
      <c r="BV468" s="373" t="e">
        <f t="shared" si="359"/>
        <v>#DIV/0!</v>
      </c>
      <c r="BW468" s="373" t="str">
        <f t="shared" si="360"/>
        <v xml:space="preserve"> </v>
      </c>
      <c r="BY468" s="406">
        <f t="shared" si="361"/>
        <v>3.0000000987855713</v>
      </c>
      <c r="BZ468" s="407">
        <f t="shared" si="362"/>
        <v>1.4999999082705413</v>
      </c>
      <c r="CA468" s="408">
        <f t="shared" si="363"/>
        <v>3690.6536979166663</v>
      </c>
      <c r="CB468" s="404">
        <f t="shared" si="364"/>
        <v>5055.6899999999996</v>
      </c>
      <c r="CC468" s="409" t="str">
        <f t="shared" si="365"/>
        <v xml:space="preserve"> </v>
      </c>
    </row>
    <row r="469" spans="1:82" s="403" customFormat="1" ht="9" customHeight="1">
      <c r="A469" s="641">
        <v>104</v>
      </c>
      <c r="B469" s="412" t="s">
        <v>723</v>
      </c>
      <c r="C469" s="413">
        <v>1800.8</v>
      </c>
      <c r="D469" s="413"/>
      <c r="E469" s="414"/>
      <c r="F469" s="414"/>
      <c r="G469" s="415">
        <f t="shared" si="368"/>
        <v>1871161.42</v>
      </c>
      <c r="H469" s="410">
        <f t="shared" si="366"/>
        <v>0</v>
      </c>
      <c r="I469" s="416">
        <v>0</v>
      </c>
      <c r="J469" s="416">
        <v>0</v>
      </c>
      <c r="K469" s="416">
        <v>0</v>
      </c>
      <c r="L469" s="416">
        <v>0</v>
      </c>
      <c r="M469" s="416">
        <v>0</v>
      </c>
      <c r="N469" s="410">
        <v>0</v>
      </c>
      <c r="O469" s="410">
        <v>0</v>
      </c>
      <c r="P469" s="410">
        <v>0</v>
      </c>
      <c r="Q469" s="410">
        <v>0</v>
      </c>
      <c r="R469" s="410">
        <v>0</v>
      </c>
      <c r="S469" s="410">
        <v>0</v>
      </c>
      <c r="T469" s="417">
        <v>0</v>
      </c>
      <c r="U469" s="410">
        <v>0</v>
      </c>
      <c r="V469" s="414" t="s">
        <v>992</v>
      </c>
      <c r="W469" s="405">
        <v>507</v>
      </c>
      <c r="X469" s="410">
        <f>ROUND(IF(V469="СК",4852.98,5055.69)*0.955*0.73*W469,2)</f>
        <v>1786959.16</v>
      </c>
      <c r="Y469" s="405">
        <v>0</v>
      </c>
      <c r="Z469" s="405">
        <v>0</v>
      </c>
      <c r="AA469" s="405">
        <v>0</v>
      </c>
      <c r="AB469" s="405">
        <v>0</v>
      </c>
      <c r="AC469" s="405">
        <v>0</v>
      </c>
      <c r="AD469" s="405">
        <v>0</v>
      </c>
      <c r="AE469" s="405">
        <v>0</v>
      </c>
      <c r="AF469" s="405">
        <v>0</v>
      </c>
      <c r="AG469" s="405">
        <v>0</v>
      </c>
      <c r="AH469" s="405">
        <v>0</v>
      </c>
      <c r="AI469" s="405">
        <v>0</v>
      </c>
      <c r="AJ469" s="405">
        <f t="shared" si="369"/>
        <v>56134.84</v>
      </c>
      <c r="AK469" s="405">
        <f t="shared" si="370"/>
        <v>28067.42</v>
      </c>
      <c r="AL469" s="405">
        <v>0</v>
      </c>
      <c r="AN469" s="372">
        <f>I469/'Приложение 1.1'!J467</f>
        <v>0</v>
      </c>
      <c r="AO469" s="372" t="e">
        <f t="shared" si="337"/>
        <v>#DIV/0!</v>
      </c>
      <c r="AP469" s="372" t="e">
        <f t="shared" si="338"/>
        <v>#DIV/0!</v>
      </c>
      <c r="AQ469" s="372" t="e">
        <f t="shared" si="339"/>
        <v>#DIV/0!</v>
      </c>
      <c r="AR469" s="372" t="e">
        <f t="shared" si="340"/>
        <v>#DIV/0!</v>
      </c>
      <c r="AS469" s="372" t="e">
        <f t="shared" si="341"/>
        <v>#DIV/0!</v>
      </c>
      <c r="AT469" s="372" t="e">
        <f t="shared" si="342"/>
        <v>#DIV/0!</v>
      </c>
      <c r="AU469" s="372">
        <f t="shared" si="343"/>
        <v>3524.5742800788953</v>
      </c>
      <c r="AV469" s="372" t="e">
        <f t="shared" si="344"/>
        <v>#DIV/0!</v>
      </c>
      <c r="AW469" s="372" t="e">
        <f t="shared" si="345"/>
        <v>#DIV/0!</v>
      </c>
      <c r="AX469" s="372" t="e">
        <f t="shared" si="346"/>
        <v>#DIV/0!</v>
      </c>
      <c r="AY469" s="372">
        <f>AI469/'Приложение 1.1'!J467</f>
        <v>0</v>
      </c>
      <c r="AZ469" s="404">
        <v>766.59</v>
      </c>
      <c r="BA469" s="404">
        <v>2173.62</v>
      </c>
      <c r="BB469" s="404">
        <v>891.36</v>
      </c>
      <c r="BC469" s="404">
        <v>860.72</v>
      </c>
      <c r="BD469" s="404">
        <v>1699.83</v>
      </c>
      <c r="BE469" s="404">
        <v>1134.04</v>
      </c>
      <c r="BF469" s="404">
        <v>2338035</v>
      </c>
      <c r="BG469" s="404">
        <f t="shared" si="347"/>
        <v>4837.9799999999996</v>
      </c>
      <c r="BH469" s="404">
        <v>9186</v>
      </c>
      <c r="BI469" s="404">
        <v>3559.09</v>
      </c>
      <c r="BJ469" s="404">
        <v>6295.55</v>
      </c>
      <c r="BK469" s="404">
        <f t="shared" si="348"/>
        <v>934101.09</v>
      </c>
      <c r="BL469" s="373" t="str">
        <f t="shared" si="349"/>
        <v xml:space="preserve"> </v>
      </c>
      <c r="BM469" s="373" t="e">
        <f t="shared" si="350"/>
        <v>#DIV/0!</v>
      </c>
      <c r="BN469" s="373" t="e">
        <f t="shared" si="351"/>
        <v>#DIV/0!</v>
      </c>
      <c r="BO469" s="373" t="e">
        <f t="shared" si="352"/>
        <v>#DIV/0!</v>
      </c>
      <c r="BP469" s="373" t="e">
        <f t="shared" si="353"/>
        <v>#DIV/0!</v>
      </c>
      <c r="BQ469" s="373" t="e">
        <f t="shared" si="354"/>
        <v>#DIV/0!</v>
      </c>
      <c r="BR469" s="373" t="e">
        <f t="shared" si="355"/>
        <v>#DIV/0!</v>
      </c>
      <c r="BS469" s="373" t="str">
        <f t="shared" si="356"/>
        <v xml:space="preserve"> </v>
      </c>
      <c r="BT469" s="373" t="e">
        <f t="shared" si="357"/>
        <v>#DIV/0!</v>
      </c>
      <c r="BU469" s="373" t="e">
        <f t="shared" si="358"/>
        <v>#DIV/0!</v>
      </c>
      <c r="BV469" s="373" t="e">
        <f t="shared" si="359"/>
        <v>#DIV/0!</v>
      </c>
      <c r="BW469" s="373" t="str">
        <f t="shared" si="360"/>
        <v xml:space="preserve"> </v>
      </c>
      <c r="BY469" s="406">
        <f t="shared" si="361"/>
        <v>2.9999998610488667</v>
      </c>
      <c r="BZ469" s="407">
        <f t="shared" si="362"/>
        <v>1.4999999305244334</v>
      </c>
      <c r="CA469" s="408">
        <f t="shared" si="363"/>
        <v>3690.6536883629192</v>
      </c>
      <c r="CB469" s="404">
        <f t="shared" si="364"/>
        <v>5055.6899999999996</v>
      </c>
      <c r="CC469" s="409" t="str">
        <f t="shared" si="365"/>
        <v xml:space="preserve"> </v>
      </c>
    </row>
    <row r="470" spans="1:82" s="403" customFormat="1" ht="9" customHeight="1">
      <c r="A470" s="641">
        <v>105</v>
      </c>
      <c r="B470" s="412" t="s">
        <v>724</v>
      </c>
      <c r="C470" s="413">
        <v>1875.4</v>
      </c>
      <c r="D470" s="413"/>
      <c r="E470" s="414"/>
      <c r="F470" s="414"/>
      <c r="G470" s="415">
        <f t="shared" si="368"/>
        <v>3500308.88</v>
      </c>
      <c r="H470" s="410">
        <f t="shared" si="366"/>
        <v>0</v>
      </c>
      <c r="I470" s="416">
        <v>0</v>
      </c>
      <c r="J470" s="416">
        <v>0</v>
      </c>
      <c r="K470" s="416">
        <v>0</v>
      </c>
      <c r="L470" s="416">
        <v>0</v>
      </c>
      <c r="M470" s="416">
        <v>0</v>
      </c>
      <c r="N470" s="410">
        <v>0</v>
      </c>
      <c r="O470" s="410">
        <v>0</v>
      </c>
      <c r="P470" s="410">
        <v>0</v>
      </c>
      <c r="Q470" s="410">
        <v>0</v>
      </c>
      <c r="R470" s="410">
        <v>0</v>
      </c>
      <c r="S470" s="410">
        <v>0</v>
      </c>
      <c r="T470" s="417">
        <v>0</v>
      </c>
      <c r="U470" s="410">
        <v>0</v>
      </c>
      <c r="V470" s="414" t="s">
        <v>993</v>
      </c>
      <c r="W470" s="405">
        <v>913</v>
      </c>
      <c r="X470" s="410">
        <f>ROUND(IF(V470="СК",4852.98,5055.69)*0.955*0.79*W470,2)</f>
        <v>3342794.98</v>
      </c>
      <c r="Y470" s="405">
        <v>0</v>
      </c>
      <c r="Z470" s="405">
        <v>0</v>
      </c>
      <c r="AA470" s="405">
        <v>0</v>
      </c>
      <c r="AB470" s="405">
        <v>0</v>
      </c>
      <c r="AC470" s="405">
        <v>0</v>
      </c>
      <c r="AD470" s="405">
        <v>0</v>
      </c>
      <c r="AE470" s="405">
        <v>0</v>
      </c>
      <c r="AF470" s="405">
        <v>0</v>
      </c>
      <c r="AG470" s="405">
        <v>0</v>
      </c>
      <c r="AH470" s="405">
        <v>0</v>
      </c>
      <c r="AI470" s="405">
        <v>0</v>
      </c>
      <c r="AJ470" s="405">
        <f t="shared" si="369"/>
        <v>105009.27</v>
      </c>
      <c r="AK470" s="405">
        <f t="shared" si="370"/>
        <v>52504.63</v>
      </c>
      <c r="AL470" s="405">
        <v>0</v>
      </c>
      <c r="AN470" s="372">
        <f>I470/'Приложение 1.1'!J468</f>
        <v>0</v>
      </c>
      <c r="AO470" s="372" t="e">
        <f t="shared" si="337"/>
        <v>#DIV/0!</v>
      </c>
      <c r="AP470" s="372" t="e">
        <f t="shared" si="338"/>
        <v>#DIV/0!</v>
      </c>
      <c r="AQ470" s="372" t="e">
        <f t="shared" si="339"/>
        <v>#DIV/0!</v>
      </c>
      <c r="AR470" s="372" t="e">
        <f t="shared" si="340"/>
        <v>#DIV/0!</v>
      </c>
      <c r="AS470" s="372" t="e">
        <f t="shared" si="341"/>
        <v>#DIV/0!</v>
      </c>
      <c r="AT470" s="372" t="e">
        <f t="shared" si="342"/>
        <v>#DIV/0!</v>
      </c>
      <c r="AU470" s="372">
        <f t="shared" si="343"/>
        <v>3661.330755750274</v>
      </c>
      <c r="AV470" s="372" t="e">
        <f t="shared" si="344"/>
        <v>#DIV/0!</v>
      </c>
      <c r="AW470" s="372" t="e">
        <f t="shared" si="345"/>
        <v>#DIV/0!</v>
      </c>
      <c r="AX470" s="372" t="e">
        <f t="shared" si="346"/>
        <v>#DIV/0!</v>
      </c>
      <c r="AY470" s="372">
        <f>AI470/'Приложение 1.1'!J468</f>
        <v>0</v>
      </c>
      <c r="AZ470" s="404">
        <v>766.59</v>
      </c>
      <c r="BA470" s="404">
        <v>2173.62</v>
      </c>
      <c r="BB470" s="404">
        <v>891.36</v>
      </c>
      <c r="BC470" s="404">
        <v>860.72</v>
      </c>
      <c r="BD470" s="404">
        <v>1699.83</v>
      </c>
      <c r="BE470" s="404">
        <v>1134.04</v>
      </c>
      <c r="BF470" s="404">
        <v>2338035</v>
      </c>
      <c r="BG470" s="404">
        <f t="shared" si="347"/>
        <v>4644</v>
      </c>
      <c r="BH470" s="404">
        <v>9186</v>
      </c>
      <c r="BI470" s="404">
        <v>3559.09</v>
      </c>
      <c r="BJ470" s="404">
        <v>6295.55</v>
      </c>
      <c r="BK470" s="404">
        <f t="shared" si="348"/>
        <v>934101.09</v>
      </c>
      <c r="BL470" s="373" t="str">
        <f t="shared" si="349"/>
        <v xml:space="preserve"> </v>
      </c>
      <c r="BM470" s="373" t="e">
        <f t="shared" si="350"/>
        <v>#DIV/0!</v>
      </c>
      <c r="BN470" s="373" t="e">
        <f t="shared" si="351"/>
        <v>#DIV/0!</v>
      </c>
      <c r="BO470" s="373" t="e">
        <f t="shared" si="352"/>
        <v>#DIV/0!</v>
      </c>
      <c r="BP470" s="373" t="e">
        <f t="shared" si="353"/>
        <v>#DIV/0!</v>
      </c>
      <c r="BQ470" s="373" t="e">
        <f t="shared" si="354"/>
        <v>#DIV/0!</v>
      </c>
      <c r="BR470" s="373" t="e">
        <f t="shared" si="355"/>
        <v>#DIV/0!</v>
      </c>
      <c r="BS470" s="373" t="str">
        <f t="shared" si="356"/>
        <v xml:space="preserve"> </v>
      </c>
      <c r="BT470" s="373" t="e">
        <f t="shared" si="357"/>
        <v>#DIV/0!</v>
      </c>
      <c r="BU470" s="373" t="e">
        <f t="shared" si="358"/>
        <v>#DIV/0!</v>
      </c>
      <c r="BV470" s="373" t="e">
        <f t="shared" si="359"/>
        <v>#DIV/0!</v>
      </c>
      <c r="BW470" s="373" t="str">
        <f t="shared" si="360"/>
        <v xml:space="preserve"> </v>
      </c>
      <c r="BY470" s="406">
        <f t="shared" si="361"/>
        <v>3.0000001028480665</v>
      </c>
      <c r="BZ470" s="407">
        <f t="shared" si="362"/>
        <v>1.4999999085794964</v>
      </c>
      <c r="CA470" s="408">
        <f t="shared" si="363"/>
        <v>3833.8541949616647</v>
      </c>
      <c r="CB470" s="404">
        <f t="shared" si="364"/>
        <v>4852.9799999999996</v>
      </c>
      <c r="CC470" s="409" t="str">
        <f t="shared" si="365"/>
        <v xml:space="preserve"> </v>
      </c>
    </row>
    <row r="471" spans="1:82" s="403" customFormat="1" ht="9" customHeight="1">
      <c r="A471" s="641">
        <v>106</v>
      </c>
      <c r="B471" s="412" t="s">
        <v>725</v>
      </c>
      <c r="C471" s="413">
        <v>5519.9</v>
      </c>
      <c r="D471" s="413"/>
      <c r="E471" s="414"/>
      <c r="F471" s="414"/>
      <c r="G471" s="415">
        <f t="shared" si="368"/>
        <v>5753729.1200000001</v>
      </c>
      <c r="H471" s="410">
        <f t="shared" si="366"/>
        <v>0</v>
      </c>
      <c r="I471" s="416">
        <v>0</v>
      </c>
      <c r="J471" s="416">
        <v>0</v>
      </c>
      <c r="K471" s="416">
        <v>0</v>
      </c>
      <c r="L471" s="416">
        <v>0</v>
      </c>
      <c r="M471" s="416">
        <v>0</v>
      </c>
      <c r="N471" s="410">
        <v>0</v>
      </c>
      <c r="O471" s="410">
        <v>0</v>
      </c>
      <c r="P471" s="410">
        <v>0</v>
      </c>
      <c r="Q471" s="410">
        <v>0</v>
      </c>
      <c r="R471" s="410">
        <v>0</v>
      </c>
      <c r="S471" s="410">
        <v>0</v>
      </c>
      <c r="T471" s="417">
        <v>0</v>
      </c>
      <c r="U471" s="410">
        <v>0</v>
      </c>
      <c r="V471" s="414" t="s">
        <v>992</v>
      </c>
      <c r="W471" s="405">
        <v>1559</v>
      </c>
      <c r="X471" s="410">
        <f>ROUND(IF(V471="СК",4852.98,5055.69)*0.955*0.73*W471,2)</f>
        <v>5494811.3099999996</v>
      </c>
      <c r="Y471" s="405">
        <v>0</v>
      </c>
      <c r="Z471" s="405">
        <v>0</v>
      </c>
      <c r="AA471" s="405">
        <v>0</v>
      </c>
      <c r="AB471" s="405">
        <v>0</v>
      </c>
      <c r="AC471" s="405">
        <v>0</v>
      </c>
      <c r="AD471" s="405">
        <v>0</v>
      </c>
      <c r="AE471" s="405">
        <v>0</v>
      </c>
      <c r="AF471" s="405">
        <v>0</v>
      </c>
      <c r="AG471" s="405">
        <v>0</v>
      </c>
      <c r="AH471" s="405">
        <v>0</v>
      </c>
      <c r="AI471" s="405">
        <v>0</v>
      </c>
      <c r="AJ471" s="405">
        <f t="shared" si="369"/>
        <v>172611.87</v>
      </c>
      <c r="AK471" s="405">
        <f t="shared" si="370"/>
        <v>86305.94</v>
      </c>
      <c r="AL471" s="405">
        <v>0</v>
      </c>
      <c r="AN471" s="372">
        <f>I471/'Приложение 1.1'!J469</f>
        <v>0</v>
      </c>
      <c r="AO471" s="372" t="e">
        <f t="shared" si="337"/>
        <v>#DIV/0!</v>
      </c>
      <c r="AP471" s="372" t="e">
        <f t="shared" si="338"/>
        <v>#DIV/0!</v>
      </c>
      <c r="AQ471" s="372" t="e">
        <f t="shared" si="339"/>
        <v>#DIV/0!</v>
      </c>
      <c r="AR471" s="372" t="e">
        <f t="shared" si="340"/>
        <v>#DIV/0!</v>
      </c>
      <c r="AS471" s="372" t="e">
        <f t="shared" si="341"/>
        <v>#DIV/0!</v>
      </c>
      <c r="AT471" s="372" t="e">
        <f t="shared" si="342"/>
        <v>#DIV/0!</v>
      </c>
      <c r="AU471" s="372">
        <f t="shared" si="343"/>
        <v>3524.5742847979473</v>
      </c>
      <c r="AV471" s="372" t="e">
        <f t="shared" si="344"/>
        <v>#DIV/0!</v>
      </c>
      <c r="AW471" s="372" t="e">
        <f t="shared" si="345"/>
        <v>#DIV/0!</v>
      </c>
      <c r="AX471" s="372" t="e">
        <f t="shared" si="346"/>
        <v>#DIV/0!</v>
      </c>
      <c r="AY471" s="372">
        <f>AI471/'Приложение 1.1'!J469</f>
        <v>0</v>
      </c>
      <c r="AZ471" s="404">
        <v>766.59</v>
      </c>
      <c r="BA471" s="404">
        <v>2173.62</v>
      </c>
      <c r="BB471" s="404">
        <v>891.36</v>
      </c>
      <c r="BC471" s="404">
        <v>860.72</v>
      </c>
      <c r="BD471" s="404">
        <v>1699.83</v>
      </c>
      <c r="BE471" s="404">
        <v>1134.04</v>
      </c>
      <c r="BF471" s="404">
        <v>2338035</v>
      </c>
      <c r="BG471" s="404">
        <f t="shared" si="347"/>
        <v>4837.9799999999996</v>
      </c>
      <c r="BH471" s="404">
        <v>9186</v>
      </c>
      <c r="BI471" s="404">
        <v>3559.09</v>
      </c>
      <c r="BJ471" s="404">
        <v>6295.55</v>
      </c>
      <c r="BK471" s="404">
        <f t="shared" si="348"/>
        <v>934101.09</v>
      </c>
      <c r="BL471" s="373" t="str">
        <f t="shared" si="349"/>
        <v xml:space="preserve"> </v>
      </c>
      <c r="BM471" s="373" t="e">
        <f t="shared" si="350"/>
        <v>#DIV/0!</v>
      </c>
      <c r="BN471" s="373" t="e">
        <f t="shared" si="351"/>
        <v>#DIV/0!</v>
      </c>
      <c r="BO471" s="373" t="e">
        <f t="shared" si="352"/>
        <v>#DIV/0!</v>
      </c>
      <c r="BP471" s="373" t="e">
        <f t="shared" si="353"/>
        <v>#DIV/0!</v>
      </c>
      <c r="BQ471" s="373" t="e">
        <f t="shared" si="354"/>
        <v>#DIV/0!</v>
      </c>
      <c r="BR471" s="373" t="e">
        <f t="shared" si="355"/>
        <v>#DIV/0!</v>
      </c>
      <c r="BS471" s="373" t="str">
        <f t="shared" si="356"/>
        <v xml:space="preserve"> </v>
      </c>
      <c r="BT471" s="373" t="e">
        <f t="shared" si="357"/>
        <v>#DIV/0!</v>
      </c>
      <c r="BU471" s="373" t="e">
        <f t="shared" si="358"/>
        <v>#DIV/0!</v>
      </c>
      <c r="BV471" s="373" t="e">
        <f t="shared" si="359"/>
        <v>#DIV/0!</v>
      </c>
      <c r="BW471" s="373" t="str">
        <f t="shared" si="360"/>
        <v xml:space="preserve"> </v>
      </c>
      <c r="BY471" s="406">
        <f t="shared" si="361"/>
        <v>2.9999999374318822</v>
      </c>
      <c r="BZ471" s="407">
        <f t="shared" si="362"/>
        <v>1.5000000556161046</v>
      </c>
      <c r="CA471" s="408">
        <f t="shared" si="363"/>
        <v>3690.6537010904426</v>
      </c>
      <c r="CB471" s="404">
        <f t="shared" si="364"/>
        <v>5055.6899999999996</v>
      </c>
      <c r="CC471" s="409" t="str">
        <f t="shared" si="365"/>
        <v xml:space="preserve"> </v>
      </c>
    </row>
    <row r="472" spans="1:82" s="403" customFormat="1" ht="9" customHeight="1">
      <c r="A472" s="641">
        <v>107</v>
      </c>
      <c r="B472" s="412" t="s">
        <v>726</v>
      </c>
      <c r="C472" s="413">
        <v>1292.4000000000001</v>
      </c>
      <c r="D472" s="413"/>
      <c r="E472" s="414"/>
      <c r="F472" s="414"/>
      <c r="G472" s="415">
        <f t="shared" si="368"/>
        <v>2265807.83</v>
      </c>
      <c r="H472" s="410">
        <f t="shared" si="366"/>
        <v>0</v>
      </c>
      <c r="I472" s="416">
        <v>0</v>
      </c>
      <c r="J472" s="416">
        <v>0</v>
      </c>
      <c r="K472" s="416">
        <v>0</v>
      </c>
      <c r="L472" s="416">
        <v>0</v>
      </c>
      <c r="M472" s="416">
        <v>0</v>
      </c>
      <c r="N472" s="410">
        <v>0</v>
      </c>
      <c r="O472" s="410">
        <v>0</v>
      </c>
      <c r="P472" s="410">
        <v>0</v>
      </c>
      <c r="Q472" s="410">
        <v>0</v>
      </c>
      <c r="R472" s="410">
        <v>0</v>
      </c>
      <c r="S472" s="410">
        <v>0</v>
      </c>
      <c r="T472" s="417">
        <v>0</v>
      </c>
      <c r="U472" s="410">
        <v>0</v>
      </c>
      <c r="V472" s="414" t="s">
        <v>993</v>
      </c>
      <c r="W472" s="405">
        <v>591</v>
      </c>
      <c r="X472" s="410">
        <f>ROUND(IF(V472="СК",4852.98,5055.69)*0.955*0.79*W472,2)</f>
        <v>2163846.48</v>
      </c>
      <c r="Y472" s="405">
        <v>0</v>
      </c>
      <c r="Z472" s="405">
        <v>0</v>
      </c>
      <c r="AA472" s="405">
        <v>0</v>
      </c>
      <c r="AB472" s="405">
        <v>0</v>
      </c>
      <c r="AC472" s="405">
        <v>0</v>
      </c>
      <c r="AD472" s="405">
        <v>0</v>
      </c>
      <c r="AE472" s="405">
        <v>0</v>
      </c>
      <c r="AF472" s="405">
        <v>0</v>
      </c>
      <c r="AG472" s="405">
        <v>0</v>
      </c>
      <c r="AH472" s="405">
        <v>0</v>
      </c>
      <c r="AI472" s="405">
        <v>0</v>
      </c>
      <c r="AJ472" s="405">
        <f t="shared" si="369"/>
        <v>67974.23</v>
      </c>
      <c r="AK472" s="405">
        <f t="shared" si="370"/>
        <v>33987.120000000003</v>
      </c>
      <c r="AL472" s="405">
        <v>0</v>
      </c>
      <c r="AN472" s="372">
        <f>I472/'Приложение 1.1'!J470</f>
        <v>0</v>
      </c>
      <c r="AO472" s="372" t="e">
        <f t="shared" si="337"/>
        <v>#DIV/0!</v>
      </c>
      <c r="AP472" s="372" t="e">
        <f t="shared" si="338"/>
        <v>#DIV/0!</v>
      </c>
      <c r="AQ472" s="372" t="e">
        <f t="shared" si="339"/>
        <v>#DIV/0!</v>
      </c>
      <c r="AR472" s="372" t="e">
        <f t="shared" si="340"/>
        <v>#DIV/0!</v>
      </c>
      <c r="AS472" s="372" t="e">
        <f t="shared" si="341"/>
        <v>#DIV/0!</v>
      </c>
      <c r="AT472" s="372" t="e">
        <f t="shared" si="342"/>
        <v>#DIV/0!</v>
      </c>
      <c r="AU472" s="372">
        <f t="shared" si="343"/>
        <v>3661.3307614213199</v>
      </c>
      <c r="AV472" s="372" t="e">
        <f t="shared" si="344"/>
        <v>#DIV/0!</v>
      </c>
      <c r="AW472" s="372" t="e">
        <f t="shared" si="345"/>
        <v>#DIV/0!</v>
      </c>
      <c r="AX472" s="372" t="e">
        <f t="shared" si="346"/>
        <v>#DIV/0!</v>
      </c>
      <c r="AY472" s="372">
        <f>AI472/'Приложение 1.1'!J470</f>
        <v>0</v>
      </c>
      <c r="AZ472" s="404">
        <v>766.59</v>
      </c>
      <c r="BA472" s="404">
        <v>2173.62</v>
      </c>
      <c r="BB472" s="404">
        <v>891.36</v>
      </c>
      <c r="BC472" s="404">
        <v>860.72</v>
      </c>
      <c r="BD472" s="404">
        <v>1699.83</v>
      </c>
      <c r="BE472" s="404">
        <v>1134.04</v>
      </c>
      <c r="BF472" s="404">
        <v>2338035</v>
      </c>
      <c r="BG472" s="404">
        <f t="shared" si="347"/>
        <v>4644</v>
      </c>
      <c r="BH472" s="404">
        <v>9186</v>
      </c>
      <c r="BI472" s="404">
        <v>3559.09</v>
      </c>
      <c r="BJ472" s="404">
        <v>6295.55</v>
      </c>
      <c r="BK472" s="404">
        <f t="shared" si="348"/>
        <v>934101.09</v>
      </c>
      <c r="BL472" s="373" t="str">
        <f t="shared" si="349"/>
        <v xml:space="preserve"> </v>
      </c>
      <c r="BM472" s="373" t="e">
        <f t="shared" si="350"/>
        <v>#DIV/0!</v>
      </c>
      <c r="BN472" s="373" t="e">
        <f t="shared" si="351"/>
        <v>#DIV/0!</v>
      </c>
      <c r="BO472" s="373" t="e">
        <f t="shared" si="352"/>
        <v>#DIV/0!</v>
      </c>
      <c r="BP472" s="373" t="e">
        <f t="shared" si="353"/>
        <v>#DIV/0!</v>
      </c>
      <c r="BQ472" s="373" t="e">
        <f t="shared" si="354"/>
        <v>#DIV/0!</v>
      </c>
      <c r="BR472" s="373" t="e">
        <f t="shared" si="355"/>
        <v>#DIV/0!</v>
      </c>
      <c r="BS472" s="373" t="str">
        <f t="shared" si="356"/>
        <v xml:space="preserve"> </v>
      </c>
      <c r="BT472" s="373" t="e">
        <f t="shared" si="357"/>
        <v>#DIV/0!</v>
      </c>
      <c r="BU472" s="373" t="e">
        <f t="shared" si="358"/>
        <v>#DIV/0!</v>
      </c>
      <c r="BV472" s="373" t="e">
        <f t="shared" si="359"/>
        <v>#DIV/0!</v>
      </c>
      <c r="BW472" s="373" t="str">
        <f t="shared" si="360"/>
        <v xml:space="preserve"> </v>
      </c>
      <c r="BY472" s="406">
        <f t="shared" si="361"/>
        <v>2.9999997837415893</v>
      </c>
      <c r="BZ472" s="407">
        <f t="shared" si="362"/>
        <v>1.5000001125426423</v>
      </c>
      <c r="CA472" s="408">
        <f t="shared" si="363"/>
        <v>3833.8541962774957</v>
      </c>
      <c r="CB472" s="404">
        <f t="shared" si="364"/>
        <v>4852.9799999999996</v>
      </c>
      <c r="CC472" s="409" t="str">
        <f t="shared" si="365"/>
        <v xml:space="preserve"> </v>
      </c>
      <c r="CD472" s="418">
        <f>CA472-CB472</f>
        <v>-1019.1258037225039</v>
      </c>
    </row>
    <row r="473" spans="1:82" s="403" customFormat="1" ht="9" customHeight="1">
      <c r="A473" s="641">
        <v>108</v>
      </c>
      <c r="B473" s="412" t="s">
        <v>727</v>
      </c>
      <c r="C473" s="413">
        <v>1312.2</v>
      </c>
      <c r="D473" s="413"/>
      <c r="E473" s="414"/>
      <c r="F473" s="414"/>
      <c r="G473" s="415">
        <f t="shared" si="368"/>
        <v>2223635.4300000002</v>
      </c>
      <c r="H473" s="410">
        <f t="shared" si="366"/>
        <v>0</v>
      </c>
      <c r="I473" s="416">
        <v>0</v>
      </c>
      <c r="J473" s="416">
        <v>0</v>
      </c>
      <c r="K473" s="416">
        <v>0</v>
      </c>
      <c r="L473" s="416">
        <v>0</v>
      </c>
      <c r="M473" s="416">
        <v>0</v>
      </c>
      <c r="N473" s="410">
        <v>0</v>
      </c>
      <c r="O473" s="410">
        <v>0</v>
      </c>
      <c r="P473" s="410">
        <v>0</v>
      </c>
      <c r="Q473" s="410">
        <v>0</v>
      </c>
      <c r="R473" s="410">
        <v>0</v>
      </c>
      <c r="S473" s="410">
        <v>0</v>
      </c>
      <c r="T473" s="417">
        <v>0</v>
      </c>
      <c r="U473" s="410">
        <v>0</v>
      </c>
      <c r="V473" s="414" t="s">
        <v>993</v>
      </c>
      <c r="W473" s="405">
        <v>580</v>
      </c>
      <c r="X473" s="410">
        <f>ROUND(IF(V473="СК",4852.98,5055.69)*0.955*0.79*W473,2)</f>
        <v>2123571.84</v>
      </c>
      <c r="Y473" s="405">
        <v>0</v>
      </c>
      <c r="Z473" s="405">
        <v>0</v>
      </c>
      <c r="AA473" s="405">
        <v>0</v>
      </c>
      <c r="AB473" s="405">
        <v>0</v>
      </c>
      <c r="AC473" s="405">
        <v>0</v>
      </c>
      <c r="AD473" s="405">
        <v>0</v>
      </c>
      <c r="AE473" s="405">
        <v>0</v>
      </c>
      <c r="AF473" s="405">
        <v>0</v>
      </c>
      <c r="AG473" s="405">
        <v>0</v>
      </c>
      <c r="AH473" s="405">
        <v>0</v>
      </c>
      <c r="AI473" s="405">
        <v>0</v>
      </c>
      <c r="AJ473" s="405">
        <f t="shared" si="369"/>
        <v>66709.06</v>
      </c>
      <c r="AK473" s="405">
        <f t="shared" si="370"/>
        <v>33354.53</v>
      </c>
      <c r="AL473" s="405">
        <v>0</v>
      </c>
      <c r="AN473" s="372">
        <f>I473/'Приложение 1.1'!J471</f>
        <v>0</v>
      </c>
      <c r="AO473" s="372" t="e">
        <f t="shared" si="337"/>
        <v>#DIV/0!</v>
      </c>
      <c r="AP473" s="372" t="e">
        <f t="shared" si="338"/>
        <v>#DIV/0!</v>
      </c>
      <c r="AQ473" s="372" t="e">
        <f t="shared" si="339"/>
        <v>#DIV/0!</v>
      </c>
      <c r="AR473" s="372" t="e">
        <f t="shared" si="340"/>
        <v>#DIV/0!</v>
      </c>
      <c r="AS473" s="372" t="e">
        <f t="shared" si="341"/>
        <v>#DIV/0!</v>
      </c>
      <c r="AT473" s="372" t="e">
        <f t="shared" si="342"/>
        <v>#DIV/0!</v>
      </c>
      <c r="AU473" s="372">
        <f t="shared" si="343"/>
        <v>3661.3307586206893</v>
      </c>
      <c r="AV473" s="372" t="e">
        <f t="shared" si="344"/>
        <v>#DIV/0!</v>
      </c>
      <c r="AW473" s="372" t="e">
        <f t="shared" si="345"/>
        <v>#DIV/0!</v>
      </c>
      <c r="AX473" s="372" t="e">
        <f t="shared" si="346"/>
        <v>#DIV/0!</v>
      </c>
      <c r="AY473" s="372">
        <f>AI473/'Приложение 1.1'!J471</f>
        <v>0</v>
      </c>
      <c r="AZ473" s="404">
        <v>766.59</v>
      </c>
      <c r="BA473" s="404">
        <v>2173.62</v>
      </c>
      <c r="BB473" s="404">
        <v>891.36</v>
      </c>
      <c r="BC473" s="404">
        <v>860.72</v>
      </c>
      <c r="BD473" s="404">
        <v>1699.83</v>
      </c>
      <c r="BE473" s="404">
        <v>1134.04</v>
      </c>
      <c r="BF473" s="404">
        <v>2338035</v>
      </c>
      <c r="BG473" s="404">
        <f t="shared" si="347"/>
        <v>4644</v>
      </c>
      <c r="BH473" s="404">
        <v>9186</v>
      </c>
      <c r="BI473" s="404">
        <v>3559.09</v>
      </c>
      <c r="BJ473" s="404">
        <v>6295.55</v>
      </c>
      <c r="BK473" s="404">
        <f t="shared" si="348"/>
        <v>934101.09</v>
      </c>
      <c r="BL473" s="373" t="str">
        <f t="shared" si="349"/>
        <v xml:space="preserve"> </v>
      </c>
      <c r="BM473" s="373" t="e">
        <f t="shared" si="350"/>
        <v>#DIV/0!</v>
      </c>
      <c r="BN473" s="373" t="e">
        <f t="shared" si="351"/>
        <v>#DIV/0!</v>
      </c>
      <c r="BO473" s="373" t="e">
        <f t="shared" si="352"/>
        <v>#DIV/0!</v>
      </c>
      <c r="BP473" s="373" t="e">
        <f t="shared" si="353"/>
        <v>#DIV/0!</v>
      </c>
      <c r="BQ473" s="373" t="e">
        <f t="shared" si="354"/>
        <v>#DIV/0!</v>
      </c>
      <c r="BR473" s="373" t="e">
        <f t="shared" si="355"/>
        <v>#DIV/0!</v>
      </c>
      <c r="BS473" s="373" t="str">
        <f t="shared" si="356"/>
        <v xml:space="preserve"> </v>
      </c>
      <c r="BT473" s="373" t="e">
        <f t="shared" si="357"/>
        <v>#DIV/0!</v>
      </c>
      <c r="BU473" s="373" t="e">
        <f t="shared" si="358"/>
        <v>#DIV/0!</v>
      </c>
      <c r="BV473" s="373" t="e">
        <f t="shared" si="359"/>
        <v>#DIV/0!</v>
      </c>
      <c r="BW473" s="373" t="str">
        <f t="shared" si="360"/>
        <v xml:space="preserve"> </v>
      </c>
      <c r="BY473" s="406">
        <f t="shared" si="361"/>
        <v>2.9999998695829375</v>
      </c>
      <c r="BZ473" s="407">
        <f t="shared" si="362"/>
        <v>1.4999999347914688</v>
      </c>
      <c r="CA473" s="408">
        <f t="shared" si="363"/>
        <v>3833.8541896551728</v>
      </c>
      <c r="CB473" s="404">
        <f t="shared" si="364"/>
        <v>4852.9799999999996</v>
      </c>
      <c r="CC473" s="409" t="str">
        <f t="shared" si="365"/>
        <v xml:space="preserve"> </v>
      </c>
    </row>
    <row r="474" spans="1:82" s="551" customFormat="1" ht="9" customHeight="1">
      <c r="A474" s="641">
        <v>109</v>
      </c>
      <c r="B474" s="543" t="s">
        <v>728</v>
      </c>
      <c r="C474" s="544">
        <v>2222.3000000000002</v>
      </c>
      <c r="D474" s="544"/>
      <c r="E474" s="545"/>
      <c r="F474" s="545"/>
      <c r="G474" s="546">
        <f>ROUND(H474+AI474+AJ474+AK474,2)</f>
        <v>3443457.19</v>
      </c>
      <c r="H474" s="547">
        <f t="shared" si="366"/>
        <v>2861124.93</v>
      </c>
      <c r="I474" s="548">
        <f>ROUND(0.89*801.08*0.955*'[1]Приложение 1.1'!J469,2)</f>
        <v>1513115.06</v>
      </c>
      <c r="J474" s="548">
        <v>0</v>
      </c>
      <c r="K474" s="548">
        <v>0</v>
      </c>
      <c r="L474" s="548">
        <v>0</v>
      </c>
      <c r="M474" s="548">
        <v>0</v>
      </c>
      <c r="N474" s="547">
        <v>550</v>
      </c>
      <c r="O474" s="547">
        <f>ROUND(899.45*0.955*N474*0.98,2)</f>
        <v>462987.39</v>
      </c>
      <c r="P474" s="547">
        <v>380</v>
      </c>
      <c r="Q474" s="547">
        <f>ROUND(P474*1776.32*0.955*0.97,2)</f>
        <v>625287.73</v>
      </c>
      <c r="R474" s="547">
        <v>270</v>
      </c>
      <c r="S474" s="547">
        <f>ROUND(1185.07*0.955*R474*0.85,2)</f>
        <v>259734.75</v>
      </c>
      <c r="T474" s="549">
        <v>0</v>
      </c>
      <c r="U474" s="547">
        <v>0</v>
      </c>
      <c r="V474" s="545"/>
      <c r="W474" s="550">
        <v>0</v>
      </c>
      <c r="X474" s="547">
        <f>ROUND(IF(V474="СК",4852.98,5055.69)*0.955*0.73*W474,2)</f>
        <v>0</v>
      </c>
      <c r="Y474" s="550">
        <v>0</v>
      </c>
      <c r="Z474" s="550">
        <v>0</v>
      </c>
      <c r="AA474" s="550">
        <v>0</v>
      </c>
      <c r="AB474" s="550">
        <v>0</v>
      </c>
      <c r="AC474" s="550">
        <v>0</v>
      </c>
      <c r="AD474" s="550">
        <v>0</v>
      </c>
      <c r="AE474" s="550">
        <v>0</v>
      </c>
      <c r="AF474" s="550">
        <v>0</v>
      </c>
      <c r="AG474" s="550">
        <v>0</v>
      </c>
      <c r="AH474" s="550">
        <v>0</v>
      </c>
      <c r="AI474" s="550">
        <f>ROUND(348476.71+78899.97,2)</f>
        <v>427376.68</v>
      </c>
      <c r="AJ474" s="550">
        <f>ROUND((AI474+H474)/95.5*3,2)</f>
        <v>103303.72</v>
      </c>
      <c r="AK474" s="550">
        <f>ROUND((AI474+H474)/95.5*1.5,2)</f>
        <v>51651.86</v>
      </c>
      <c r="AL474" s="550">
        <v>0</v>
      </c>
      <c r="AN474" s="372">
        <f>I474/'Приложение 1.1'!J472</f>
        <v>680.87794627188043</v>
      </c>
      <c r="AO474" s="372" t="e">
        <f t="shared" si="337"/>
        <v>#DIV/0!</v>
      </c>
      <c r="AP474" s="372" t="e">
        <f t="shared" si="338"/>
        <v>#DIV/0!</v>
      </c>
      <c r="AQ474" s="372">
        <f t="shared" si="339"/>
        <v>841.79525454545455</v>
      </c>
      <c r="AR474" s="372">
        <f t="shared" si="340"/>
        <v>1645.4940263157894</v>
      </c>
      <c r="AS474" s="372">
        <f t="shared" si="341"/>
        <v>961.98055555555561</v>
      </c>
      <c r="AT474" s="372" t="e">
        <f t="shared" si="342"/>
        <v>#DIV/0!</v>
      </c>
      <c r="AU474" s="372" t="e">
        <f t="shared" si="343"/>
        <v>#DIV/0!</v>
      </c>
      <c r="AV474" s="372" t="e">
        <f t="shared" si="344"/>
        <v>#DIV/0!</v>
      </c>
      <c r="AW474" s="372" t="e">
        <f t="shared" si="345"/>
        <v>#DIV/0!</v>
      </c>
      <c r="AX474" s="372" t="e">
        <f t="shared" si="346"/>
        <v>#DIV/0!</v>
      </c>
      <c r="AY474" s="372">
        <f>AI474/'Приложение 1.1'!J472</f>
        <v>192.31277505287312</v>
      </c>
      <c r="AZ474" s="404">
        <v>766.59</v>
      </c>
      <c r="BA474" s="404">
        <v>2173.62</v>
      </c>
      <c r="BB474" s="404">
        <v>891.36</v>
      </c>
      <c r="BC474" s="404">
        <v>860.72</v>
      </c>
      <c r="BD474" s="404">
        <v>1699.83</v>
      </c>
      <c r="BE474" s="404">
        <v>1134.04</v>
      </c>
      <c r="BF474" s="404">
        <v>2338035</v>
      </c>
      <c r="BG474" s="404">
        <f t="shared" si="347"/>
        <v>4644</v>
      </c>
      <c r="BH474" s="404">
        <v>9186</v>
      </c>
      <c r="BI474" s="404">
        <v>3559.09</v>
      </c>
      <c r="BJ474" s="404">
        <v>6295.55</v>
      </c>
      <c r="BK474" s="404">
        <f t="shared" si="348"/>
        <v>934101.09</v>
      </c>
      <c r="BL474" s="373" t="str">
        <f t="shared" si="349"/>
        <v xml:space="preserve"> </v>
      </c>
      <c r="BM474" s="373" t="e">
        <f t="shared" si="350"/>
        <v>#DIV/0!</v>
      </c>
      <c r="BN474" s="373" t="e">
        <f t="shared" si="351"/>
        <v>#DIV/0!</v>
      </c>
      <c r="BO474" s="373" t="str">
        <f t="shared" si="352"/>
        <v xml:space="preserve"> </v>
      </c>
      <c r="BP474" s="373" t="str">
        <f t="shared" si="353"/>
        <v xml:space="preserve"> </v>
      </c>
      <c r="BQ474" s="373" t="str">
        <f t="shared" si="354"/>
        <v xml:space="preserve"> </v>
      </c>
      <c r="BR474" s="373" t="e">
        <f t="shared" si="355"/>
        <v>#DIV/0!</v>
      </c>
      <c r="BS474" s="373" t="e">
        <f t="shared" si="356"/>
        <v>#DIV/0!</v>
      </c>
      <c r="BT474" s="373" t="e">
        <f t="shared" si="357"/>
        <v>#DIV/0!</v>
      </c>
      <c r="BU474" s="373" t="e">
        <f t="shared" si="358"/>
        <v>#DIV/0!</v>
      </c>
      <c r="BV474" s="373" t="e">
        <f t="shared" si="359"/>
        <v>#DIV/0!</v>
      </c>
      <c r="BW474" s="373" t="str">
        <f t="shared" si="360"/>
        <v xml:space="preserve"> </v>
      </c>
      <c r="BX474" s="403"/>
      <c r="BY474" s="406">
        <f t="shared" si="361"/>
        <v>3.0000001248745014</v>
      </c>
      <c r="BZ474" s="407">
        <f t="shared" si="362"/>
        <v>1.5000000624372507</v>
      </c>
      <c r="CA474" s="408" t="e">
        <f t="shared" si="363"/>
        <v>#DIV/0!</v>
      </c>
      <c r="CB474" s="404">
        <f t="shared" si="364"/>
        <v>4852.9799999999996</v>
      </c>
      <c r="CC474" s="409" t="e">
        <f t="shared" si="365"/>
        <v>#DIV/0!</v>
      </c>
    </row>
    <row r="475" spans="1:82" s="403" customFormat="1" ht="9" customHeight="1">
      <c r="A475" s="641">
        <v>110</v>
      </c>
      <c r="B475" s="412" t="s">
        <v>729</v>
      </c>
      <c r="C475" s="413">
        <v>3787.2</v>
      </c>
      <c r="D475" s="413"/>
      <c r="E475" s="414"/>
      <c r="F475" s="414"/>
      <c r="G475" s="415">
        <f t="shared" si="368"/>
        <v>6728414.1200000001</v>
      </c>
      <c r="H475" s="410">
        <f t="shared" si="366"/>
        <v>0</v>
      </c>
      <c r="I475" s="416">
        <v>0</v>
      </c>
      <c r="J475" s="416">
        <v>0</v>
      </c>
      <c r="K475" s="416">
        <v>0</v>
      </c>
      <c r="L475" s="416">
        <v>0</v>
      </c>
      <c r="M475" s="416">
        <v>0</v>
      </c>
      <c r="N475" s="410">
        <v>0</v>
      </c>
      <c r="O475" s="410">
        <v>0</v>
      </c>
      <c r="P475" s="410">
        <v>0</v>
      </c>
      <c r="Q475" s="410">
        <v>0</v>
      </c>
      <c r="R475" s="410">
        <v>0</v>
      </c>
      <c r="S475" s="410">
        <v>0</v>
      </c>
      <c r="T475" s="417">
        <v>0</v>
      </c>
      <c r="U475" s="410">
        <v>0</v>
      </c>
      <c r="V475" s="414" t="s">
        <v>993</v>
      </c>
      <c r="W475" s="405">
        <v>1755</v>
      </c>
      <c r="X475" s="410">
        <f>ROUND(IF(V475="СК",4852.98,5055.69)*0.955*0.79*W475,2)</f>
        <v>6425635.4900000002</v>
      </c>
      <c r="Y475" s="405">
        <v>0</v>
      </c>
      <c r="Z475" s="405">
        <v>0</v>
      </c>
      <c r="AA475" s="405">
        <v>0</v>
      </c>
      <c r="AB475" s="405">
        <v>0</v>
      </c>
      <c r="AC475" s="405">
        <v>0</v>
      </c>
      <c r="AD475" s="405">
        <v>0</v>
      </c>
      <c r="AE475" s="405">
        <v>0</v>
      </c>
      <c r="AF475" s="405">
        <v>0</v>
      </c>
      <c r="AG475" s="405">
        <v>0</v>
      </c>
      <c r="AH475" s="405">
        <v>0</v>
      </c>
      <c r="AI475" s="405">
        <v>0</v>
      </c>
      <c r="AJ475" s="405">
        <f t="shared" si="369"/>
        <v>201852.42</v>
      </c>
      <c r="AK475" s="405">
        <f t="shared" si="370"/>
        <v>100926.21</v>
      </c>
      <c r="AL475" s="405">
        <v>0</v>
      </c>
      <c r="AN475" s="372">
        <f>I475/'Приложение 1.1'!J473</f>
        <v>0</v>
      </c>
      <c r="AO475" s="372" t="e">
        <f t="shared" si="337"/>
        <v>#DIV/0!</v>
      </c>
      <c r="AP475" s="372" t="e">
        <f t="shared" si="338"/>
        <v>#DIV/0!</v>
      </c>
      <c r="AQ475" s="372" t="e">
        <f t="shared" si="339"/>
        <v>#DIV/0!</v>
      </c>
      <c r="AR475" s="372" t="e">
        <f t="shared" si="340"/>
        <v>#DIV/0!</v>
      </c>
      <c r="AS475" s="372" t="e">
        <f t="shared" si="341"/>
        <v>#DIV/0!</v>
      </c>
      <c r="AT475" s="372" t="e">
        <f t="shared" si="342"/>
        <v>#DIV/0!</v>
      </c>
      <c r="AU475" s="372">
        <f t="shared" si="343"/>
        <v>3661.3307635327637</v>
      </c>
      <c r="AV475" s="372" t="e">
        <f t="shared" si="344"/>
        <v>#DIV/0!</v>
      </c>
      <c r="AW475" s="372" t="e">
        <f t="shared" si="345"/>
        <v>#DIV/0!</v>
      </c>
      <c r="AX475" s="372" t="e">
        <f t="shared" si="346"/>
        <v>#DIV/0!</v>
      </c>
      <c r="AY475" s="372">
        <f>AI475/'Приложение 1.1'!J473</f>
        <v>0</v>
      </c>
      <c r="AZ475" s="404">
        <v>766.59</v>
      </c>
      <c r="BA475" s="404">
        <v>2173.62</v>
      </c>
      <c r="BB475" s="404">
        <v>891.36</v>
      </c>
      <c r="BC475" s="404">
        <v>860.72</v>
      </c>
      <c r="BD475" s="404">
        <v>1699.83</v>
      </c>
      <c r="BE475" s="404">
        <v>1134.04</v>
      </c>
      <c r="BF475" s="404">
        <v>2338035</v>
      </c>
      <c r="BG475" s="404">
        <f t="shared" si="347"/>
        <v>4644</v>
      </c>
      <c r="BH475" s="404">
        <v>9186</v>
      </c>
      <c r="BI475" s="404">
        <v>3559.09</v>
      </c>
      <c r="BJ475" s="404">
        <v>6295.55</v>
      </c>
      <c r="BK475" s="404">
        <f t="shared" si="348"/>
        <v>934101.09</v>
      </c>
      <c r="BL475" s="373" t="str">
        <f t="shared" si="349"/>
        <v xml:space="preserve"> </v>
      </c>
      <c r="BM475" s="373" t="e">
        <f t="shared" si="350"/>
        <v>#DIV/0!</v>
      </c>
      <c r="BN475" s="373" t="e">
        <f t="shared" si="351"/>
        <v>#DIV/0!</v>
      </c>
      <c r="BO475" s="373" t="e">
        <f t="shared" si="352"/>
        <v>#DIV/0!</v>
      </c>
      <c r="BP475" s="373" t="e">
        <f t="shared" si="353"/>
        <v>#DIV/0!</v>
      </c>
      <c r="BQ475" s="373" t="e">
        <f t="shared" si="354"/>
        <v>#DIV/0!</v>
      </c>
      <c r="BR475" s="373" t="e">
        <f t="shared" si="355"/>
        <v>#DIV/0!</v>
      </c>
      <c r="BS475" s="373" t="str">
        <f t="shared" si="356"/>
        <v xml:space="preserve"> </v>
      </c>
      <c r="BT475" s="373" t="e">
        <f t="shared" si="357"/>
        <v>#DIV/0!</v>
      </c>
      <c r="BU475" s="373" t="e">
        <f t="shared" si="358"/>
        <v>#DIV/0!</v>
      </c>
      <c r="BV475" s="373" t="e">
        <f t="shared" si="359"/>
        <v>#DIV/0!</v>
      </c>
      <c r="BW475" s="373" t="str">
        <f t="shared" si="360"/>
        <v xml:space="preserve"> </v>
      </c>
      <c r="BY475" s="406">
        <f t="shared" si="361"/>
        <v>2.9999999464955645</v>
      </c>
      <c r="BZ475" s="407">
        <f t="shared" si="362"/>
        <v>1.4999999732477822</v>
      </c>
      <c r="CA475" s="408">
        <f t="shared" si="363"/>
        <v>3833.8541994301995</v>
      </c>
      <c r="CB475" s="404">
        <f t="shared" si="364"/>
        <v>4852.9799999999996</v>
      </c>
      <c r="CC475" s="409" t="str">
        <f t="shared" si="365"/>
        <v xml:space="preserve"> </v>
      </c>
    </row>
    <row r="476" spans="1:82" s="403" customFormat="1" ht="9" customHeight="1">
      <c r="A476" s="641">
        <v>111</v>
      </c>
      <c r="B476" s="412" t="s">
        <v>730</v>
      </c>
      <c r="C476" s="413">
        <v>10213</v>
      </c>
      <c r="D476" s="413"/>
      <c r="E476" s="414"/>
      <c r="F476" s="414"/>
      <c r="G476" s="415">
        <f t="shared" si="368"/>
        <v>9780232.3000000007</v>
      </c>
      <c r="H476" s="410">
        <f t="shared" si="366"/>
        <v>0</v>
      </c>
      <c r="I476" s="416">
        <v>0</v>
      </c>
      <c r="J476" s="416">
        <v>0</v>
      </c>
      <c r="K476" s="416">
        <v>0</v>
      </c>
      <c r="L476" s="416">
        <v>0</v>
      </c>
      <c r="M476" s="416">
        <v>0</v>
      </c>
      <c r="N476" s="410">
        <v>0</v>
      </c>
      <c r="O476" s="410">
        <v>0</v>
      </c>
      <c r="P476" s="410">
        <v>0</v>
      </c>
      <c r="Q476" s="410">
        <v>0</v>
      </c>
      <c r="R476" s="410">
        <v>0</v>
      </c>
      <c r="S476" s="410">
        <v>0</v>
      </c>
      <c r="T476" s="417">
        <v>0</v>
      </c>
      <c r="U476" s="410">
        <v>0</v>
      </c>
      <c r="V476" s="414" t="s">
        <v>992</v>
      </c>
      <c r="W476" s="405">
        <v>2650</v>
      </c>
      <c r="X476" s="410">
        <f>ROUND(IF(V476="СК",4852.98,5055.69)*0.955*0.73*W476,2)</f>
        <v>9340121.8499999996</v>
      </c>
      <c r="Y476" s="405">
        <v>0</v>
      </c>
      <c r="Z476" s="405">
        <v>0</v>
      </c>
      <c r="AA476" s="405">
        <v>0</v>
      </c>
      <c r="AB476" s="405">
        <v>0</v>
      </c>
      <c r="AC476" s="405">
        <v>0</v>
      </c>
      <c r="AD476" s="405">
        <v>0</v>
      </c>
      <c r="AE476" s="405">
        <v>0</v>
      </c>
      <c r="AF476" s="405">
        <v>0</v>
      </c>
      <c r="AG476" s="405">
        <v>0</v>
      </c>
      <c r="AH476" s="405">
        <v>0</v>
      </c>
      <c r="AI476" s="405">
        <v>0</v>
      </c>
      <c r="AJ476" s="405">
        <f t="shared" si="369"/>
        <v>293406.96999999997</v>
      </c>
      <c r="AK476" s="405">
        <f t="shared" si="370"/>
        <v>146703.48000000001</v>
      </c>
      <c r="AL476" s="405">
        <v>0</v>
      </c>
      <c r="AN476" s="372">
        <f>I476/'Приложение 1.1'!J474</f>
        <v>0</v>
      </c>
      <c r="AO476" s="372" t="e">
        <f t="shared" si="337"/>
        <v>#DIV/0!</v>
      </c>
      <c r="AP476" s="372" t="e">
        <f t="shared" si="338"/>
        <v>#DIV/0!</v>
      </c>
      <c r="AQ476" s="372" t="e">
        <f t="shared" si="339"/>
        <v>#DIV/0!</v>
      </c>
      <c r="AR476" s="372" t="e">
        <f t="shared" si="340"/>
        <v>#DIV/0!</v>
      </c>
      <c r="AS476" s="372" t="e">
        <f t="shared" si="341"/>
        <v>#DIV/0!</v>
      </c>
      <c r="AT476" s="372" t="e">
        <f t="shared" si="342"/>
        <v>#DIV/0!</v>
      </c>
      <c r="AU476" s="372">
        <f t="shared" si="343"/>
        <v>3524.5742830188678</v>
      </c>
      <c r="AV476" s="372" t="e">
        <f t="shared" si="344"/>
        <v>#DIV/0!</v>
      </c>
      <c r="AW476" s="372" t="e">
        <f t="shared" si="345"/>
        <v>#DIV/0!</v>
      </c>
      <c r="AX476" s="372" t="e">
        <f t="shared" si="346"/>
        <v>#DIV/0!</v>
      </c>
      <c r="AY476" s="372">
        <f>AI476/'Приложение 1.1'!J474</f>
        <v>0</v>
      </c>
      <c r="AZ476" s="404">
        <v>766.59</v>
      </c>
      <c r="BA476" s="404">
        <v>2173.62</v>
      </c>
      <c r="BB476" s="404">
        <v>891.36</v>
      </c>
      <c r="BC476" s="404">
        <v>860.72</v>
      </c>
      <c r="BD476" s="404">
        <v>1699.83</v>
      </c>
      <c r="BE476" s="404">
        <v>1134.04</v>
      </c>
      <c r="BF476" s="404">
        <v>2338035</v>
      </c>
      <c r="BG476" s="404">
        <f t="shared" si="347"/>
        <v>4837.9799999999996</v>
      </c>
      <c r="BH476" s="404">
        <v>9186</v>
      </c>
      <c r="BI476" s="404">
        <v>3559.09</v>
      </c>
      <c r="BJ476" s="404">
        <v>6295.55</v>
      </c>
      <c r="BK476" s="404">
        <f t="shared" si="348"/>
        <v>934101.09</v>
      </c>
      <c r="BL476" s="373" t="str">
        <f t="shared" si="349"/>
        <v xml:space="preserve"> </v>
      </c>
      <c r="BM476" s="373" t="e">
        <f t="shared" si="350"/>
        <v>#DIV/0!</v>
      </c>
      <c r="BN476" s="373" t="e">
        <f t="shared" si="351"/>
        <v>#DIV/0!</v>
      </c>
      <c r="BO476" s="373" t="e">
        <f t="shared" si="352"/>
        <v>#DIV/0!</v>
      </c>
      <c r="BP476" s="373" t="e">
        <f t="shared" si="353"/>
        <v>#DIV/0!</v>
      </c>
      <c r="BQ476" s="373" t="e">
        <f t="shared" si="354"/>
        <v>#DIV/0!</v>
      </c>
      <c r="BR476" s="373" t="e">
        <f t="shared" si="355"/>
        <v>#DIV/0!</v>
      </c>
      <c r="BS476" s="373" t="str">
        <f t="shared" si="356"/>
        <v xml:space="preserve"> </v>
      </c>
      <c r="BT476" s="373" t="e">
        <f t="shared" si="357"/>
        <v>#DIV/0!</v>
      </c>
      <c r="BU476" s="373" t="e">
        <f t="shared" si="358"/>
        <v>#DIV/0!</v>
      </c>
      <c r="BV476" s="373" t="e">
        <f t="shared" si="359"/>
        <v>#DIV/0!</v>
      </c>
      <c r="BW476" s="373" t="str">
        <f t="shared" si="360"/>
        <v xml:space="preserve"> </v>
      </c>
      <c r="BY476" s="406">
        <f t="shared" si="361"/>
        <v>3.0000000102247055</v>
      </c>
      <c r="BZ476" s="407">
        <f t="shared" si="362"/>
        <v>1.4999999539888229</v>
      </c>
      <c r="CA476" s="408">
        <f t="shared" si="363"/>
        <v>3690.6536981132076</v>
      </c>
      <c r="CB476" s="404">
        <f t="shared" si="364"/>
        <v>5055.6899999999996</v>
      </c>
      <c r="CC476" s="409" t="str">
        <f t="shared" si="365"/>
        <v xml:space="preserve"> </v>
      </c>
      <c r="CD476" s="418">
        <f>CA476-CB476</f>
        <v>-1365.036301886792</v>
      </c>
    </row>
    <row r="477" spans="1:82" s="403" customFormat="1" ht="9" customHeight="1">
      <c r="A477" s="641">
        <v>112</v>
      </c>
      <c r="B477" s="412" t="s">
        <v>731</v>
      </c>
      <c r="C477" s="413">
        <v>9363</v>
      </c>
      <c r="D477" s="413"/>
      <c r="E477" s="414"/>
      <c r="F477" s="414"/>
      <c r="G477" s="415">
        <f t="shared" si="368"/>
        <v>8820662.3499999996</v>
      </c>
      <c r="H477" s="410">
        <f t="shared" si="366"/>
        <v>0</v>
      </c>
      <c r="I477" s="416">
        <v>0</v>
      </c>
      <c r="J477" s="416">
        <v>0</v>
      </c>
      <c r="K477" s="416">
        <v>0</v>
      </c>
      <c r="L477" s="416">
        <v>0</v>
      </c>
      <c r="M477" s="416">
        <v>0</v>
      </c>
      <c r="N477" s="410">
        <v>0</v>
      </c>
      <c r="O477" s="410">
        <v>0</v>
      </c>
      <c r="P477" s="410">
        <v>0</v>
      </c>
      <c r="Q477" s="410">
        <v>0</v>
      </c>
      <c r="R477" s="410">
        <v>0</v>
      </c>
      <c r="S477" s="410">
        <v>0</v>
      </c>
      <c r="T477" s="417">
        <v>0</v>
      </c>
      <c r="U477" s="410">
        <v>0</v>
      </c>
      <c r="V477" s="414" t="s">
        <v>992</v>
      </c>
      <c r="W477" s="405">
        <v>2390</v>
      </c>
      <c r="X477" s="410">
        <f>ROUND(IF(V477="СК",4852.98,5055.69)*0.955*0.73*W477,2)</f>
        <v>8423732.5399999991</v>
      </c>
      <c r="Y477" s="405">
        <v>0</v>
      </c>
      <c r="Z477" s="405">
        <v>0</v>
      </c>
      <c r="AA477" s="405">
        <v>0</v>
      </c>
      <c r="AB477" s="405">
        <v>0</v>
      </c>
      <c r="AC477" s="405">
        <v>0</v>
      </c>
      <c r="AD477" s="405">
        <v>0</v>
      </c>
      <c r="AE477" s="405">
        <v>0</v>
      </c>
      <c r="AF477" s="405">
        <v>0</v>
      </c>
      <c r="AG477" s="405">
        <v>0</v>
      </c>
      <c r="AH477" s="405">
        <v>0</v>
      </c>
      <c r="AI477" s="405">
        <v>0</v>
      </c>
      <c r="AJ477" s="405">
        <f t="shared" si="369"/>
        <v>264619.87</v>
      </c>
      <c r="AK477" s="405">
        <f t="shared" si="370"/>
        <v>132309.94</v>
      </c>
      <c r="AL477" s="405">
        <v>0</v>
      </c>
      <c r="AN477" s="372">
        <f>I477/'Приложение 1.1'!J475</f>
        <v>0</v>
      </c>
      <c r="AO477" s="372" t="e">
        <f t="shared" si="337"/>
        <v>#DIV/0!</v>
      </c>
      <c r="AP477" s="372" t="e">
        <f t="shared" si="338"/>
        <v>#DIV/0!</v>
      </c>
      <c r="AQ477" s="372" t="e">
        <f t="shared" si="339"/>
        <v>#DIV/0!</v>
      </c>
      <c r="AR477" s="372" t="e">
        <f t="shared" si="340"/>
        <v>#DIV/0!</v>
      </c>
      <c r="AS477" s="372" t="e">
        <f t="shared" si="341"/>
        <v>#DIV/0!</v>
      </c>
      <c r="AT477" s="372" t="e">
        <f t="shared" si="342"/>
        <v>#DIV/0!</v>
      </c>
      <c r="AU477" s="372">
        <f t="shared" si="343"/>
        <v>3524.5742845188279</v>
      </c>
      <c r="AV477" s="372" t="e">
        <f t="shared" si="344"/>
        <v>#DIV/0!</v>
      </c>
      <c r="AW477" s="372" t="e">
        <f t="shared" si="345"/>
        <v>#DIV/0!</v>
      </c>
      <c r="AX477" s="372" t="e">
        <f t="shared" si="346"/>
        <v>#DIV/0!</v>
      </c>
      <c r="AY477" s="372">
        <f>AI477/'Приложение 1.1'!J475</f>
        <v>0</v>
      </c>
      <c r="AZ477" s="404">
        <v>766.59</v>
      </c>
      <c r="BA477" s="404">
        <v>2173.62</v>
      </c>
      <c r="BB477" s="404">
        <v>891.36</v>
      </c>
      <c r="BC477" s="404">
        <v>860.72</v>
      </c>
      <c r="BD477" s="404">
        <v>1699.83</v>
      </c>
      <c r="BE477" s="404">
        <v>1134.04</v>
      </c>
      <c r="BF477" s="404">
        <v>2338035</v>
      </c>
      <c r="BG477" s="404">
        <f t="shared" si="347"/>
        <v>4837.9799999999996</v>
      </c>
      <c r="BH477" s="404">
        <v>9186</v>
      </c>
      <c r="BI477" s="404">
        <v>3559.09</v>
      </c>
      <c r="BJ477" s="404">
        <v>6295.55</v>
      </c>
      <c r="BK477" s="404">
        <f t="shared" si="348"/>
        <v>934101.09</v>
      </c>
      <c r="BL477" s="373" t="str">
        <f t="shared" si="349"/>
        <v xml:space="preserve"> </v>
      </c>
      <c r="BM477" s="373" t="e">
        <f t="shared" si="350"/>
        <v>#DIV/0!</v>
      </c>
      <c r="BN477" s="373" t="e">
        <f t="shared" si="351"/>
        <v>#DIV/0!</v>
      </c>
      <c r="BO477" s="373" t="e">
        <f t="shared" si="352"/>
        <v>#DIV/0!</v>
      </c>
      <c r="BP477" s="373" t="e">
        <f t="shared" si="353"/>
        <v>#DIV/0!</v>
      </c>
      <c r="BQ477" s="373" t="e">
        <f t="shared" si="354"/>
        <v>#DIV/0!</v>
      </c>
      <c r="BR477" s="373" t="e">
        <f t="shared" si="355"/>
        <v>#DIV/0!</v>
      </c>
      <c r="BS477" s="373" t="str">
        <f t="shared" si="356"/>
        <v xml:space="preserve"> </v>
      </c>
      <c r="BT477" s="373" t="e">
        <f t="shared" si="357"/>
        <v>#DIV/0!</v>
      </c>
      <c r="BU477" s="373" t="e">
        <f t="shared" si="358"/>
        <v>#DIV/0!</v>
      </c>
      <c r="BV477" s="373" t="e">
        <f t="shared" si="359"/>
        <v>#DIV/0!</v>
      </c>
      <c r="BW477" s="373" t="str">
        <f t="shared" si="360"/>
        <v xml:space="preserve"> </v>
      </c>
      <c r="BY477" s="406">
        <f t="shared" si="361"/>
        <v>2.9999999943314917</v>
      </c>
      <c r="BZ477" s="407">
        <f t="shared" si="362"/>
        <v>1.5000000538508313</v>
      </c>
      <c r="CA477" s="408">
        <f t="shared" si="363"/>
        <v>3690.6537029288702</v>
      </c>
      <c r="CB477" s="404">
        <f t="shared" si="364"/>
        <v>5055.6899999999996</v>
      </c>
      <c r="CC477" s="409" t="str">
        <f t="shared" si="365"/>
        <v xml:space="preserve"> </v>
      </c>
    </row>
    <row r="478" spans="1:82" s="651" customFormat="1" ht="9" customHeight="1">
      <c r="A478" s="642">
        <v>113</v>
      </c>
      <c r="B478" s="659" t="s">
        <v>732</v>
      </c>
      <c r="C478" s="665">
        <v>3306</v>
      </c>
      <c r="D478" s="665"/>
      <c r="E478" s="695"/>
      <c r="F478" s="695"/>
      <c r="G478" s="696">
        <f t="shared" si="368"/>
        <v>3616242.37</v>
      </c>
      <c r="H478" s="648">
        <f t="shared" si="366"/>
        <v>0</v>
      </c>
      <c r="I478" s="673">
        <v>0</v>
      </c>
      <c r="J478" s="673">
        <v>0</v>
      </c>
      <c r="K478" s="673">
        <v>0</v>
      </c>
      <c r="L478" s="673">
        <v>0</v>
      </c>
      <c r="M478" s="673">
        <v>0</v>
      </c>
      <c r="N478" s="648">
        <v>0</v>
      </c>
      <c r="O478" s="648">
        <v>0</v>
      </c>
      <c r="P478" s="648">
        <v>0</v>
      </c>
      <c r="Q478" s="648">
        <v>0</v>
      </c>
      <c r="R478" s="648">
        <v>0</v>
      </c>
      <c r="S478" s="648">
        <v>0</v>
      </c>
      <c r="T478" s="649">
        <v>0</v>
      </c>
      <c r="U478" s="648">
        <v>0</v>
      </c>
      <c r="V478" s="695" t="s">
        <v>992</v>
      </c>
      <c r="W478" s="650">
        <v>884</v>
      </c>
      <c r="X478" s="648">
        <v>3478855.94</v>
      </c>
      <c r="Y478" s="650">
        <v>0</v>
      </c>
      <c r="Z478" s="650">
        <v>0</v>
      </c>
      <c r="AA478" s="650">
        <v>0</v>
      </c>
      <c r="AB478" s="650">
        <v>0</v>
      </c>
      <c r="AC478" s="650">
        <v>0</v>
      </c>
      <c r="AD478" s="650">
        <v>0</v>
      </c>
      <c r="AE478" s="650">
        <v>0</v>
      </c>
      <c r="AF478" s="650">
        <v>0</v>
      </c>
      <c r="AG478" s="650">
        <v>0</v>
      </c>
      <c r="AH478" s="650">
        <v>0</v>
      </c>
      <c r="AI478" s="650">
        <v>0</v>
      </c>
      <c r="AJ478" s="650">
        <v>91437.79</v>
      </c>
      <c r="AK478" s="650">
        <v>45948.639999999999</v>
      </c>
      <c r="AL478" s="650">
        <v>0</v>
      </c>
      <c r="AN478" s="372">
        <f>I478/'Приложение 1.1'!J476</f>
        <v>0</v>
      </c>
      <c r="AO478" s="372" t="e">
        <f t="shared" si="337"/>
        <v>#DIV/0!</v>
      </c>
      <c r="AP478" s="372" t="e">
        <f t="shared" si="338"/>
        <v>#DIV/0!</v>
      </c>
      <c r="AQ478" s="372" t="e">
        <f t="shared" si="339"/>
        <v>#DIV/0!</v>
      </c>
      <c r="AR478" s="372" t="e">
        <f t="shared" si="340"/>
        <v>#DIV/0!</v>
      </c>
      <c r="AS478" s="372" t="e">
        <f t="shared" si="341"/>
        <v>#DIV/0!</v>
      </c>
      <c r="AT478" s="372" t="e">
        <f t="shared" si="342"/>
        <v>#DIV/0!</v>
      </c>
      <c r="AU478" s="372">
        <f t="shared" si="343"/>
        <v>3935.3573981900454</v>
      </c>
      <c r="AV478" s="372" t="e">
        <f t="shared" si="344"/>
        <v>#DIV/0!</v>
      </c>
      <c r="AW478" s="372" t="e">
        <f t="shared" si="345"/>
        <v>#DIV/0!</v>
      </c>
      <c r="AX478" s="372" t="e">
        <f t="shared" si="346"/>
        <v>#DIV/0!</v>
      </c>
      <c r="AY478" s="372">
        <f>AI478/'Приложение 1.1'!J476</f>
        <v>0</v>
      </c>
      <c r="AZ478" s="404">
        <v>766.59</v>
      </c>
      <c r="BA478" s="404">
        <v>2173.62</v>
      </c>
      <c r="BB478" s="404">
        <v>891.36</v>
      </c>
      <c r="BC478" s="404">
        <v>860.72</v>
      </c>
      <c r="BD478" s="404">
        <v>1699.83</v>
      </c>
      <c r="BE478" s="404">
        <v>1134.04</v>
      </c>
      <c r="BF478" s="404">
        <v>2338035</v>
      </c>
      <c r="BG478" s="404">
        <f t="shared" si="347"/>
        <v>4837.9799999999996</v>
      </c>
      <c r="BH478" s="404">
        <v>9186</v>
      </c>
      <c r="BI478" s="404">
        <v>3559.09</v>
      </c>
      <c r="BJ478" s="404">
        <v>6295.55</v>
      </c>
      <c r="BK478" s="404">
        <f t="shared" si="348"/>
        <v>934101.09</v>
      </c>
      <c r="BL478" s="373" t="str">
        <f t="shared" si="349"/>
        <v xml:space="preserve"> </v>
      </c>
      <c r="BM478" s="373" t="e">
        <f t="shared" si="350"/>
        <v>#DIV/0!</v>
      </c>
      <c r="BN478" s="373" t="e">
        <f t="shared" si="351"/>
        <v>#DIV/0!</v>
      </c>
      <c r="BO478" s="373" t="e">
        <f t="shared" si="352"/>
        <v>#DIV/0!</v>
      </c>
      <c r="BP478" s="373" t="e">
        <f t="shared" si="353"/>
        <v>#DIV/0!</v>
      </c>
      <c r="BQ478" s="373" t="e">
        <f t="shared" si="354"/>
        <v>#DIV/0!</v>
      </c>
      <c r="BR478" s="373" t="e">
        <f t="shared" si="355"/>
        <v>#DIV/0!</v>
      </c>
      <c r="BS478" s="373" t="str">
        <f t="shared" si="356"/>
        <v xml:space="preserve"> </v>
      </c>
      <c r="BT478" s="373" t="e">
        <f t="shared" si="357"/>
        <v>#DIV/0!</v>
      </c>
      <c r="BU478" s="373" t="e">
        <f t="shared" si="358"/>
        <v>#DIV/0!</v>
      </c>
      <c r="BV478" s="373" t="e">
        <f t="shared" si="359"/>
        <v>#DIV/0!</v>
      </c>
      <c r="BW478" s="373" t="str">
        <f t="shared" si="360"/>
        <v xml:space="preserve"> </v>
      </c>
      <c r="BX478" s="403"/>
      <c r="BY478" s="406">
        <f t="shared" si="361"/>
        <v>2.5285304646214848</v>
      </c>
      <c r="BZ478" s="407">
        <f t="shared" si="362"/>
        <v>1.2706183739559469</v>
      </c>
      <c r="CA478" s="408">
        <f t="shared" si="363"/>
        <v>4090.7719117647061</v>
      </c>
      <c r="CB478" s="404">
        <f t="shared" si="364"/>
        <v>5055.6899999999996</v>
      </c>
      <c r="CC478" s="409" t="str">
        <f t="shared" si="365"/>
        <v xml:space="preserve"> </v>
      </c>
    </row>
    <row r="479" spans="1:82" s="651" customFormat="1" ht="9" customHeight="1">
      <c r="A479" s="642">
        <v>114</v>
      </c>
      <c r="B479" s="659" t="s">
        <v>733</v>
      </c>
      <c r="C479" s="665">
        <v>5609</v>
      </c>
      <c r="D479" s="665"/>
      <c r="E479" s="695"/>
      <c r="F479" s="695"/>
      <c r="G479" s="696">
        <f t="shared" si="368"/>
        <v>6565174.2199999997</v>
      </c>
      <c r="H479" s="648">
        <f t="shared" si="366"/>
        <v>0</v>
      </c>
      <c r="I479" s="673">
        <v>0</v>
      </c>
      <c r="J479" s="673">
        <v>0</v>
      </c>
      <c r="K479" s="673">
        <v>0</v>
      </c>
      <c r="L479" s="673">
        <v>0</v>
      </c>
      <c r="M479" s="673">
        <v>0</v>
      </c>
      <c r="N479" s="648">
        <v>0</v>
      </c>
      <c r="O479" s="648">
        <v>0</v>
      </c>
      <c r="P479" s="648">
        <v>0</v>
      </c>
      <c r="Q479" s="648">
        <v>0</v>
      </c>
      <c r="R479" s="648">
        <v>0</v>
      </c>
      <c r="S479" s="648">
        <v>0</v>
      </c>
      <c r="T479" s="649">
        <v>0</v>
      </c>
      <c r="U479" s="648">
        <v>0</v>
      </c>
      <c r="V479" s="695" t="s">
        <v>992</v>
      </c>
      <c r="W479" s="650">
        <v>1661.1</v>
      </c>
      <c r="X479" s="648">
        <v>6323009.9400000004</v>
      </c>
      <c r="Y479" s="650">
        <v>0</v>
      </c>
      <c r="Z479" s="650">
        <v>0</v>
      </c>
      <c r="AA479" s="650">
        <v>0</v>
      </c>
      <c r="AB479" s="650">
        <v>0</v>
      </c>
      <c r="AC479" s="650">
        <v>0</v>
      </c>
      <c r="AD479" s="650">
        <v>0</v>
      </c>
      <c r="AE479" s="650">
        <v>0</v>
      </c>
      <c r="AF479" s="650">
        <v>0</v>
      </c>
      <c r="AG479" s="650">
        <v>0</v>
      </c>
      <c r="AH479" s="650">
        <v>0</v>
      </c>
      <c r="AI479" s="650">
        <v>0</v>
      </c>
      <c r="AJ479" s="650">
        <v>161172.88</v>
      </c>
      <c r="AK479" s="650">
        <v>80991.399999999994</v>
      </c>
      <c r="AL479" s="650">
        <v>0</v>
      </c>
      <c r="AN479" s="372">
        <f>I479/'Приложение 1.1'!J477</f>
        <v>0</v>
      </c>
      <c r="AO479" s="372" t="e">
        <f t="shared" si="337"/>
        <v>#DIV/0!</v>
      </c>
      <c r="AP479" s="372" t="e">
        <f t="shared" si="338"/>
        <v>#DIV/0!</v>
      </c>
      <c r="AQ479" s="372" t="e">
        <f t="shared" si="339"/>
        <v>#DIV/0!</v>
      </c>
      <c r="AR479" s="372" t="e">
        <f t="shared" si="340"/>
        <v>#DIV/0!</v>
      </c>
      <c r="AS479" s="372" t="e">
        <f t="shared" si="341"/>
        <v>#DIV/0!</v>
      </c>
      <c r="AT479" s="372" t="e">
        <f t="shared" si="342"/>
        <v>#DIV/0!</v>
      </c>
      <c r="AU479" s="372">
        <f t="shared" si="343"/>
        <v>3806.5197399313711</v>
      </c>
      <c r="AV479" s="372" t="e">
        <f t="shared" si="344"/>
        <v>#DIV/0!</v>
      </c>
      <c r="AW479" s="372" t="e">
        <f t="shared" si="345"/>
        <v>#DIV/0!</v>
      </c>
      <c r="AX479" s="372" t="e">
        <f t="shared" si="346"/>
        <v>#DIV/0!</v>
      </c>
      <c r="AY479" s="372">
        <f>AI479/'Приложение 1.1'!J477</f>
        <v>0</v>
      </c>
      <c r="AZ479" s="404">
        <v>766.59</v>
      </c>
      <c r="BA479" s="404">
        <v>2173.62</v>
      </c>
      <c r="BB479" s="404">
        <v>891.36</v>
      </c>
      <c r="BC479" s="404">
        <v>860.72</v>
      </c>
      <c r="BD479" s="404">
        <v>1699.83</v>
      </c>
      <c r="BE479" s="404">
        <v>1134.04</v>
      </c>
      <c r="BF479" s="404">
        <v>2338035</v>
      </c>
      <c r="BG479" s="404">
        <f t="shared" si="347"/>
        <v>4837.9799999999996</v>
      </c>
      <c r="BH479" s="404">
        <v>9186</v>
      </c>
      <c r="BI479" s="404">
        <v>3559.09</v>
      </c>
      <c r="BJ479" s="404">
        <v>6295.55</v>
      </c>
      <c r="BK479" s="404">
        <f t="shared" si="348"/>
        <v>934101.09</v>
      </c>
      <c r="BL479" s="373" t="str">
        <f t="shared" si="349"/>
        <v xml:space="preserve"> </v>
      </c>
      <c r="BM479" s="373" t="e">
        <f t="shared" si="350"/>
        <v>#DIV/0!</v>
      </c>
      <c r="BN479" s="373" t="e">
        <f t="shared" si="351"/>
        <v>#DIV/0!</v>
      </c>
      <c r="BO479" s="373" t="e">
        <f t="shared" si="352"/>
        <v>#DIV/0!</v>
      </c>
      <c r="BP479" s="373" t="e">
        <f t="shared" si="353"/>
        <v>#DIV/0!</v>
      </c>
      <c r="BQ479" s="373" t="e">
        <f t="shared" si="354"/>
        <v>#DIV/0!</v>
      </c>
      <c r="BR479" s="373" t="e">
        <f t="shared" si="355"/>
        <v>#DIV/0!</v>
      </c>
      <c r="BS479" s="373" t="str">
        <f t="shared" si="356"/>
        <v xml:space="preserve"> </v>
      </c>
      <c r="BT479" s="373" t="e">
        <f t="shared" si="357"/>
        <v>#DIV/0!</v>
      </c>
      <c r="BU479" s="373" t="e">
        <f t="shared" si="358"/>
        <v>#DIV/0!</v>
      </c>
      <c r="BV479" s="373" t="e">
        <f t="shared" si="359"/>
        <v>#DIV/0!</v>
      </c>
      <c r="BW479" s="373" t="str">
        <f t="shared" si="360"/>
        <v xml:space="preserve"> </v>
      </c>
      <c r="BX479" s="403"/>
      <c r="BY479" s="406">
        <f t="shared" si="361"/>
        <v>2.4549672955975268</v>
      </c>
      <c r="BZ479" s="407">
        <f t="shared" si="362"/>
        <v>1.2336519532607315</v>
      </c>
      <c r="CA479" s="408">
        <f t="shared" si="363"/>
        <v>3952.3052314731203</v>
      </c>
      <c r="CB479" s="404">
        <f t="shared" si="364"/>
        <v>5055.6899999999996</v>
      </c>
      <c r="CC479" s="409" t="str">
        <f t="shared" si="365"/>
        <v xml:space="preserve"> </v>
      </c>
    </row>
    <row r="480" spans="1:82" s="403" customFormat="1" ht="9" customHeight="1">
      <c r="A480" s="641">
        <v>115</v>
      </c>
      <c r="B480" s="412" t="s">
        <v>734</v>
      </c>
      <c r="C480" s="413">
        <v>2070.6</v>
      </c>
      <c r="D480" s="413"/>
      <c r="E480" s="414"/>
      <c r="F480" s="414"/>
      <c r="G480" s="415">
        <f t="shared" si="368"/>
        <v>5761110.4299999997</v>
      </c>
      <c r="H480" s="410">
        <f t="shared" si="366"/>
        <v>0</v>
      </c>
      <c r="I480" s="416">
        <v>0</v>
      </c>
      <c r="J480" s="416">
        <v>0</v>
      </c>
      <c r="K480" s="416">
        <v>0</v>
      </c>
      <c r="L480" s="416">
        <v>0</v>
      </c>
      <c r="M480" s="416">
        <v>0</v>
      </c>
      <c r="N480" s="410">
        <v>0</v>
      </c>
      <c r="O480" s="410">
        <v>0</v>
      </c>
      <c r="P480" s="410">
        <v>0</v>
      </c>
      <c r="Q480" s="410">
        <v>0</v>
      </c>
      <c r="R480" s="410">
        <v>0</v>
      </c>
      <c r="S480" s="410">
        <v>0</v>
      </c>
      <c r="T480" s="417">
        <v>0</v>
      </c>
      <c r="U480" s="410">
        <v>0</v>
      </c>
      <c r="V480" s="414" t="s">
        <v>992</v>
      </c>
      <c r="W480" s="405">
        <v>1561</v>
      </c>
      <c r="X480" s="410">
        <f>ROUND(IF(V480="СК",4852.98,5055.69)*0.955*0.73*W480,2)</f>
        <v>5501860.46</v>
      </c>
      <c r="Y480" s="405">
        <v>0</v>
      </c>
      <c r="Z480" s="405">
        <v>0</v>
      </c>
      <c r="AA480" s="405">
        <v>0</v>
      </c>
      <c r="AB480" s="405">
        <v>0</v>
      </c>
      <c r="AC480" s="405">
        <v>0</v>
      </c>
      <c r="AD480" s="405">
        <v>0</v>
      </c>
      <c r="AE480" s="405">
        <v>0</v>
      </c>
      <c r="AF480" s="405">
        <v>0</v>
      </c>
      <c r="AG480" s="405">
        <v>0</v>
      </c>
      <c r="AH480" s="405">
        <v>0</v>
      </c>
      <c r="AI480" s="405">
        <v>0</v>
      </c>
      <c r="AJ480" s="405">
        <f t="shared" si="369"/>
        <v>172833.31</v>
      </c>
      <c r="AK480" s="405">
        <f t="shared" si="370"/>
        <v>86416.66</v>
      </c>
      <c r="AL480" s="405">
        <v>0</v>
      </c>
      <c r="AN480" s="372">
        <f>I480/'Приложение 1.1'!J478</f>
        <v>0</v>
      </c>
      <c r="AO480" s="372" t="e">
        <f t="shared" si="337"/>
        <v>#DIV/0!</v>
      </c>
      <c r="AP480" s="372" t="e">
        <f t="shared" si="338"/>
        <v>#DIV/0!</v>
      </c>
      <c r="AQ480" s="372" t="e">
        <f t="shared" si="339"/>
        <v>#DIV/0!</v>
      </c>
      <c r="AR480" s="372" t="e">
        <f t="shared" si="340"/>
        <v>#DIV/0!</v>
      </c>
      <c r="AS480" s="372" t="e">
        <f t="shared" si="341"/>
        <v>#DIV/0!</v>
      </c>
      <c r="AT480" s="372" t="e">
        <f t="shared" si="342"/>
        <v>#DIV/0!</v>
      </c>
      <c r="AU480" s="372">
        <f t="shared" si="343"/>
        <v>3524.5742857142859</v>
      </c>
      <c r="AV480" s="372" t="e">
        <f t="shared" si="344"/>
        <v>#DIV/0!</v>
      </c>
      <c r="AW480" s="372" t="e">
        <f t="shared" si="345"/>
        <v>#DIV/0!</v>
      </c>
      <c r="AX480" s="372" t="e">
        <f t="shared" si="346"/>
        <v>#DIV/0!</v>
      </c>
      <c r="AY480" s="372">
        <f>AI480/'Приложение 1.1'!J478</f>
        <v>0</v>
      </c>
      <c r="AZ480" s="404">
        <v>766.59</v>
      </c>
      <c r="BA480" s="404">
        <v>2173.62</v>
      </c>
      <c r="BB480" s="404">
        <v>891.36</v>
      </c>
      <c r="BC480" s="404">
        <v>860.72</v>
      </c>
      <c r="BD480" s="404">
        <v>1699.83</v>
      </c>
      <c r="BE480" s="404">
        <v>1134.04</v>
      </c>
      <c r="BF480" s="404">
        <v>2338035</v>
      </c>
      <c r="BG480" s="404">
        <f t="shared" si="347"/>
        <v>4837.9799999999996</v>
      </c>
      <c r="BH480" s="404">
        <v>9186</v>
      </c>
      <c r="BI480" s="404">
        <v>3559.09</v>
      </c>
      <c r="BJ480" s="404">
        <v>6295.55</v>
      </c>
      <c r="BK480" s="404">
        <f t="shared" si="348"/>
        <v>934101.09</v>
      </c>
      <c r="BL480" s="373" t="str">
        <f t="shared" si="349"/>
        <v xml:space="preserve"> </v>
      </c>
      <c r="BM480" s="373" t="e">
        <f t="shared" si="350"/>
        <v>#DIV/0!</v>
      </c>
      <c r="BN480" s="373" t="e">
        <f t="shared" si="351"/>
        <v>#DIV/0!</v>
      </c>
      <c r="BO480" s="373" t="e">
        <f t="shared" si="352"/>
        <v>#DIV/0!</v>
      </c>
      <c r="BP480" s="373" t="e">
        <f t="shared" si="353"/>
        <v>#DIV/0!</v>
      </c>
      <c r="BQ480" s="373" t="e">
        <f t="shared" si="354"/>
        <v>#DIV/0!</v>
      </c>
      <c r="BR480" s="373" t="e">
        <f t="shared" si="355"/>
        <v>#DIV/0!</v>
      </c>
      <c r="BS480" s="373" t="str">
        <f t="shared" si="356"/>
        <v xml:space="preserve"> </v>
      </c>
      <c r="BT480" s="373" t="e">
        <f t="shared" si="357"/>
        <v>#DIV/0!</v>
      </c>
      <c r="BU480" s="373" t="e">
        <f t="shared" si="358"/>
        <v>#DIV/0!</v>
      </c>
      <c r="BV480" s="373" t="e">
        <f t="shared" si="359"/>
        <v>#DIV/0!</v>
      </c>
      <c r="BW480" s="373" t="str">
        <f t="shared" si="360"/>
        <v xml:space="preserve"> </v>
      </c>
      <c r="BY480" s="406">
        <f t="shared" si="361"/>
        <v>2.9999999496624818</v>
      </c>
      <c r="BZ480" s="407">
        <f t="shared" si="362"/>
        <v>1.5000000616200653</v>
      </c>
      <c r="CA480" s="408">
        <f t="shared" si="363"/>
        <v>3690.6537027546442</v>
      </c>
      <c r="CB480" s="404">
        <f t="shared" si="364"/>
        <v>5055.6899999999996</v>
      </c>
      <c r="CC480" s="409" t="str">
        <f t="shared" si="365"/>
        <v xml:space="preserve"> </v>
      </c>
    </row>
    <row r="481" spans="1:82" s="651" customFormat="1" ht="9" customHeight="1">
      <c r="A481" s="642">
        <v>116</v>
      </c>
      <c r="B481" s="659" t="s">
        <v>735</v>
      </c>
      <c r="C481" s="665">
        <v>1300</v>
      </c>
      <c r="D481" s="665"/>
      <c r="E481" s="695"/>
      <c r="F481" s="695"/>
      <c r="G481" s="696">
        <f t="shared" si="368"/>
        <v>3138814.31</v>
      </c>
      <c r="H481" s="648">
        <f t="shared" si="366"/>
        <v>0</v>
      </c>
      <c r="I481" s="673">
        <v>0</v>
      </c>
      <c r="J481" s="673">
        <v>0</v>
      </c>
      <c r="K481" s="673">
        <v>0</v>
      </c>
      <c r="L481" s="673">
        <v>0</v>
      </c>
      <c r="M481" s="673">
        <v>0</v>
      </c>
      <c r="N481" s="648">
        <v>0</v>
      </c>
      <c r="O481" s="648">
        <v>0</v>
      </c>
      <c r="P481" s="648">
        <v>0</v>
      </c>
      <c r="Q481" s="648">
        <v>0</v>
      </c>
      <c r="R481" s="648">
        <v>0</v>
      </c>
      <c r="S481" s="648">
        <v>0</v>
      </c>
      <c r="T481" s="649">
        <v>0</v>
      </c>
      <c r="U481" s="648">
        <v>0</v>
      </c>
      <c r="V481" s="695" t="s">
        <v>993</v>
      </c>
      <c r="W481" s="650">
        <v>830</v>
      </c>
      <c r="X481" s="648">
        <v>3002459.26</v>
      </c>
      <c r="Y481" s="650">
        <v>0</v>
      </c>
      <c r="Z481" s="650">
        <v>0</v>
      </c>
      <c r="AA481" s="650">
        <v>0</v>
      </c>
      <c r="AB481" s="650">
        <v>0</v>
      </c>
      <c r="AC481" s="650">
        <v>0</v>
      </c>
      <c r="AD481" s="650">
        <v>0</v>
      </c>
      <c r="AE481" s="650">
        <v>0</v>
      </c>
      <c r="AF481" s="650">
        <v>0</v>
      </c>
      <c r="AG481" s="650">
        <v>0</v>
      </c>
      <c r="AH481" s="650">
        <v>0</v>
      </c>
      <c r="AI481" s="650">
        <v>0</v>
      </c>
      <c r="AJ481" s="650">
        <v>90751.35</v>
      </c>
      <c r="AK481" s="650">
        <v>45603.7</v>
      </c>
      <c r="AL481" s="650">
        <v>0</v>
      </c>
      <c r="AN481" s="372">
        <f>I481/'Приложение 1.1'!J479</f>
        <v>0</v>
      </c>
      <c r="AO481" s="372" t="e">
        <f t="shared" si="337"/>
        <v>#DIV/0!</v>
      </c>
      <c r="AP481" s="372" t="e">
        <f t="shared" si="338"/>
        <v>#DIV/0!</v>
      </c>
      <c r="AQ481" s="372" t="e">
        <f t="shared" si="339"/>
        <v>#DIV/0!</v>
      </c>
      <c r="AR481" s="372" t="e">
        <f t="shared" si="340"/>
        <v>#DIV/0!</v>
      </c>
      <c r="AS481" s="372" t="e">
        <f t="shared" si="341"/>
        <v>#DIV/0!</v>
      </c>
      <c r="AT481" s="372" t="e">
        <f t="shared" si="342"/>
        <v>#DIV/0!</v>
      </c>
      <c r="AU481" s="372">
        <f t="shared" si="343"/>
        <v>3617.4207951807225</v>
      </c>
      <c r="AV481" s="372" t="e">
        <f t="shared" si="344"/>
        <v>#DIV/0!</v>
      </c>
      <c r="AW481" s="372" t="e">
        <f t="shared" si="345"/>
        <v>#DIV/0!</v>
      </c>
      <c r="AX481" s="372" t="e">
        <f t="shared" si="346"/>
        <v>#DIV/0!</v>
      </c>
      <c r="AY481" s="372">
        <f>AI481/'Приложение 1.1'!J479</f>
        <v>0</v>
      </c>
      <c r="AZ481" s="404">
        <v>766.59</v>
      </c>
      <c r="BA481" s="404">
        <v>2173.62</v>
      </c>
      <c r="BB481" s="404">
        <v>891.36</v>
      </c>
      <c r="BC481" s="404">
        <v>860.72</v>
      </c>
      <c r="BD481" s="404">
        <v>1699.83</v>
      </c>
      <c r="BE481" s="404">
        <v>1134.04</v>
      </c>
      <c r="BF481" s="404">
        <v>2338035</v>
      </c>
      <c r="BG481" s="404">
        <f t="shared" si="347"/>
        <v>4644</v>
      </c>
      <c r="BH481" s="404">
        <v>9186</v>
      </c>
      <c r="BI481" s="404">
        <v>3559.09</v>
      </c>
      <c r="BJ481" s="404">
        <v>6295.55</v>
      </c>
      <c r="BK481" s="404">
        <f t="shared" si="348"/>
        <v>934101.09</v>
      </c>
      <c r="BL481" s="373" t="str">
        <f t="shared" si="349"/>
        <v xml:space="preserve"> </v>
      </c>
      <c r="BM481" s="373" t="e">
        <f t="shared" si="350"/>
        <v>#DIV/0!</v>
      </c>
      <c r="BN481" s="373" t="e">
        <f t="shared" si="351"/>
        <v>#DIV/0!</v>
      </c>
      <c r="BO481" s="373" t="e">
        <f t="shared" si="352"/>
        <v>#DIV/0!</v>
      </c>
      <c r="BP481" s="373" t="e">
        <f t="shared" si="353"/>
        <v>#DIV/0!</v>
      </c>
      <c r="BQ481" s="373" t="e">
        <f t="shared" si="354"/>
        <v>#DIV/0!</v>
      </c>
      <c r="BR481" s="373" t="e">
        <f t="shared" si="355"/>
        <v>#DIV/0!</v>
      </c>
      <c r="BS481" s="373" t="str">
        <f t="shared" si="356"/>
        <v xml:space="preserve"> </v>
      </c>
      <c r="BT481" s="373" t="e">
        <f t="shared" si="357"/>
        <v>#DIV/0!</v>
      </c>
      <c r="BU481" s="373" t="e">
        <f t="shared" si="358"/>
        <v>#DIV/0!</v>
      </c>
      <c r="BV481" s="373" t="e">
        <f t="shared" si="359"/>
        <v>#DIV/0!</v>
      </c>
      <c r="BW481" s="373" t="str">
        <f t="shared" si="360"/>
        <v xml:space="preserve"> </v>
      </c>
      <c r="BX481" s="403"/>
      <c r="BY481" s="406">
        <f t="shared" si="361"/>
        <v>2.8912621466925836</v>
      </c>
      <c r="BZ481" s="407">
        <f t="shared" si="362"/>
        <v>1.4528957592269929</v>
      </c>
      <c r="CA481" s="408">
        <f t="shared" si="363"/>
        <v>3781.7039879518074</v>
      </c>
      <c r="CB481" s="404">
        <f t="shared" si="364"/>
        <v>4852.9799999999996</v>
      </c>
      <c r="CC481" s="409" t="str">
        <f t="shared" si="365"/>
        <v xml:space="preserve"> </v>
      </c>
    </row>
    <row r="482" spans="1:82" s="403" customFormat="1" ht="9" customHeight="1">
      <c r="A482" s="641">
        <v>117</v>
      </c>
      <c r="B482" s="412" t="s">
        <v>736</v>
      </c>
      <c r="C482" s="413">
        <v>1300</v>
      </c>
      <c r="D482" s="413"/>
      <c r="E482" s="414"/>
      <c r="F482" s="414"/>
      <c r="G482" s="415">
        <f t="shared" si="368"/>
        <v>3040246.38</v>
      </c>
      <c r="H482" s="410">
        <f t="shared" si="366"/>
        <v>0</v>
      </c>
      <c r="I482" s="416">
        <v>0</v>
      </c>
      <c r="J482" s="416">
        <v>0</v>
      </c>
      <c r="K482" s="416">
        <v>0</v>
      </c>
      <c r="L482" s="416">
        <v>0</v>
      </c>
      <c r="M482" s="416">
        <v>0</v>
      </c>
      <c r="N482" s="410">
        <v>0</v>
      </c>
      <c r="O482" s="410">
        <v>0</v>
      </c>
      <c r="P482" s="410">
        <v>0</v>
      </c>
      <c r="Q482" s="410">
        <v>0</v>
      </c>
      <c r="R482" s="410">
        <v>0</v>
      </c>
      <c r="S482" s="410">
        <v>0</v>
      </c>
      <c r="T482" s="417">
        <v>0</v>
      </c>
      <c r="U482" s="410">
        <v>0</v>
      </c>
      <c r="V482" s="414" t="s">
        <v>993</v>
      </c>
      <c r="W482" s="405">
        <v>793</v>
      </c>
      <c r="X482" s="410">
        <f t="shared" ref="X482:X486" si="371">ROUND(IF(V482="СК",4852.98,5055.69)*0.955*0.79*W482,2)</f>
        <v>2903435.29</v>
      </c>
      <c r="Y482" s="405">
        <v>0</v>
      </c>
      <c r="Z482" s="405">
        <v>0</v>
      </c>
      <c r="AA482" s="405">
        <v>0</v>
      </c>
      <c r="AB482" s="405">
        <v>0</v>
      </c>
      <c r="AC482" s="405">
        <v>0</v>
      </c>
      <c r="AD482" s="405">
        <v>0</v>
      </c>
      <c r="AE482" s="405">
        <v>0</v>
      </c>
      <c r="AF482" s="405">
        <v>0</v>
      </c>
      <c r="AG482" s="405">
        <v>0</v>
      </c>
      <c r="AH482" s="405">
        <v>0</v>
      </c>
      <c r="AI482" s="405">
        <v>0</v>
      </c>
      <c r="AJ482" s="405">
        <f t="shared" si="369"/>
        <v>91207.39</v>
      </c>
      <c r="AK482" s="405">
        <f t="shared" si="370"/>
        <v>45603.7</v>
      </c>
      <c r="AL482" s="405">
        <v>0</v>
      </c>
      <c r="AN482" s="372">
        <f>I482/'Приложение 1.1'!J480</f>
        <v>0</v>
      </c>
      <c r="AO482" s="372" t="e">
        <f t="shared" si="337"/>
        <v>#DIV/0!</v>
      </c>
      <c r="AP482" s="372" t="e">
        <f t="shared" si="338"/>
        <v>#DIV/0!</v>
      </c>
      <c r="AQ482" s="372" t="e">
        <f t="shared" si="339"/>
        <v>#DIV/0!</v>
      </c>
      <c r="AR482" s="372" t="e">
        <f t="shared" si="340"/>
        <v>#DIV/0!</v>
      </c>
      <c r="AS482" s="372" t="e">
        <f t="shared" si="341"/>
        <v>#DIV/0!</v>
      </c>
      <c r="AT482" s="372" t="e">
        <f t="shared" si="342"/>
        <v>#DIV/0!</v>
      </c>
      <c r="AU482" s="372">
        <f t="shared" si="343"/>
        <v>3661.3307566204289</v>
      </c>
      <c r="AV482" s="372" t="e">
        <f t="shared" si="344"/>
        <v>#DIV/0!</v>
      </c>
      <c r="AW482" s="372" t="e">
        <f t="shared" si="345"/>
        <v>#DIV/0!</v>
      </c>
      <c r="AX482" s="372" t="e">
        <f t="shared" si="346"/>
        <v>#DIV/0!</v>
      </c>
      <c r="AY482" s="372">
        <f>AI482/'Приложение 1.1'!J480</f>
        <v>0</v>
      </c>
      <c r="AZ482" s="404">
        <v>766.59</v>
      </c>
      <c r="BA482" s="404">
        <v>2173.62</v>
      </c>
      <c r="BB482" s="404">
        <v>891.36</v>
      </c>
      <c r="BC482" s="404">
        <v>860.72</v>
      </c>
      <c r="BD482" s="404">
        <v>1699.83</v>
      </c>
      <c r="BE482" s="404">
        <v>1134.04</v>
      </c>
      <c r="BF482" s="404">
        <v>2338035</v>
      </c>
      <c r="BG482" s="404">
        <f t="shared" si="347"/>
        <v>4644</v>
      </c>
      <c r="BH482" s="404">
        <v>9186</v>
      </c>
      <c r="BI482" s="404">
        <v>3559.09</v>
      </c>
      <c r="BJ482" s="404">
        <v>6295.55</v>
      </c>
      <c r="BK482" s="404">
        <f t="shared" si="348"/>
        <v>934101.09</v>
      </c>
      <c r="BL482" s="373" t="str">
        <f t="shared" si="349"/>
        <v xml:space="preserve"> </v>
      </c>
      <c r="BM482" s="373" t="e">
        <f t="shared" si="350"/>
        <v>#DIV/0!</v>
      </c>
      <c r="BN482" s="373" t="e">
        <f t="shared" si="351"/>
        <v>#DIV/0!</v>
      </c>
      <c r="BO482" s="373" t="e">
        <f t="shared" si="352"/>
        <v>#DIV/0!</v>
      </c>
      <c r="BP482" s="373" t="e">
        <f t="shared" si="353"/>
        <v>#DIV/0!</v>
      </c>
      <c r="BQ482" s="373" t="e">
        <f t="shared" si="354"/>
        <v>#DIV/0!</v>
      </c>
      <c r="BR482" s="373" t="e">
        <f t="shared" si="355"/>
        <v>#DIV/0!</v>
      </c>
      <c r="BS482" s="373" t="str">
        <f t="shared" si="356"/>
        <v xml:space="preserve"> </v>
      </c>
      <c r="BT482" s="373" t="e">
        <f t="shared" si="357"/>
        <v>#DIV/0!</v>
      </c>
      <c r="BU482" s="373" t="e">
        <f t="shared" si="358"/>
        <v>#DIV/0!</v>
      </c>
      <c r="BV482" s="373" t="e">
        <f t="shared" si="359"/>
        <v>#DIV/0!</v>
      </c>
      <c r="BW482" s="373" t="str">
        <f t="shared" si="360"/>
        <v xml:space="preserve"> </v>
      </c>
      <c r="BY482" s="406">
        <f t="shared" si="361"/>
        <v>2.9999999539511006</v>
      </c>
      <c r="BZ482" s="407">
        <f t="shared" si="362"/>
        <v>1.5000001414359057</v>
      </c>
      <c r="CA482" s="408">
        <f t="shared" si="363"/>
        <v>3833.8541992433793</v>
      </c>
      <c r="CB482" s="404">
        <f t="shared" si="364"/>
        <v>4852.9799999999996</v>
      </c>
      <c r="CC482" s="409" t="str">
        <f t="shared" si="365"/>
        <v xml:space="preserve"> </v>
      </c>
    </row>
    <row r="483" spans="1:82" s="403" customFormat="1" ht="9" customHeight="1">
      <c r="A483" s="641">
        <v>118</v>
      </c>
      <c r="B483" s="412" t="s">
        <v>737</v>
      </c>
      <c r="C483" s="413">
        <v>1304.7</v>
      </c>
      <c r="D483" s="413"/>
      <c r="E483" s="414"/>
      <c r="F483" s="414"/>
      <c r="G483" s="415">
        <f t="shared" si="368"/>
        <v>3040246.38</v>
      </c>
      <c r="H483" s="410">
        <f t="shared" si="366"/>
        <v>0</v>
      </c>
      <c r="I483" s="416">
        <v>0</v>
      </c>
      <c r="J483" s="416">
        <v>0</v>
      </c>
      <c r="K483" s="416">
        <v>0</v>
      </c>
      <c r="L483" s="416">
        <v>0</v>
      </c>
      <c r="M483" s="416">
        <v>0</v>
      </c>
      <c r="N483" s="410">
        <v>0</v>
      </c>
      <c r="O483" s="410">
        <v>0</v>
      </c>
      <c r="P483" s="410">
        <v>0</v>
      </c>
      <c r="Q483" s="410">
        <v>0</v>
      </c>
      <c r="R483" s="410">
        <v>0</v>
      </c>
      <c r="S483" s="410">
        <v>0</v>
      </c>
      <c r="T483" s="417">
        <v>0</v>
      </c>
      <c r="U483" s="410">
        <v>0</v>
      </c>
      <c r="V483" s="414" t="s">
        <v>993</v>
      </c>
      <c r="W483" s="405">
        <v>793</v>
      </c>
      <c r="X483" s="410">
        <f t="shared" si="371"/>
        <v>2903435.29</v>
      </c>
      <c r="Y483" s="405">
        <v>0</v>
      </c>
      <c r="Z483" s="405">
        <v>0</v>
      </c>
      <c r="AA483" s="405">
        <v>0</v>
      </c>
      <c r="AB483" s="405">
        <v>0</v>
      </c>
      <c r="AC483" s="405">
        <v>0</v>
      </c>
      <c r="AD483" s="405">
        <v>0</v>
      </c>
      <c r="AE483" s="405">
        <v>0</v>
      </c>
      <c r="AF483" s="405">
        <v>0</v>
      </c>
      <c r="AG483" s="405">
        <v>0</v>
      </c>
      <c r="AH483" s="405">
        <v>0</v>
      </c>
      <c r="AI483" s="405">
        <v>0</v>
      </c>
      <c r="AJ483" s="405">
        <f t="shared" si="369"/>
        <v>91207.39</v>
      </c>
      <c r="AK483" s="405">
        <f t="shared" si="370"/>
        <v>45603.7</v>
      </c>
      <c r="AL483" s="405">
        <v>0</v>
      </c>
      <c r="AN483" s="372">
        <f>I483/'Приложение 1.1'!J481</f>
        <v>0</v>
      </c>
      <c r="AO483" s="372" t="e">
        <f t="shared" si="337"/>
        <v>#DIV/0!</v>
      </c>
      <c r="AP483" s="372" t="e">
        <f t="shared" si="338"/>
        <v>#DIV/0!</v>
      </c>
      <c r="AQ483" s="372" t="e">
        <f t="shared" si="339"/>
        <v>#DIV/0!</v>
      </c>
      <c r="AR483" s="372" t="e">
        <f t="shared" si="340"/>
        <v>#DIV/0!</v>
      </c>
      <c r="AS483" s="372" t="e">
        <f t="shared" si="341"/>
        <v>#DIV/0!</v>
      </c>
      <c r="AT483" s="372" t="e">
        <f t="shared" si="342"/>
        <v>#DIV/0!</v>
      </c>
      <c r="AU483" s="372">
        <f t="shared" si="343"/>
        <v>3661.3307566204289</v>
      </c>
      <c r="AV483" s="372" t="e">
        <f t="shared" si="344"/>
        <v>#DIV/0!</v>
      </c>
      <c r="AW483" s="372" t="e">
        <f t="shared" si="345"/>
        <v>#DIV/0!</v>
      </c>
      <c r="AX483" s="372" t="e">
        <f t="shared" si="346"/>
        <v>#DIV/0!</v>
      </c>
      <c r="AY483" s="372">
        <f>AI483/'Приложение 1.1'!J481</f>
        <v>0</v>
      </c>
      <c r="AZ483" s="404">
        <v>766.59</v>
      </c>
      <c r="BA483" s="404">
        <v>2173.62</v>
      </c>
      <c r="BB483" s="404">
        <v>891.36</v>
      </c>
      <c r="BC483" s="404">
        <v>860.72</v>
      </c>
      <c r="BD483" s="404">
        <v>1699.83</v>
      </c>
      <c r="BE483" s="404">
        <v>1134.04</v>
      </c>
      <c r="BF483" s="404">
        <v>2338035</v>
      </c>
      <c r="BG483" s="404">
        <f t="shared" si="347"/>
        <v>4644</v>
      </c>
      <c r="BH483" s="404">
        <v>9186</v>
      </c>
      <c r="BI483" s="404">
        <v>3559.09</v>
      </c>
      <c r="BJ483" s="404">
        <v>6295.55</v>
      </c>
      <c r="BK483" s="404">
        <f t="shared" si="348"/>
        <v>934101.09</v>
      </c>
      <c r="BL483" s="373" t="str">
        <f t="shared" si="349"/>
        <v xml:space="preserve"> </v>
      </c>
      <c r="BM483" s="373" t="e">
        <f t="shared" si="350"/>
        <v>#DIV/0!</v>
      </c>
      <c r="BN483" s="373" t="e">
        <f t="shared" si="351"/>
        <v>#DIV/0!</v>
      </c>
      <c r="BO483" s="373" t="e">
        <f t="shared" si="352"/>
        <v>#DIV/0!</v>
      </c>
      <c r="BP483" s="373" t="e">
        <f t="shared" si="353"/>
        <v>#DIV/0!</v>
      </c>
      <c r="BQ483" s="373" t="e">
        <f t="shared" si="354"/>
        <v>#DIV/0!</v>
      </c>
      <c r="BR483" s="373" t="e">
        <f t="shared" si="355"/>
        <v>#DIV/0!</v>
      </c>
      <c r="BS483" s="373" t="str">
        <f t="shared" si="356"/>
        <v xml:space="preserve"> </v>
      </c>
      <c r="BT483" s="373" t="e">
        <f t="shared" si="357"/>
        <v>#DIV/0!</v>
      </c>
      <c r="BU483" s="373" t="e">
        <f t="shared" si="358"/>
        <v>#DIV/0!</v>
      </c>
      <c r="BV483" s="373" t="e">
        <f t="shared" si="359"/>
        <v>#DIV/0!</v>
      </c>
      <c r="BW483" s="373" t="str">
        <f t="shared" si="360"/>
        <v xml:space="preserve"> </v>
      </c>
      <c r="BY483" s="406">
        <f t="shared" si="361"/>
        <v>2.9999999539511006</v>
      </c>
      <c r="BZ483" s="407">
        <f t="shared" si="362"/>
        <v>1.5000001414359057</v>
      </c>
      <c r="CA483" s="408">
        <f t="shared" si="363"/>
        <v>3833.8541992433793</v>
      </c>
      <c r="CB483" s="404">
        <f t="shared" si="364"/>
        <v>4852.9799999999996</v>
      </c>
      <c r="CC483" s="409" t="str">
        <f t="shared" si="365"/>
        <v xml:space="preserve"> </v>
      </c>
    </row>
    <row r="484" spans="1:82" s="403" customFormat="1" ht="9" customHeight="1">
      <c r="A484" s="641">
        <v>119</v>
      </c>
      <c r="B484" s="412" t="s">
        <v>738</v>
      </c>
      <c r="C484" s="413">
        <v>1303</v>
      </c>
      <c r="D484" s="413"/>
      <c r="E484" s="414"/>
      <c r="F484" s="414"/>
      <c r="G484" s="415">
        <f t="shared" si="368"/>
        <v>3040246.38</v>
      </c>
      <c r="H484" s="410">
        <f t="shared" si="366"/>
        <v>0</v>
      </c>
      <c r="I484" s="416">
        <v>0</v>
      </c>
      <c r="J484" s="416">
        <v>0</v>
      </c>
      <c r="K484" s="416">
        <v>0</v>
      </c>
      <c r="L484" s="416">
        <v>0</v>
      </c>
      <c r="M484" s="416">
        <v>0</v>
      </c>
      <c r="N484" s="410">
        <v>0</v>
      </c>
      <c r="O484" s="410">
        <v>0</v>
      </c>
      <c r="P484" s="410">
        <v>0</v>
      </c>
      <c r="Q484" s="410">
        <v>0</v>
      </c>
      <c r="R484" s="410">
        <v>0</v>
      </c>
      <c r="S484" s="410">
        <v>0</v>
      </c>
      <c r="T484" s="417">
        <v>0</v>
      </c>
      <c r="U484" s="410">
        <v>0</v>
      </c>
      <c r="V484" s="414" t="s">
        <v>993</v>
      </c>
      <c r="W484" s="405">
        <v>793</v>
      </c>
      <c r="X484" s="410">
        <f t="shared" si="371"/>
        <v>2903435.29</v>
      </c>
      <c r="Y484" s="405">
        <v>0</v>
      </c>
      <c r="Z484" s="405">
        <v>0</v>
      </c>
      <c r="AA484" s="405">
        <v>0</v>
      </c>
      <c r="AB484" s="405">
        <v>0</v>
      </c>
      <c r="AC484" s="405">
        <v>0</v>
      </c>
      <c r="AD484" s="405">
        <v>0</v>
      </c>
      <c r="AE484" s="405">
        <v>0</v>
      </c>
      <c r="AF484" s="405">
        <v>0</v>
      </c>
      <c r="AG484" s="405">
        <v>0</v>
      </c>
      <c r="AH484" s="405">
        <v>0</v>
      </c>
      <c r="AI484" s="405">
        <v>0</v>
      </c>
      <c r="AJ484" s="405">
        <f t="shared" si="369"/>
        <v>91207.39</v>
      </c>
      <c r="AK484" s="405">
        <f t="shared" si="370"/>
        <v>45603.7</v>
      </c>
      <c r="AL484" s="405">
        <v>0</v>
      </c>
      <c r="AN484" s="372">
        <f>I484/'Приложение 1.1'!J482</f>
        <v>0</v>
      </c>
      <c r="AO484" s="372" t="e">
        <f t="shared" si="337"/>
        <v>#DIV/0!</v>
      </c>
      <c r="AP484" s="372" t="e">
        <f t="shared" si="338"/>
        <v>#DIV/0!</v>
      </c>
      <c r="AQ484" s="372" t="e">
        <f t="shared" si="339"/>
        <v>#DIV/0!</v>
      </c>
      <c r="AR484" s="372" t="e">
        <f t="shared" si="340"/>
        <v>#DIV/0!</v>
      </c>
      <c r="AS484" s="372" t="e">
        <f t="shared" si="341"/>
        <v>#DIV/0!</v>
      </c>
      <c r="AT484" s="372" t="e">
        <f t="shared" si="342"/>
        <v>#DIV/0!</v>
      </c>
      <c r="AU484" s="372">
        <f t="shared" si="343"/>
        <v>3661.3307566204289</v>
      </c>
      <c r="AV484" s="372" t="e">
        <f t="shared" si="344"/>
        <v>#DIV/0!</v>
      </c>
      <c r="AW484" s="372" t="e">
        <f t="shared" si="345"/>
        <v>#DIV/0!</v>
      </c>
      <c r="AX484" s="372" t="e">
        <f t="shared" si="346"/>
        <v>#DIV/0!</v>
      </c>
      <c r="AY484" s="372">
        <f>AI484/'Приложение 1.1'!J482</f>
        <v>0</v>
      </c>
      <c r="AZ484" s="404">
        <v>766.59</v>
      </c>
      <c r="BA484" s="404">
        <v>2173.62</v>
      </c>
      <c r="BB484" s="404">
        <v>891.36</v>
      </c>
      <c r="BC484" s="404">
        <v>860.72</v>
      </c>
      <c r="BD484" s="404">
        <v>1699.83</v>
      </c>
      <c r="BE484" s="404">
        <v>1134.04</v>
      </c>
      <c r="BF484" s="404">
        <v>2338035</v>
      </c>
      <c r="BG484" s="404">
        <f t="shared" si="347"/>
        <v>4644</v>
      </c>
      <c r="BH484" s="404">
        <v>9186</v>
      </c>
      <c r="BI484" s="404">
        <v>3559.09</v>
      </c>
      <c r="BJ484" s="404">
        <v>6295.55</v>
      </c>
      <c r="BK484" s="404">
        <f t="shared" si="348"/>
        <v>934101.09</v>
      </c>
      <c r="BL484" s="373" t="str">
        <f t="shared" si="349"/>
        <v xml:space="preserve"> </v>
      </c>
      <c r="BM484" s="373" t="e">
        <f t="shared" si="350"/>
        <v>#DIV/0!</v>
      </c>
      <c r="BN484" s="373" t="e">
        <f t="shared" si="351"/>
        <v>#DIV/0!</v>
      </c>
      <c r="BO484" s="373" t="e">
        <f t="shared" si="352"/>
        <v>#DIV/0!</v>
      </c>
      <c r="BP484" s="373" t="e">
        <f t="shared" si="353"/>
        <v>#DIV/0!</v>
      </c>
      <c r="BQ484" s="373" t="e">
        <f t="shared" si="354"/>
        <v>#DIV/0!</v>
      </c>
      <c r="BR484" s="373" t="e">
        <f t="shared" si="355"/>
        <v>#DIV/0!</v>
      </c>
      <c r="BS484" s="373" t="str">
        <f t="shared" si="356"/>
        <v xml:space="preserve"> </v>
      </c>
      <c r="BT484" s="373" t="e">
        <f t="shared" si="357"/>
        <v>#DIV/0!</v>
      </c>
      <c r="BU484" s="373" t="e">
        <f t="shared" si="358"/>
        <v>#DIV/0!</v>
      </c>
      <c r="BV484" s="373" t="e">
        <f t="shared" si="359"/>
        <v>#DIV/0!</v>
      </c>
      <c r="BW484" s="373" t="str">
        <f t="shared" si="360"/>
        <v xml:space="preserve"> </v>
      </c>
      <c r="BY484" s="406">
        <f t="shared" si="361"/>
        <v>2.9999999539511006</v>
      </c>
      <c r="BZ484" s="407">
        <f t="shared" si="362"/>
        <v>1.5000001414359057</v>
      </c>
      <c r="CA484" s="408">
        <f t="shared" si="363"/>
        <v>3833.8541992433793</v>
      </c>
      <c r="CB484" s="404">
        <f t="shared" si="364"/>
        <v>4852.9799999999996</v>
      </c>
      <c r="CC484" s="409" t="str">
        <f t="shared" si="365"/>
        <v xml:space="preserve"> </v>
      </c>
    </row>
    <row r="485" spans="1:82" s="651" customFormat="1" ht="9" customHeight="1">
      <c r="A485" s="642">
        <v>120</v>
      </c>
      <c r="B485" s="659" t="s">
        <v>739</v>
      </c>
      <c r="C485" s="665">
        <v>1300</v>
      </c>
      <c r="D485" s="665"/>
      <c r="E485" s="695"/>
      <c r="F485" s="695"/>
      <c r="G485" s="696">
        <f t="shared" si="368"/>
        <v>2994930.58</v>
      </c>
      <c r="H485" s="648">
        <f t="shared" si="366"/>
        <v>0</v>
      </c>
      <c r="I485" s="673">
        <v>0</v>
      </c>
      <c r="J485" s="673">
        <v>0</v>
      </c>
      <c r="K485" s="673">
        <v>0</v>
      </c>
      <c r="L485" s="673">
        <v>0</v>
      </c>
      <c r="M485" s="673">
        <v>0</v>
      </c>
      <c r="N485" s="648">
        <v>0</v>
      </c>
      <c r="O485" s="648">
        <v>0</v>
      </c>
      <c r="P485" s="648">
        <v>0</v>
      </c>
      <c r="Q485" s="648">
        <v>0</v>
      </c>
      <c r="R485" s="648">
        <v>0</v>
      </c>
      <c r="S485" s="648">
        <v>0</v>
      </c>
      <c r="T485" s="649">
        <v>0</v>
      </c>
      <c r="U485" s="648">
        <v>0</v>
      </c>
      <c r="V485" s="695" t="s">
        <v>993</v>
      </c>
      <c r="W485" s="650">
        <v>728</v>
      </c>
      <c r="X485" s="648">
        <v>2929934.1</v>
      </c>
      <c r="Y485" s="650">
        <v>0</v>
      </c>
      <c r="Z485" s="650">
        <v>0</v>
      </c>
      <c r="AA485" s="650">
        <v>0</v>
      </c>
      <c r="AB485" s="650">
        <v>0</v>
      </c>
      <c r="AC485" s="650">
        <v>0</v>
      </c>
      <c r="AD485" s="650">
        <v>0</v>
      </c>
      <c r="AE485" s="650">
        <v>0</v>
      </c>
      <c r="AF485" s="650">
        <v>0</v>
      </c>
      <c r="AG485" s="650">
        <v>0</v>
      </c>
      <c r="AH485" s="650">
        <v>0</v>
      </c>
      <c r="AI485" s="650">
        <v>0</v>
      </c>
      <c r="AJ485" s="650">
        <v>43258.53</v>
      </c>
      <c r="AK485" s="650">
        <v>21737.95</v>
      </c>
      <c r="AL485" s="650">
        <v>0</v>
      </c>
      <c r="AN485" s="372">
        <f>I485/'Приложение 1.1'!J483</f>
        <v>0</v>
      </c>
      <c r="AO485" s="372" t="e">
        <f t="shared" si="337"/>
        <v>#DIV/0!</v>
      </c>
      <c r="AP485" s="372" t="e">
        <f t="shared" si="338"/>
        <v>#DIV/0!</v>
      </c>
      <c r="AQ485" s="372" t="e">
        <f t="shared" si="339"/>
        <v>#DIV/0!</v>
      </c>
      <c r="AR485" s="372" t="e">
        <f t="shared" si="340"/>
        <v>#DIV/0!</v>
      </c>
      <c r="AS485" s="372" t="e">
        <f t="shared" si="341"/>
        <v>#DIV/0!</v>
      </c>
      <c r="AT485" s="372" t="e">
        <f t="shared" si="342"/>
        <v>#DIV/0!</v>
      </c>
      <c r="AU485" s="372">
        <f t="shared" si="343"/>
        <v>4024.6347527472531</v>
      </c>
      <c r="AV485" s="372" t="e">
        <f t="shared" si="344"/>
        <v>#DIV/0!</v>
      </c>
      <c r="AW485" s="372" t="e">
        <f t="shared" si="345"/>
        <v>#DIV/0!</v>
      </c>
      <c r="AX485" s="372" t="e">
        <f t="shared" si="346"/>
        <v>#DIV/0!</v>
      </c>
      <c r="AY485" s="372">
        <f>AI485/'Приложение 1.1'!J483</f>
        <v>0</v>
      </c>
      <c r="AZ485" s="404">
        <v>766.59</v>
      </c>
      <c r="BA485" s="404">
        <v>2173.62</v>
      </c>
      <c r="BB485" s="404">
        <v>891.36</v>
      </c>
      <c r="BC485" s="404">
        <v>860.72</v>
      </c>
      <c r="BD485" s="404">
        <v>1699.83</v>
      </c>
      <c r="BE485" s="404">
        <v>1134.04</v>
      </c>
      <c r="BF485" s="404">
        <v>2338035</v>
      </c>
      <c r="BG485" s="404">
        <f t="shared" si="347"/>
        <v>4644</v>
      </c>
      <c r="BH485" s="404">
        <v>9186</v>
      </c>
      <c r="BI485" s="404">
        <v>3559.09</v>
      </c>
      <c r="BJ485" s="404">
        <v>6295.55</v>
      </c>
      <c r="BK485" s="404">
        <f t="shared" si="348"/>
        <v>934101.09</v>
      </c>
      <c r="BL485" s="373" t="str">
        <f t="shared" si="349"/>
        <v xml:space="preserve"> </v>
      </c>
      <c r="BM485" s="373" t="e">
        <f t="shared" si="350"/>
        <v>#DIV/0!</v>
      </c>
      <c r="BN485" s="373" t="e">
        <f t="shared" si="351"/>
        <v>#DIV/0!</v>
      </c>
      <c r="BO485" s="373" t="e">
        <f t="shared" si="352"/>
        <v>#DIV/0!</v>
      </c>
      <c r="BP485" s="373" t="e">
        <f t="shared" si="353"/>
        <v>#DIV/0!</v>
      </c>
      <c r="BQ485" s="373" t="e">
        <f t="shared" si="354"/>
        <v>#DIV/0!</v>
      </c>
      <c r="BR485" s="373" t="e">
        <f t="shared" si="355"/>
        <v>#DIV/0!</v>
      </c>
      <c r="BS485" s="373" t="str">
        <f t="shared" si="356"/>
        <v xml:space="preserve"> </v>
      </c>
      <c r="BT485" s="373" t="e">
        <f t="shared" si="357"/>
        <v>#DIV/0!</v>
      </c>
      <c r="BU485" s="373" t="e">
        <f t="shared" si="358"/>
        <v>#DIV/0!</v>
      </c>
      <c r="BV485" s="373" t="e">
        <f t="shared" si="359"/>
        <v>#DIV/0!</v>
      </c>
      <c r="BW485" s="373" t="str">
        <f t="shared" si="360"/>
        <v xml:space="preserve"> </v>
      </c>
      <c r="BX485" s="403"/>
      <c r="BY485" s="406">
        <f t="shared" si="361"/>
        <v>1.4443917427962554</v>
      </c>
      <c r="BZ485" s="407">
        <f t="shared" si="362"/>
        <v>0.7258248369816972</v>
      </c>
      <c r="CA485" s="408">
        <f t="shared" si="363"/>
        <v>4113.9156318681316</v>
      </c>
      <c r="CB485" s="404">
        <f t="shared" si="364"/>
        <v>4852.9799999999996</v>
      </c>
      <c r="CC485" s="409" t="str">
        <f t="shared" si="365"/>
        <v xml:space="preserve"> </v>
      </c>
    </row>
    <row r="486" spans="1:82" s="403" customFormat="1" ht="9" customHeight="1">
      <c r="A486" s="641">
        <v>121</v>
      </c>
      <c r="B486" s="412" t="s">
        <v>740</v>
      </c>
      <c r="C486" s="413">
        <v>1303</v>
      </c>
      <c r="D486" s="413"/>
      <c r="E486" s="414"/>
      <c r="F486" s="414"/>
      <c r="G486" s="415">
        <f t="shared" si="368"/>
        <v>3040246.38</v>
      </c>
      <c r="H486" s="410">
        <f t="shared" si="366"/>
        <v>0</v>
      </c>
      <c r="I486" s="416">
        <v>0</v>
      </c>
      <c r="J486" s="416">
        <v>0</v>
      </c>
      <c r="K486" s="416">
        <v>0</v>
      </c>
      <c r="L486" s="416">
        <v>0</v>
      </c>
      <c r="M486" s="416">
        <v>0</v>
      </c>
      <c r="N486" s="410">
        <v>0</v>
      </c>
      <c r="O486" s="410">
        <v>0</v>
      </c>
      <c r="P486" s="410">
        <v>0</v>
      </c>
      <c r="Q486" s="410">
        <v>0</v>
      </c>
      <c r="R486" s="410">
        <v>0</v>
      </c>
      <c r="S486" s="410">
        <v>0</v>
      </c>
      <c r="T486" s="417">
        <v>0</v>
      </c>
      <c r="U486" s="410">
        <v>0</v>
      </c>
      <c r="V486" s="414" t="s">
        <v>993</v>
      </c>
      <c r="W486" s="405">
        <v>793</v>
      </c>
      <c r="X486" s="410">
        <f t="shared" si="371"/>
        <v>2903435.29</v>
      </c>
      <c r="Y486" s="405">
        <v>0</v>
      </c>
      <c r="Z486" s="405">
        <v>0</v>
      </c>
      <c r="AA486" s="405">
        <v>0</v>
      </c>
      <c r="AB486" s="405">
        <v>0</v>
      </c>
      <c r="AC486" s="405">
        <v>0</v>
      </c>
      <c r="AD486" s="405">
        <v>0</v>
      </c>
      <c r="AE486" s="405">
        <v>0</v>
      </c>
      <c r="AF486" s="405">
        <v>0</v>
      </c>
      <c r="AG486" s="405">
        <v>0</v>
      </c>
      <c r="AH486" s="405">
        <v>0</v>
      </c>
      <c r="AI486" s="405">
        <v>0</v>
      </c>
      <c r="AJ486" s="405">
        <f t="shared" si="369"/>
        <v>91207.39</v>
      </c>
      <c r="AK486" s="405">
        <f t="shared" si="370"/>
        <v>45603.7</v>
      </c>
      <c r="AL486" s="405">
        <v>0</v>
      </c>
      <c r="AN486" s="372">
        <f>I486/'Приложение 1.1'!J484</f>
        <v>0</v>
      </c>
      <c r="AO486" s="372" t="e">
        <f t="shared" si="337"/>
        <v>#DIV/0!</v>
      </c>
      <c r="AP486" s="372" t="e">
        <f t="shared" si="338"/>
        <v>#DIV/0!</v>
      </c>
      <c r="AQ486" s="372" t="e">
        <f t="shared" si="339"/>
        <v>#DIV/0!</v>
      </c>
      <c r="AR486" s="372" t="e">
        <f t="shared" si="340"/>
        <v>#DIV/0!</v>
      </c>
      <c r="AS486" s="372" t="e">
        <f t="shared" si="341"/>
        <v>#DIV/0!</v>
      </c>
      <c r="AT486" s="372" t="e">
        <f t="shared" si="342"/>
        <v>#DIV/0!</v>
      </c>
      <c r="AU486" s="372">
        <f t="shared" si="343"/>
        <v>3661.3307566204289</v>
      </c>
      <c r="AV486" s="372" t="e">
        <f t="shared" si="344"/>
        <v>#DIV/0!</v>
      </c>
      <c r="AW486" s="372" t="e">
        <f t="shared" si="345"/>
        <v>#DIV/0!</v>
      </c>
      <c r="AX486" s="372" t="e">
        <f t="shared" si="346"/>
        <v>#DIV/0!</v>
      </c>
      <c r="AY486" s="372">
        <f>AI486/'Приложение 1.1'!J484</f>
        <v>0</v>
      </c>
      <c r="AZ486" s="404">
        <v>766.59</v>
      </c>
      <c r="BA486" s="404">
        <v>2173.62</v>
      </c>
      <c r="BB486" s="404">
        <v>891.36</v>
      </c>
      <c r="BC486" s="404">
        <v>860.72</v>
      </c>
      <c r="BD486" s="404">
        <v>1699.83</v>
      </c>
      <c r="BE486" s="404">
        <v>1134.04</v>
      </c>
      <c r="BF486" s="404">
        <v>2338035</v>
      </c>
      <c r="BG486" s="404">
        <f t="shared" si="347"/>
        <v>4644</v>
      </c>
      <c r="BH486" s="404">
        <v>9186</v>
      </c>
      <c r="BI486" s="404">
        <v>3559.09</v>
      </c>
      <c r="BJ486" s="404">
        <v>6295.55</v>
      </c>
      <c r="BK486" s="404">
        <f t="shared" si="348"/>
        <v>934101.09</v>
      </c>
      <c r="BL486" s="373" t="str">
        <f t="shared" si="349"/>
        <v xml:space="preserve"> </v>
      </c>
      <c r="BM486" s="373" t="e">
        <f t="shared" si="350"/>
        <v>#DIV/0!</v>
      </c>
      <c r="BN486" s="373" t="e">
        <f t="shared" si="351"/>
        <v>#DIV/0!</v>
      </c>
      <c r="BO486" s="373" t="e">
        <f t="shared" si="352"/>
        <v>#DIV/0!</v>
      </c>
      <c r="BP486" s="373" t="e">
        <f t="shared" si="353"/>
        <v>#DIV/0!</v>
      </c>
      <c r="BQ486" s="373" t="e">
        <f t="shared" si="354"/>
        <v>#DIV/0!</v>
      </c>
      <c r="BR486" s="373" t="e">
        <f t="shared" si="355"/>
        <v>#DIV/0!</v>
      </c>
      <c r="BS486" s="373" t="str">
        <f t="shared" si="356"/>
        <v xml:space="preserve"> </v>
      </c>
      <c r="BT486" s="373" t="e">
        <f t="shared" si="357"/>
        <v>#DIV/0!</v>
      </c>
      <c r="BU486" s="373" t="e">
        <f t="shared" si="358"/>
        <v>#DIV/0!</v>
      </c>
      <c r="BV486" s="373" t="e">
        <f t="shared" si="359"/>
        <v>#DIV/0!</v>
      </c>
      <c r="BW486" s="373" t="str">
        <f t="shared" si="360"/>
        <v xml:space="preserve"> </v>
      </c>
      <c r="BY486" s="406">
        <f t="shared" si="361"/>
        <v>2.9999999539511006</v>
      </c>
      <c r="BZ486" s="407">
        <f t="shared" si="362"/>
        <v>1.5000001414359057</v>
      </c>
      <c r="CA486" s="408">
        <f t="shared" si="363"/>
        <v>3833.8541992433793</v>
      </c>
      <c r="CB486" s="404">
        <f t="shared" si="364"/>
        <v>4852.9799999999996</v>
      </c>
      <c r="CC486" s="409" t="str">
        <f t="shared" si="365"/>
        <v xml:space="preserve"> </v>
      </c>
    </row>
    <row r="487" spans="1:82" s="651" customFormat="1" ht="9" customHeight="1">
      <c r="A487" s="642">
        <v>122</v>
      </c>
      <c r="B487" s="659" t="s">
        <v>741</v>
      </c>
      <c r="C487" s="665">
        <v>2162.9</v>
      </c>
      <c r="D487" s="665"/>
      <c r="E487" s="695"/>
      <c r="F487" s="695"/>
      <c r="G487" s="696">
        <f t="shared" si="368"/>
        <v>2934999.62</v>
      </c>
      <c r="H487" s="648">
        <f t="shared" si="366"/>
        <v>0</v>
      </c>
      <c r="I487" s="673">
        <v>0</v>
      </c>
      <c r="J487" s="673">
        <v>0</v>
      </c>
      <c r="K487" s="673">
        <v>0</v>
      </c>
      <c r="L487" s="673">
        <v>0</v>
      </c>
      <c r="M487" s="673">
        <v>0</v>
      </c>
      <c r="N487" s="648">
        <v>0</v>
      </c>
      <c r="O487" s="648">
        <v>0</v>
      </c>
      <c r="P487" s="648">
        <v>0</v>
      </c>
      <c r="Q487" s="648">
        <v>0</v>
      </c>
      <c r="R487" s="648">
        <v>0</v>
      </c>
      <c r="S487" s="648">
        <v>0</v>
      </c>
      <c r="T487" s="649">
        <v>0</v>
      </c>
      <c r="U487" s="648">
        <v>0</v>
      </c>
      <c r="V487" s="695" t="s">
        <v>992</v>
      </c>
      <c r="W487" s="650">
        <v>626.52</v>
      </c>
      <c r="X487" s="648">
        <v>2833201.24</v>
      </c>
      <c r="Y487" s="650">
        <v>0</v>
      </c>
      <c r="Z487" s="650">
        <v>0</v>
      </c>
      <c r="AA487" s="650">
        <v>0</v>
      </c>
      <c r="AB487" s="650">
        <v>0</v>
      </c>
      <c r="AC487" s="650">
        <v>0</v>
      </c>
      <c r="AD487" s="650">
        <v>0</v>
      </c>
      <c r="AE487" s="650">
        <v>0</v>
      </c>
      <c r="AF487" s="650">
        <v>0</v>
      </c>
      <c r="AG487" s="650">
        <v>0</v>
      </c>
      <c r="AH487" s="650">
        <v>0</v>
      </c>
      <c r="AI487" s="650">
        <v>0</v>
      </c>
      <c r="AJ487" s="650">
        <v>67752.100000000006</v>
      </c>
      <c r="AK487" s="650">
        <v>34046.28</v>
      </c>
      <c r="AL487" s="650">
        <v>0</v>
      </c>
      <c r="AN487" s="372">
        <f>I487/'Приложение 1.1'!J485</f>
        <v>0</v>
      </c>
      <c r="AO487" s="372" t="e">
        <f t="shared" si="337"/>
        <v>#DIV/0!</v>
      </c>
      <c r="AP487" s="372" t="e">
        <f t="shared" si="338"/>
        <v>#DIV/0!</v>
      </c>
      <c r="AQ487" s="372" t="e">
        <f t="shared" si="339"/>
        <v>#DIV/0!</v>
      </c>
      <c r="AR487" s="372" t="e">
        <f t="shared" si="340"/>
        <v>#DIV/0!</v>
      </c>
      <c r="AS487" s="372" t="e">
        <f t="shared" si="341"/>
        <v>#DIV/0!</v>
      </c>
      <c r="AT487" s="372" t="e">
        <f t="shared" si="342"/>
        <v>#DIV/0!</v>
      </c>
      <c r="AU487" s="372">
        <f t="shared" si="343"/>
        <v>4522.1241779991069</v>
      </c>
      <c r="AV487" s="372" t="e">
        <f t="shared" si="344"/>
        <v>#DIV/0!</v>
      </c>
      <c r="AW487" s="372" t="e">
        <f t="shared" si="345"/>
        <v>#DIV/0!</v>
      </c>
      <c r="AX487" s="372" t="e">
        <f t="shared" si="346"/>
        <v>#DIV/0!</v>
      </c>
      <c r="AY487" s="372">
        <f>AI487/'Приложение 1.1'!J485</f>
        <v>0</v>
      </c>
      <c r="AZ487" s="404">
        <v>766.59</v>
      </c>
      <c r="BA487" s="404">
        <v>2173.62</v>
      </c>
      <c r="BB487" s="404">
        <v>891.36</v>
      </c>
      <c r="BC487" s="404">
        <v>860.72</v>
      </c>
      <c r="BD487" s="404">
        <v>1699.83</v>
      </c>
      <c r="BE487" s="404">
        <v>1134.04</v>
      </c>
      <c r="BF487" s="404">
        <v>2338035</v>
      </c>
      <c r="BG487" s="404">
        <f t="shared" si="347"/>
        <v>4837.9799999999996</v>
      </c>
      <c r="BH487" s="404">
        <v>9186</v>
      </c>
      <c r="BI487" s="404">
        <v>3559.09</v>
      </c>
      <c r="BJ487" s="404">
        <v>6295.55</v>
      </c>
      <c r="BK487" s="404">
        <f t="shared" si="348"/>
        <v>934101.09</v>
      </c>
      <c r="BL487" s="373" t="str">
        <f t="shared" si="349"/>
        <v xml:space="preserve"> </v>
      </c>
      <c r="BM487" s="373" t="e">
        <f t="shared" si="350"/>
        <v>#DIV/0!</v>
      </c>
      <c r="BN487" s="373" t="e">
        <f t="shared" si="351"/>
        <v>#DIV/0!</v>
      </c>
      <c r="BO487" s="373" t="e">
        <f t="shared" si="352"/>
        <v>#DIV/0!</v>
      </c>
      <c r="BP487" s="373" t="e">
        <f t="shared" si="353"/>
        <v>#DIV/0!</v>
      </c>
      <c r="BQ487" s="373" t="e">
        <f t="shared" si="354"/>
        <v>#DIV/0!</v>
      </c>
      <c r="BR487" s="373" t="e">
        <f t="shared" si="355"/>
        <v>#DIV/0!</v>
      </c>
      <c r="BS487" s="373" t="str">
        <f t="shared" si="356"/>
        <v xml:space="preserve"> </v>
      </c>
      <c r="BT487" s="373" t="e">
        <f t="shared" si="357"/>
        <v>#DIV/0!</v>
      </c>
      <c r="BU487" s="373" t="e">
        <f t="shared" si="358"/>
        <v>#DIV/0!</v>
      </c>
      <c r="BV487" s="373" t="e">
        <f t="shared" si="359"/>
        <v>#DIV/0!</v>
      </c>
      <c r="BW487" s="373" t="str">
        <f t="shared" si="360"/>
        <v xml:space="preserve"> </v>
      </c>
      <c r="BX487" s="403"/>
      <c r="BY487" s="406">
        <f t="shared" si="361"/>
        <v>2.3084193789435656</v>
      </c>
      <c r="BZ487" s="407">
        <f t="shared" si="362"/>
        <v>1.1600096902227197</v>
      </c>
      <c r="CA487" s="408">
        <f t="shared" si="363"/>
        <v>4684.6064291642724</v>
      </c>
      <c r="CB487" s="404">
        <f t="shared" si="364"/>
        <v>5055.6899999999996</v>
      </c>
      <c r="CC487" s="409" t="str">
        <f t="shared" si="365"/>
        <v xml:space="preserve"> </v>
      </c>
    </row>
    <row r="488" spans="1:82" s="403" customFormat="1" ht="9" customHeight="1">
      <c r="A488" s="641">
        <v>123</v>
      </c>
      <c r="B488" s="419" t="s">
        <v>1047</v>
      </c>
      <c r="C488" s="420">
        <v>5815.6</v>
      </c>
      <c r="D488" s="413"/>
      <c r="E488" s="421"/>
      <c r="F488" s="421"/>
      <c r="G488" s="415">
        <f t="shared" si="368"/>
        <v>6048981.4100000001</v>
      </c>
      <c r="H488" s="410">
        <f t="shared" si="366"/>
        <v>0</v>
      </c>
      <c r="I488" s="416">
        <v>0</v>
      </c>
      <c r="J488" s="416">
        <v>0</v>
      </c>
      <c r="K488" s="416">
        <v>0</v>
      </c>
      <c r="L488" s="416">
        <v>0</v>
      </c>
      <c r="M488" s="416">
        <v>0</v>
      </c>
      <c r="N488" s="410">
        <v>0</v>
      </c>
      <c r="O488" s="410">
        <v>0</v>
      </c>
      <c r="P488" s="410">
        <v>0</v>
      </c>
      <c r="Q488" s="410">
        <v>0</v>
      </c>
      <c r="R488" s="410">
        <v>0</v>
      </c>
      <c r="S488" s="410">
        <v>0</v>
      </c>
      <c r="T488" s="417">
        <v>0</v>
      </c>
      <c r="U488" s="410">
        <v>0</v>
      </c>
      <c r="V488" s="414" t="s">
        <v>992</v>
      </c>
      <c r="W488" s="405">
        <v>1639</v>
      </c>
      <c r="X488" s="410">
        <f>ROUND(IF(V488="СК",4852.98,5055.69)*0.955*0.73*W488,2)</f>
        <v>5776777.25</v>
      </c>
      <c r="Y488" s="405">
        <v>0</v>
      </c>
      <c r="Z488" s="405">
        <v>0</v>
      </c>
      <c r="AA488" s="405">
        <v>0</v>
      </c>
      <c r="AB488" s="405">
        <v>0</v>
      </c>
      <c r="AC488" s="405">
        <v>0</v>
      </c>
      <c r="AD488" s="405">
        <v>0</v>
      </c>
      <c r="AE488" s="405">
        <v>0</v>
      </c>
      <c r="AF488" s="405">
        <v>0</v>
      </c>
      <c r="AG488" s="405">
        <v>0</v>
      </c>
      <c r="AH488" s="405">
        <v>0</v>
      </c>
      <c r="AI488" s="405">
        <v>0</v>
      </c>
      <c r="AJ488" s="405">
        <f t="shared" si="369"/>
        <v>181469.44</v>
      </c>
      <c r="AK488" s="405">
        <f t="shared" si="370"/>
        <v>90734.720000000001</v>
      </c>
      <c r="AL488" s="405">
        <v>0</v>
      </c>
      <c r="AM488" s="403" t="s">
        <v>1086</v>
      </c>
      <c r="AN488" s="372">
        <f>I488/'Приложение 1.1'!J486</f>
        <v>0</v>
      </c>
      <c r="AO488" s="372" t="e">
        <f t="shared" si="337"/>
        <v>#DIV/0!</v>
      </c>
      <c r="AP488" s="372" t="e">
        <f t="shared" si="338"/>
        <v>#DIV/0!</v>
      </c>
      <c r="AQ488" s="372" t="e">
        <f t="shared" si="339"/>
        <v>#DIV/0!</v>
      </c>
      <c r="AR488" s="372" t="e">
        <f t="shared" si="340"/>
        <v>#DIV/0!</v>
      </c>
      <c r="AS488" s="372" t="e">
        <f t="shared" si="341"/>
        <v>#DIV/0!</v>
      </c>
      <c r="AT488" s="372" t="e">
        <f t="shared" si="342"/>
        <v>#DIV/0!</v>
      </c>
      <c r="AU488" s="372">
        <f t="shared" si="343"/>
        <v>3524.5742830994509</v>
      </c>
      <c r="AV488" s="372" t="e">
        <f t="shared" si="344"/>
        <v>#DIV/0!</v>
      </c>
      <c r="AW488" s="372" t="e">
        <f t="shared" si="345"/>
        <v>#DIV/0!</v>
      </c>
      <c r="AX488" s="372" t="e">
        <f t="shared" si="346"/>
        <v>#DIV/0!</v>
      </c>
      <c r="AY488" s="372">
        <f>AI488/'Приложение 1.1'!J486</f>
        <v>0</v>
      </c>
      <c r="AZ488" s="404">
        <v>766.59</v>
      </c>
      <c r="BA488" s="404">
        <v>2173.62</v>
      </c>
      <c r="BB488" s="404">
        <v>891.36</v>
      </c>
      <c r="BC488" s="404">
        <v>860.72</v>
      </c>
      <c r="BD488" s="404">
        <v>1699.83</v>
      </c>
      <c r="BE488" s="404">
        <v>1134.04</v>
      </c>
      <c r="BF488" s="404">
        <v>2338035</v>
      </c>
      <c r="BG488" s="404">
        <f t="shared" si="347"/>
        <v>4837.9799999999996</v>
      </c>
      <c r="BH488" s="404">
        <v>9186</v>
      </c>
      <c r="BI488" s="404">
        <v>3559.09</v>
      </c>
      <c r="BJ488" s="404">
        <v>6295.55</v>
      </c>
      <c r="BK488" s="404">
        <f t="shared" si="348"/>
        <v>934101.09</v>
      </c>
      <c r="BL488" s="373" t="str">
        <f t="shared" si="349"/>
        <v xml:space="preserve"> </v>
      </c>
      <c r="BM488" s="373" t="e">
        <f t="shared" si="350"/>
        <v>#DIV/0!</v>
      </c>
      <c r="BN488" s="373" t="e">
        <f t="shared" si="351"/>
        <v>#DIV/0!</v>
      </c>
      <c r="BO488" s="373" t="e">
        <f t="shared" si="352"/>
        <v>#DIV/0!</v>
      </c>
      <c r="BP488" s="373" t="e">
        <f t="shared" si="353"/>
        <v>#DIV/0!</v>
      </c>
      <c r="BQ488" s="373" t="e">
        <f t="shared" si="354"/>
        <v>#DIV/0!</v>
      </c>
      <c r="BR488" s="373" t="e">
        <f t="shared" si="355"/>
        <v>#DIV/0!</v>
      </c>
      <c r="BS488" s="373" t="str">
        <f t="shared" si="356"/>
        <v xml:space="preserve"> </v>
      </c>
      <c r="BT488" s="373" t="e">
        <f t="shared" si="357"/>
        <v>#DIV/0!</v>
      </c>
      <c r="BU488" s="373" t="e">
        <f t="shared" si="358"/>
        <v>#DIV/0!</v>
      </c>
      <c r="BV488" s="373" t="e">
        <f t="shared" si="359"/>
        <v>#DIV/0!</v>
      </c>
      <c r="BW488" s="373" t="str">
        <f t="shared" si="360"/>
        <v xml:space="preserve"> </v>
      </c>
      <c r="BY488" s="406">
        <f t="shared" si="361"/>
        <v>2.9999999619770694</v>
      </c>
      <c r="BZ488" s="407">
        <f t="shared" si="362"/>
        <v>1.4999999809885347</v>
      </c>
      <c r="CA488" s="408">
        <f t="shared" si="363"/>
        <v>3690.6536973764491</v>
      </c>
      <c r="CB488" s="404">
        <f t="shared" si="364"/>
        <v>5055.6899999999996</v>
      </c>
      <c r="CC488" s="409" t="str">
        <f t="shared" si="365"/>
        <v xml:space="preserve"> </v>
      </c>
    </row>
    <row r="489" spans="1:82" s="403" customFormat="1" ht="9" customHeight="1">
      <c r="A489" s="641">
        <v>124</v>
      </c>
      <c r="B489" s="419" t="s">
        <v>1048</v>
      </c>
      <c r="C489" s="413">
        <v>3307.5</v>
      </c>
      <c r="D489" s="413"/>
      <c r="E489" s="421"/>
      <c r="F489" s="421"/>
      <c r="G489" s="415">
        <f>ROUND((H489+AI489+AJ489+AK489),2)</f>
        <v>4004197.09</v>
      </c>
      <c r="H489" s="410">
        <f>ROUND(I489+K489+M489+O489+Q489+S489,2)</f>
        <v>3041354.4</v>
      </c>
      <c r="I489" s="416">
        <f>ROUND(0.89*801.08*0.955*'Приложение 1.1'!J487,2)</f>
        <v>2252003.81</v>
      </c>
      <c r="J489" s="416">
        <v>240</v>
      </c>
      <c r="K489" s="416">
        <f>ROUND(2271.44*0.955*J489*0.61,2)</f>
        <v>317574.57</v>
      </c>
      <c r="L489" s="416">
        <v>90</v>
      </c>
      <c r="M489" s="416">
        <f>ROUND(L489*931.47*0.955*0.96,2)</f>
        <v>76857.45</v>
      </c>
      <c r="N489" s="410">
        <v>0</v>
      </c>
      <c r="O489" s="410">
        <v>0</v>
      </c>
      <c r="P489" s="410">
        <v>240</v>
      </c>
      <c r="Q489" s="410">
        <f>ROUND(P489*1776.32*0.955*0.97,2)</f>
        <v>394918.57</v>
      </c>
      <c r="R489" s="410">
        <v>0</v>
      </c>
      <c r="S489" s="410">
        <f>ROUND(1185.07*0.955*R489*0.85,2)</f>
        <v>0</v>
      </c>
      <c r="T489" s="417">
        <v>0</v>
      </c>
      <c r="U489" s="410">
        <v>0</v>
      </c>
      <c r="V489" s="414"/>
      <c r="W489" s="405">
        <v>0</v>
      </c>
      <c r="X489" s="410">
        <v>0</v>
      </c>
      <c r="Y489" s="405">
        <v>0</v>
      </c>
      <c r="Z489" s="405">
        <v>0</v>
      </c>
      <c r="AA489" s="405">
        <v>0</v>
      </c>
      <c r="AB489" s="405">
        <v>0</v>
      </c>
      <c r="AC489" s="405">
        <v>0</v>
      </c>
      <c r="AD489" s="405">
        <v>0</v>
      </c>
      <c r="AE489" s="405">
        <v>0</v>
      </c>
      <c r="AF489" s="405">
        <v>0</v>
      </c>
      <c r="AG489" s="405">
        <v>0</v>
      </c>
      <c r="AH489" s="405">
        <v>0</v>
      </c>
      <c r="AI489" s="410">
        <f>ROUND((348476.71+434177.11),2)</f>
        <v>782653.82</v>
      </c>
      <c r="AJ489" s="405">
        <f>ROUND((AI489+H489)/95.5*3,2)</f>
        <v>120125.91</v>
      </c>
      <c r="AK489" s="405">
        <f>ROUND((AI489+H489)/95.5*1.5,2)</f>
        <v>60062.96</v>
      </c>
      <c r="AL489" s="405">
        <v>0</v>
      </c>
      <c r="AM489" s="403" t="s">
        <v>1086</v>
      </c>
      <c r="AN489" s="372">
        <f>I489/'Приложение 1.1'!J487</f>
        <v>680.87794708994716</v>
      </c>
      <c r="AO489" s="372">
        <f t="shared" si="337"/>
        <v>1323.2273749999999</v>
      </c>
      <c r="AP489" s="372">
        <f t="shared" si="338"/>
        <v>853.97166666666658</v>
      </c>
      <c r="AQ489" s="372" t="e">
        <f t="shared" si="339"/>
        <v>#DIV/0!</v>
      </c>
      <c r="AR489" s="372">
        <f t="shared" si="340"/>
        <v>1645.4940416666666</v>
      </c>
      <c r="AS489" s="372" t="e">
        <f t="shared" si="341"/>
        <v>#DIV/0!</v>
      </c>
      <c r="AT489" s="372" t="e">
        <f t="shared" si="342"/>
        <v>#DIV/0!</v>
      </c>
      <c r="AU489" s="372" t="e">
        <f t="shared" si="343"/>
        <v>#DIV/0!</v>
      </c>
      <c r="AV489" s="372" t="e">
        <f t="shared" si="344"/>
        <v>#DIV/0!</v>
      </c>
      <c r="AW489" s="372" t="e">
        <f t="shared" si="345"/>
        <v>#DIV/0!</v>
      </c>
      <c r="AX489" s="372" t="e">
        <f t="shared" si="346"/>
        <v>#DIV/0!</v>
      </c>
      <c r="AY489" s="372">
        <f>AI489/'Приложение 1.1'!J487</f>
        <v>236.63002872260014</v>
      </c>
      <c r="AZ489" s="404">
        <v>766.59</v>
      </c>
      <c r="BA489" s="404">
        <v>2173.62</v>
      </c>
      <c r="BB489" s="404">
        <v>891.36</v>
      </c>
      <c r="BC489" s="404">
        <v>860.72</v>
      </c>
      <c r="BD489" s="404">
        <v>1699.83</v>
      </c>
      <c r="BE489" s="404">
        <v>1134.04</v>
      </c>
      <c r="BF489" s="404">
        <v>2338035</v>
      </c>
      <c r="BG489" s="404">
        <f t="shared" si="347"/>
        <v>4644</v>
      </c>
      <c r="BH489" s="404">
        <v>9186</v>
      </c>
      <c r="BI489" s="404">
        <v>3559.09</v>
      </c>
      <c r="BJ489" s="404">
        <v>6295.55</v>
      </c>
      <c r="BK489" s="404">
        <f t="shared" si="348"/>
        <v>934101.09</v>
      </c>
      <c r="BL489" s="373" t="str">
        <f t="shared" si="349"/>
        <v xml:space="preserve"> </v>
      </c>
      <c r="BM489" s="373" t="str">
        <f t="shared" si="350"/>
        <v xml:space="preserve"> </v>
      </c>
      <c r="BN489" s="373" t="str">
        <f t="shared" si="351"/>
        <v xml:space="preserve"> </v>
      </c>
      <c r="BO489" s="373" t="e">
        <f t="shared" si="352"/>
        <v>#DIV/0!</v>
      </c>
      <c r="BP489" s="373" t="str">
        <f t="shared" si="353"/>
        <v xml:space="preserve"> </v>
      </c>
      <c r="BQ489" s="373" t="e">
        <f t="shared" si="354"/>
        <v>#DIV/0!</v>
      </c>
      <c r="BR489" s="373" t="e">
        <f t="shared" si="355"/>
        <v>#DIV/0!</v>
      </c>
      <c r="BS489" s="373" t="e">
        <f t="shared" si="356"/>
        <v>#DIV/0!</v>
      </c>
      <c r="BT489" s="373" t="e">
        <f t="shared" si="357"/>
        <v>#DIV/0!</v>
      </c>
      <c r="BU489" s="373" t="e">
        <f t="shared" si="358"/>
        <v>#DIV/0!</v>
      </c>
      <c r="BV489" s="373" t="e">
        <f t="shared" si="359"/>
        <v>#DIV/0!</v>
      </c>
      <c r="BW489" s="373" t="str">
        <f t="shared" si="360"/>
        <v xml:space="preserve"> </v>
      </c>
      <c r="BY489" s="406">
        <f t="shared" si="361"/>
        <v>2.999999932570752</v>
      </c>
      <c r="BZ489" s="407">
        <f t="shared" si="362"/>
        <v>1.5000000911543543</v>
      </c>
      <c r="CA489" s="408" t="e">
        <f t="shared" si="363"/>
        <v>#DIV/0!</v>
      </c>
      <c r="CB489" s="404">
        <f t="shared" si="364"/>
        <v>4852.9799999999996</v>
      </c>
      <c r="CC489" s="409" t="e">
        <f t="shared" si="365"/>
        <v>#DIV/0!</v>
      </c>
    </row>
    <row r="490" spans="1:82" s="403" customFormat="1" ht="9" customHeight="1">
      <c r="A490" s="641">
        <v>125</v>
      </c>
      <c r="B490" s="412" t="s">
        <v>1049</v>
      </c>
      <c r="C490" s="413">
        <v>5511.9</v>
      </c>
      <c r="D490" s="413"/>
      <c r="E490" s="414"/>
      <c r="F490" s="414"/>
      <c r="G490" s="415">
        <f>ROUND(X490+AJ490+AK490,2)</f>
        <v>5982549.6399999997</v>
      </c>
      <c r="H490" s="410">
        <f t="shared" si="366"/>
        <v>0</v>
      </c>
      <c r="I490" s="416">
        <v>0</v>
      </c>
      <c r="J490" s="416">
        <v>0</v>
      </c>
      <c r="K490" s="416">
        <v>0</v>
      </c>
      <c r="L490" s="416">
        <v>0</v>
      </c>
      <c r="M490" s="416">
        <v>0</v>
      </c>
      <c r="N490" s="410">
        <v>0</v>
      </c>
      <c r="O490" s="410">
        <v>0</v>
      </c>
      <c r="P490" s="410">
        <v>0</v>
      </c>
      <c r="Q490" s="410">
        <v>0</v>
      </c>
      <c r="R490" s="410">
        <v>0</v>
      </c>
      <c r="S490" s="410">
        <v>0</v>
      </c>
      <c r="T490" s="417">
        <v>0</v>
      </c>
      <c r="U490" s="410">
        <v>0</v>
      </c>
      <c r="V490" s="414" t="s">
        <v>992</v>
      </c>
      <c r="W490" s="405">
        <v>1621</v>
      </c>
      <c r="X490" s="410">
        <f>ROUND(IF(V490="СК",4852.98,5055.69)*0.955*0.73*W490,2)</f>
        <v>5713334.9100000001</v>
      </c>
      <c r="Y490" s="405">
        <v>0</v>
      </c>
      <c r="Z490" s="405">
        <v>0</v>
      </c>
      <c r="AA490" s="405">
        <v>0</v>
      </c>
      <c r="AB490" s="405">
        <v>0</v>
      </c>
      <c r="AC490" s="405">
        <v>0</v>
      </c>
      <c r="AD490" s="405">
        <v>0</v>
      </c>
      <c r="AE490" s="405">
        <v>0</v>
      </c>
      <c r="AF490" s="405">
        <v>0</v>
      </c>
      <c r="AG490" s="405">
        <v>0</v>
      </c>
      <c r="AH490" s="405">
        <v>0</v>
      </c>
      <c r="AI490" s="405">
        <v>0</v>
      </c>
      <c r="AJ490" s="405">
        <f>ROUND(X490/95.5*3,2)</f>
        <v>179476.49</v>
      </c>
      <c r="AK490" s="405">
        <f>ROUND(X490/95.5*1.5,2)</f>
        <v>89738.240000000005</v>
      </c>
      <c r="AL490" s="405">
        <v>0</v>
      </c>
      <c r="AM490" s="403" t="s">
        <v>1086</v>
      </c>
      <c r="AN490" s="372">
        <f>I490/'Приложение 1.1'!J488</f>
        <v>0</v>
      </c>
      <c r="AO490" s="372" t="e">
        <f t="shared" si="337"/>
        <v>#DIV/0!</v>
      </c>
      <c r="AP490" s="372" t="e">
        <f t="shared" si="338"/>
        <v>#DIV/0!</v>
      </c>
      <c r="AQ490" s="372" t="e">
        <f t="shared" si="339"/>
        <v>#DIV/0!</v>
      </c>
      <c r="AR490" s="372" t="e">
        <f t="shared" si="340"/>
        <v>#DIV/0!</v>
      </c>
      <c r="AS490" s="372" t="e">
        <f t="shared" si="341"/>
        <v>#DIV/0!</v>
      </c>
      <c r="AT490" s="372" t="e">
        <f t="shared" si="342"/>
        <v>#DIV/0!</v>
      </c>
      <c r="AU490" s="372">
        <f t="shared" si="343"/>
        <v>3524.5742813078346</v>
      </c>
      <c r="AV490" s="372" t="e">
        <f t="shared" si="344"/>
        <v>#DIV/0!</v>
      </c>
      <c r="AW490" s="372" t="e">
        <f t="shared" si="345"/>
        <v>#DIV/0!</v>
      </c>
      <c r="AX490" s="372" t="e">
        <f t="shared" si="346"/>
        <v>#DIV/0!</v>
      </c>
      <c r="AY490" s="372">
        <f>AI490/'Приложение 1.1'!J488</f>
        <v>0</v>
      </c>
      <c r="AZ490" s="404">
        <v>766.59</v>
      </c>
      <c r="BA490" s="404">
        <v>2173.62</v>
      </c>
      <c r="BB490" s="404">
        <v>891.36</v>
      </c>
      <c r="BC490" s="404">
        <v>860.72</v>
      </c>
      <c r="BD490" s="404">
        <v>1699.83</v>
      </c>
      <c r="BE490" s="404">
        <v>1134.04</v>
      </c>
      <c r="BF490" s="404">
        <v>2338035</v>
      </c>
      <c r="BG490" s="404">
        <f t="shared" si="347"/>
        <v>4837.9799999999996</v>
      </c>
      <c r="BH490" s="404">
        <v>9186</v>
      </c>
      <c r="BI490" s="404">
        <v>3559.09</v>
      </c>
      <c r="BJ490" s="404">
        <v>6295.55</v>
      </c>
      <c r="BK490" s="404">
        <f t="shared" si="348"/>
        <v>934101.09</v>
      </c>
      <c r="BL490" s="373" t="str">
        <f t="shared" si="349"/>
        <v xml:space="preserve"> </v>
      </c>
      <c r="BM490" s="373" t="e">
        <f t="shared" si="350"/>
        <v>#DIV/0!</v>
      </c>
      <c r="BN490" s="373" t="e">
        <f t="shared" si="351"/>
        <v>#DIV/0!</v>
      </c>
      <c r="BO490" s="373" t="e">
        <f t="shared" si="352"/>
        <v>#DIV/0!</v>
      </c>
      <c r="BP490" s="373" t="e">
        <f t="shared" si="353"/>
        <v>#DIV/0!</v>
      </c>
      <c r="BQ490" s="373" t="e">
        <f t="shared" si="354"/>
        <v>#DIV/0!</v>
      </c>
      <c r="BR490" s="373" t="e">
        <f t="shared" si="355"/>
        <v>#DIV/0!</v>
      </c>
      <c r="BS490" s="373" t="str">
        <f t="shared" si="356"/>
        <v xml:space="preserve"> </v>
      </c>
      <c r="BT490" s="373" t="e">
        <f t="shared" si="357"/>
        <v>#DIV/0!</v>
      </c>
      <c r="BU490" s="373" t="e">
        <f t="shared" si="358"/>
        <v>#DIV/0!</v>
      </c>
      <c r="BV490" s="373" t="e">
        <f t="shared" si="359"/>
        <v>#DIV/0!</v>
      </c>
      <c r="BW490" s="373" t="str">
        <f t="shared" si="360"/>
        <v xml:space="preserve"> </v>
      </c>
      <c r="BY490" s="406">
        <f t="shared" si="361"/>
        <v>3.0000000133722251</v>
      </c>
      <c r="BZ490" s="407">
        <f t="shared" si="362"/>
        <v>1.4999999231097063</v>
      </c>
      <c r="CA490" s="408">
        <f t="shared" si="363"/>
        <v>3690.6536952498454</v>
      </c>
      <c r="CB490" s="404">
        <f t="shared" si="364"/>
        <v>5055.6899999999996</v>
      </c>
      <c r="CC490" s="409" t="str">
        <f t="shared" si="365"/>
        <v xml:space="preserve"> </v>
      </c>
    </row>
    <row r="491" spans="1:82" s="403" customFormat="1" ht="9" customHeight="1">
      <c r="A491" s="641">
        <v>126</v>
      </c>
      <c r="B491" s="412" t="s">
        <v>1068</v>
      </c>
      <c r="C491" s="413">
        <v>8181.4000000000005</v>
      </c>
      <c r="D491" s="413"/>
      <c r="E491" s="414"/>
      <c r="F491" s="414"/>
      <c r="G491" s="422">
        <f>ROUND((U491+AJ491+AK491),2)</f>
        <v>9772986.2799999993</v>
      </c>
      <c r="H491" s="410">
        <f t="shared" si="366"/>
        <v>0</v>
      </c>
      <c r="I491" s="416">
        <v>0</v>
      </c>
      <c r="J491" s="416">
        <v>0</v>
      </c>
      <c r="K491" s="416">
        <v>0</v>
      </c>
      <c r="L491" s="416">
        <v>0</v>
      </c>
      <c r="M491" s="416">
        <v>0</v>
      </c>
      <c r="N491" s="410">
        <v>0</v>
      </c>
      <c r="O491" s="410">
        <v>0</v>
      </c>
      <c r="P491" s="410">
        <v>0</v>
      </c>
      <c r="Q491" s="410">
        <v>0</v>
      </c>
      <c r="R491" s="410">
        <v>0</v>
      </c>
      <c r="S491" s="410">
        <v>0</v>
      </c>
      <c r="T491" s="417">
        <v>4</v>
      </c>
      <c r="U491" s="410">
        <f>ROUND(T491*2443246.57*0.955,2)</f>
        <v>9333201.9000000004</v>
      </c>
      <c r="V491" s="414"/>
      <c r="W491" s="405">
        <v>0</v>
      </c>
      <c r="X491" s="410">
        <v>0</v>
      </c>
      <c r="Y491" s="405">
        <v>0</v>
      </c>
      <c r="Z491" s="405">
        <v>0</v>
      </c>
      <c r="AA491" s="405">
        <v>0</v>
      </c>
      <c r="AB491" s="405">
        <v>0</v>
      </c>
      <c r="AC491" s="405">
        <v>0</v>
      </c>
      <c r="AD491" s="405">
        <v>0</v>
      </c>
      <c r="AE491" s="405">
        <v>0</v>
      </c>
      <c r="AF491" s="405">
        <v>0</v>
      </c>
      <c r="AG491" s="405">
        <v>0</v>
      </c>
      <c r="AH491" s="405">
        <v>0</v>
      </c>
      <c r="AI491" s="405">
        <v>0</v>
      </c>
      <c r="AJ491" s="405">
        <f>ROUND(U491/95.5*3,2)</f>
        <v>293189.59000000003</v>
      </c>
      <c r="AK491" s="405">
        <f>ROUND(U491/95.5*1.5,2)</f>
        <v>146594.79</v>
      </c>
      <c r="AL491" s="405">
        <v>0</v>
      </c>
      <c r="AN491" s="372">
        <f>I491/'Приложение 1.1'!J489</f>
        <v>0</v>
      </c>
      <c r="AO491" s="372" t="e">
        <f t="shared" si="337"/>
        <v>#DIV/0!</v>
      </c>
      <c r="AP491" s="372" t="e">
        <f t="shared" si="338"/>
        <v>#DIV/0!</v>
      </c>
      <c r="AQ491" s="372" t="e">
        <f t="shared" si="339"/>
        <v>#DIV/0!</v>
      </c>
      <c r="AR491" s="372" t="e">
        <f t="shared" si="340"/>
        <v>#DIV/0!</v>
      </c>
      <c r="AS491" s="372" t="e">
        <f t="shared" si="341"/>
        <v>#DIV/0!</v>
      </c>
      <c r="AT491" s="372">
        <f t="shared" si="342"/>
        <v>2333300.4750000001</v>
      </c>
      <c r="AU491" s="372" t="e">
        <f t="shared" si="343"/>
        <v>#DIV/0!</v>
      </c>
      <c r="AV491" s="372" t="e">
        <f t="shared" si="344"/>
        <v>#DIV/0!</v>
      </c>
      <c r="AW491" s="372" t="e">
        <f t="shared" si="345"/>
        <v>#DIV/0!</v>
      </c>
      <c r="AX491" s="372" t="e">
        <f t="shared" si="346"/>
        <v>#DIV/0!</v>
      </c>
      <c r="AY491" s="372">
        <f>AI491/'Приложение 1.1'!J489</f>
        <v>0</v>
      </c>
      <c r="AZ491" s="404">
        <v>766.59</v>
      </c>
      <c r="BA491" s="404">
        <v>2173.62</v>
      </c>
      <c r="BB491" s="404">
        <v>891.36</v>
      </c>
      <c r="BC491" s="404">
        <v>860.72</v>
      </c>
      <c r="BD491" s="404">
        <v>1699.83</v>
      </c>
      <c r="BE491" s="404">
        <v>1134.04</v>
      </c>
      <c r="BF491" s="404">
        <v>2338035</v>
      </c>
      <c r="BG491" s="404">
        <f t="shared" si="347"/>
        <v>4644</v>
      </c>
      <c r="BH491" s="404">
        <v>9186</v>
      </c>
      <c r="BI491" s="404">
        <v>3559.09</v>
      </c>
      <c r="BJ491" s="404">
        <v>6295.55</v>
      </c>
      <c r="BK491" s="404">
        <f t="shared" si="348"/>
        <v>934101.09</v>
      </c>
      <c r="BL491" s="373" t="str">
        <f t="shared" si="349"/>
        <v xml:space="preserve"> </v>
      </c>
      <c r="BM491" s="373" t="e">
        <f t="shared" si="350"/>
        <v>#DIV/0!</v>
      </c>
      <c r="BN491" s="373" t="e">
        <f t="shared" si="351"/>
        <v>#DIV/0!</v>
      </c>
      <c r="BO491" s="373" t="e">
        <f t="shared" si="352"/>
        <v>#DIV/0!</v>
      </c>
      <c r="BP491" s="373" t="e">
        <f t="shared" si="353"/>
        <v>#DIV/0!</v>
      </c>
      <c r="BQ491" s="373" t="e">
        <f t="shared" si="354"/>
        <v>#DIV/0!</v>
      </c>
      <c r="BR491" s="373" t="str">
        <f t="shared" si="355"/>
        <v xml:space="preserve"> </v>
      </c>
      <c r="BS491" s="373" t="e">
        <f t="shared" si="356"/>
        <v>#DIV/0!</v>
      </c>
      <c r="BT491" s="373" t="e">
        <f t="shared" si="357"/>
        <v>#DIV/0!</v>
      </c>
      <c r="BU491" s="373" t="e">
        <f t="shared" si="358"/>
        <v>#DIV/0!</v>
      </c>
      <c r="BV491" s="373" t="e">
        <f t="shared" si="359"/>
        <v>#DIV/0!</v>
      </c>
      <c r="BW491" s="373" t="str">
        <f t="shared" si="360"/>
        <v xml:space="preserve"> </v>
      </c>
      <c r="BY491" s="406">
        <f t="shared" si="361"/>
        <v>3.0000000163716596</v>
      </c>
      <c r="BZ491" s="407">
        <f t="shared" si="362"/>
        <v>1.4999999570243949</v>
      </c>
      <c r="CA491" s="408" t="e">
        <f t="shared" si="363"/>
        <v>#DIV/0!</v>
      </c>
      <c r="CB491" s="404">
        <f t="shared" si="364"/>
        <v>4852.9799999999996</v>
      </c>
      <c r="CC491" s="409" t="e">
        <f t="shared" si="365"/>
        <v>#DIV/0!</v>
      </c>
      <c r="CD491" s="418"/>
    </row>
    <row r="492" spans="1:82" s="403" customFormat="1" ht="9" customHeight="1">
      <c r="A492" s="641">
        <v>127</v>
      </c>
      <c r="B492" s="412" t="s">
        <v>1069</v>
      </c>
      <c r="C492" s="413">
        <v>9736.89</v>
      </c>
      <c r="D492" s="413"/>
      <c r="E492" s="414"/>
      <c r="F492" s="414"/>
      <c r="G492" s="422">
        <f>ROUND((U492+AJ492+AK492),2)</f>
        <v>12216232.85</v>
      </c>
      <c r="H492" s="410">
        <f t="shared" si="366"/>
        <v>0</v>
      </c>
      <c r="I492" s="416">
        <v>0</v>
      </c>
      <c r="J492" s="416">
        <v>0</v>
      </c>
      <c r="K492" s="416">
        <v>0</v>
      </c>
      <c r="L492" s="416">
        <v>0</v>
      </c>
      <c r="M492" s="416">
        <v>0</v>
      </c>
      <c r="N492" s="410">
        <v>0</v>
      </c>
      <c r="O492" s="410">
        <v>0</v>
      </c>
      <c r="P492" s="410">
        <v>0</v>
      </c>
      <c r="Q492" s="410">
        <v>0</v>
      </c>
      <c r="R492" s="410">
        <v>0</v>
      </c>
      <c r="S492" s="410">
        <v>0</v>
      </c>
      <c r="T492" s="417">
        <v>5</v>
      </c>
      <c r="U492" s="410">
        <f>ROUND(T492*2443246.57*0.955,2)</f>
        <v>11666502.369999999</v>
      </c>
      <c r="V492" s="414"/>
      <c r="W492" s="405">
        <v>0</v>
      </c>
      <c r="X492" s="410">
        <v>0</v>
      </c>
      <c r="Y492" s="405">
        <v>0</v>
      </c>
      <c r="Z492" s="405">
        <v>0</v>
      </c>
      <c r="AA492" s="405">
        <v>0</v>
      </c>
      <c r="AB492" s="405">
        <v>0</v>
      </c>
      <c r="AC492" s="405">
        <v>0</v>
      </c>
      <c r="AD492" s="405">
        <v>0</v>
      </c>
      <c r="AE492" s="405">
        <v>0</v>
      </c>
      <c r="AF492" s="405">
        <v>0</v>
      </c>
      <c r="AG492" s="405">
        <v>0</v>
      </c>
      <c r="AH492" s="405">
        <v>0</v>
      </c>
      <c r="AI492" s="405">
        <v>0</v>
      </c>
      <c r="AJ492" s="405">
        <f>ROUND(U492/95.5*3,2)</f>
        <v>366486.99</v>
      </c>
      <c r="AK492" s="405">
        <f>ROUND(U492/95.5*1.5,2)</f>
        <v>183243.49</v>
      </c>
      <c r="AL492" s="405">
        <v>0</v>
      </c>
      <c r="AN492" s="372">
        <f>I492/'Приложение 1.1'!J490</f>
        <v>0</v>
      </c>
      <c r="AO492" s="372" t="e">
        <f t="shared" ref="AO492:AO555" si="372">K492/J492</f>
        <v>#DIV/0!</v>
      </c>
      <c r="AP492" s="372" t="e">
        <f t="shared" ref="AP492:AP555" si="373">M492/L492</f>
        <v>#DIV/0!</v>
      </c>
      <c r="AQ492" s="372" t="e">
        <f t="shared" ref="AQ492:AQ555" si="374">O492/N492</f>
        <v>#DIV/0!</v>
      </c>
      <c r="AR492" s="372" t="e">
        <f t="shared" ref="AR492:AR555" si="375">Q492/P492</f>
        <v>#DIV/0!</v>
      </c>
      <c r="AS492" s="372" t="e">
        <f t="shared" ref="AS492:AS555" si="376">S492/R492</f>
        <v>#DIV/0!</v>
      </c>
      <c r="AT492" s="372">
        <f t="shared" ref="AT492:AT555" si="377">U492/T492</f>
        <v>2333300.4739999999</v>
      </c>
      <c r="AU492" s="372" t="e">
        <f t="shared" ref="AU492:AU555" si="378">X492/W492</f>
        <v>#DIV/0!</v>
      </c>
      <c r="AV492" s="372" t="e">
        <f t="shared" ref="AV492:AV555" si="379">Z492/Y492</f>
        <v>#DIV/0!</v>
      </c>
      <c r="AW492" s="372" t="e">
        <f t="shared" ref="AW492:AW555" si="380">AB492/AA492</f>
        <v>#DIV/0!</v>
      </c>
      <c r="AX492" s="372" t="e">
        <f t="shared" ref="AX492:AX555" si="381">AH492/AG492</f>
        <v>#DIV/0!</v>
      </c>
      <c r="AY492" s="372">
        <f>AI492/'Приложение 1.1'!J490</f>
        <v>0</v>
      </c>
      <c r="AZ492" s="404">
        <v>766.59</v>
      </c>
      <c r="BA492" s="404">
        <v>2173.62</v>
      </c>
      <c r="BB492" s="404">
        <v>891.36</v>
      </c>
      <c r="BC492" s="404">
        <v>860.72</v>
      </c>
      <c r="BD492" s="404">
        <v>1699.83</v>
      </c>
      <c r="BE492" s="404">
        <v>1134.04</v>
      </c>
      <c r="BF492" s="404">
        <v>2338035</v>
      </c>
      <c r="BG492" s="404">
        <f t="shared" ref="BG492:BG555" si="382">IF(V492="ПК",4837.98,4644)</f>
        <v>4644</v>
      </c>
      <c r="BH492" s="404">
        <v>9186</v>
      </c>
      <c r="BI492" s="404">
        <v>3559.09</v>
      </c>
      <c r="BJ492" s="404">
        <v>6295.55</v>
      </c>
      <c r="BK492" s="404">
        <f t="shared" ref="BK492:BK555" si="383">105042.09+358512+470547</f>
        <v>934101.09</v>
      </c>
      <c r="BL492" s="373" t="str">
        <f t="shared" ref="BL492:BL555" si="384">IF(AN492&gt;AZ492, "+", " ")</f>
        <v xml:space="preserve"> </v>
      </c>
      <c r="BM492" s="373" t="e">
        <f t="shared" ref="BM492:BM555" si="385">IF(AO492&gt;BA492, "+", " ")</f>
        <v>#DIV/0!</v>
      </c>
      <c r="BN492" s="373" t="e">
        <f t="shared" ref="BN492:BN555" si="386">IF(AP492&gt;BB492, "+", " ")</f>
        <v>#DIV/0!</v>
      </c>
      <c r="BO492" s="373" t="e">
        <f t="shared" ref="BO492:BO555" si="387">IF(AQ492&gt;BC492, "+", " ")</f>
        <v>#DIV/0!</v>
      </c>
      <c r="BP492" s="373" t="e">
        <f t="shared" ref="BP492:BP555" si="388">IF(AR492&gt;BD492, "+", " ")</f>
        <v>#DIV/0!</v>
      </c>
      <c r="BQ492" s="373" t="e">
        <f t="shared" ref="BQ492:BQ555" si="389">IF(AS492&gt;BE492, "+", " ")</f>
        <v>#DIV/0!</v>
      </c>
      <c r="BR492" s="373" t="str">
        <f t="shared" ref="BR492:BR555" si="390">IF(AT492&gt;BF492, "+", " ")</f>
        <v xml:space="preserve"> </v>
      </c>
      <c r="BS492" s="373" t="e">
        <f t="shared" ref="BS492:BS555" si="391">IF(AU492&gt;BG492, "+", " ")</f>
        <v>#DIV/0!</v>
      </c>
      <c r="BT492" s="373" t="e">
        <f t="shared" ref="BT492:BT555" si="392">IF(AV492&gt;BH492, "+", " ")</f>
        <v>#DIV/0!</v>
      </c>
      <c r="BU492" s="373" t="e">
        <f t="shared" ref="BU492:BU555" si="393">IF(AW492&gt;BI492, "+", " ")</f>
        <v>#DIV/0!</v>
      </c>
      <c r="BV492" s="373" t="e">
        <f t="shared" ref="BV492:BV555" si="394">IF(AX492&gt;BJ492, "+", " ")</f>
        <v>#DIV/0!</v>
      </c>
      <c r="BW492" s="373" t="str">
        <f t="shared" ref="BW492:BW555" si="395">IF(AY492&gt;BK492, "+", " ")</f>
        <v xml:space="preserve"> </v>
      </c>
      <c r="BY492" s="406">
        <f t="shared" ref="BY492:BY555" si="396">AJ492/G492*100</f>
        <v>3.0000000368362327</v>
      </c>
      <c r="BZ492" s="407">
        <f t="shared" ref="BZ492:BZ555" si="397">AK492/G492*100</f>
        <v>1.4999999774889687</v>
      </c>
      <c r="CA492" s="408" t="e">
        <f t="shared" ref="CA492:CA555" si="398">G492/W492</f>
        <v>#DIV/0!</v>
      </c>
      <c r="CB492" s="404">
        <f t="shared" ref="CB492:CB555" si="399">IF(V492="ПК",5055.69,4852.98)</f>
        <v>4852.9799999999996</v>
      </c>
      <c r="CC492" s="409" t="e">
        <f t="shared" ref="CC492:CC555" si="400">IF(CA492&gt;CB492, "+", " ")</f>
        <v>#DIV/0!</v>
      </c>
      <c r="CD492" s="418"/>
    </row>
    <row r="493" spans="1:82" s="651" customFormat="1" ht="9" customHeight="1">
      <c r="A493" s="642">
        <v>128</v>
      </c>
      <c r="B493" s="659" t="s">
        <v>1089</v>
      </c>
      <c r="C493" s="665">
        <v>9167.8000000000011</v>
      </c>
      <c r="D493" s="665"/>
      <c r="E493" s="698"/>
      <c r="F493" s="698"/>
      <c r="G493" s="696">
        <f t="shared" ref="G493:G501" si="401">ROUND(X493+AJ493+AK493,2)</f>
        <v>13033986.939999999</v>
      </c>
      <c r="H493" s="648">
        <f t="shared" si="366"/>
        <v>0</v>
      </c>
      <c r="I493" s="673">
        <v>0</v>
      </c>
      <c r="J493" s="673">
        <v>0</v>
      </c>
      <c r="K493" s="673">
        <v>0</v>
      </c>
      <c r="L493" s="673">
        <v>0</v>
      </c>
      <c r="M493" s="673">
        <v>0</v>
      </c>
      <c r="N493" s="648">
        <v>0</v>
      </c>
      <c r="O493" s="648">
        <v>0</v>
      </c>
      <c r="P493" s="648">
        <v>0</v>
      </c>
      <c r="Q493" s="648">
        <v>0</v>
      </c>
      <c r="R493" s="648">
        <v>0</v>
      </c>
      <c r="S493" s="648">
        <v>0</v>
      </c>
      <c r="T493" s="649">
        <v>0</v>
      </c>
      <c r="U493" s="648">
        <v>0</v>
      </c>
      <c r="V493" s="695" t="s">
        <v>992</v>
      </c>
      <c r="W493" s="650">
        <v>2735.2</v>
      </c>
      <c r="X493" s="648">
        <v>12521519</v>
      </c>
      <c r="Y493" s="650">
        <v>0</v>
      </c>
      <c r="Z493" s="650">
        <v>0</v>
      </c>
      <c r="AA493" s="650">
        <v>0</v>
      </c>
      <c r="AB493" s="650">
        <v>0</v>
      </c>
      <c r="AC493" s="650">
        <v>0</v>
      </c>
      <c r="AD493" s="650">
        <v>0</v>
      </c>
      <c r="AE493" s="650">
        <v>0</v>
      </c>
      <c r="AF493" s="650">
        <v>0</v>
      </c>
      <c r="AG493" s="650">
        <v>0</v>
      </c>
      <c r="AH493" s="650">
        <v>0</v>
      </c>
      <c r="AI493" s="650">
        <v>0</v>
      </c>
      <c r="AJ493" s="650">
        <v>341073.98</v>
      </c>
      <c r="AK493" s="650">
        <v>171393.96</v>
      </c>
      <c r="AL493" s="650">
        <v>0</v>
      </c>
      <c r="AN493" s="372">
        <f>I493/'Приложение 1.1'!J491</f>
        <v>0</v>
      </c>
      <c r="AO493" s="372" t="e">
        <f t="shared" si="372"/>
        <v>#DIV/0!</v>
      </c>
      <c r="AP493" s="372" t="e">
        <f t="shared" si="373"/>
        <v>#DIV/0!</v>
      </c>
      <c r="AQ493" s="372" t="e">
        <f t="shared" si="374"/>
        <v>#DIV/0!</v>
      </c>
      <c r="AR493" s="372" t="e">
        <f t="shared" si="375"/>
        <v>#DIV/0!</v>
      </c>
      <c r="AS493" s="372" t="e">
        <f t="shared" si="376"/>
        <v>#DIV/0!</v>
      </c>
      <c r="AT493" s="372" t="e">
        <f t="shared" si="377"/>
        <v>#DIV/0!</v>
      </c>
      <c r="AU493" s="372">
        <f t="shared" si="378"/>
        <v>4577.9171541386377</v>
      </c>
      <c r="AV493" s="372" t="e">
        <f t="shared" si="379"/>
        <v>#DIV/0!</v>
      </c>
      <c r="AW493" s="372" t="e">
        <f t="shared" si="380"/>
        <v>#DIV/0!</v>
      </c>
      <c r="AX493" s="372" t="e">
        <f t="shared" si="381"/>
        <v>#DIV/0!</v>
      </c>
      <c r="AY493" s="372">
        <f>AI493/'Приложение 1.1'!J491</f>
        <v>0</v>
      </c>
      <c r="AZ493" s="404">
        <v>766.59</v>
      </c>
      <c r="BA493" s="404">
        <v>2173.62</v>
      </c>
      <c r="BB493" s="404">
        <v>891.36</v>
      </c>
      <c r="BC493" s="404">
        <v>860.72</v>
      </c>
      <c r="BD493" s="404">
        <v>1699.83</v>
      </c>
      <c r="BE493" s="404">
        <v>1134.04</v>
      </c>
      <c r="BF493" s="404">
        <v>2338035</v>
      </c>
      <c r="BG493" s="404">
        <f t="shared" si="382"/>
        <v>4837.9799999999996</v>
      </c>
      <c r="BH493" s="404">
        <v>9186</v>
      </c>
      <c r="BI493" s="404">
        <v>3559.09</v>
      </c>
      <c r="BJ493" s="404">
        <v>6295.55</v>
      </c>
      <c r="BK493" s="404">
        <f t="shared" si="383"/>
        <v>934101.09</v>
      </c>
      <c r="BL493" s="373" t="str">
        <f t="shared" si="384"/>
        <v xml:space="preserve"> </v>
      </c>
      <c r="BM493" s="373" t="e">
        <f t="shared" si="385"/>
        <v>#DIV/0!</v>
      </c>
      <c r="BN493" s="373" t="e">
        <f t="shared" si="386"/>
        <v>#DIV/0!</v>
      </c>
      <c r="BO493" s="373" t="e">
        <f t="shared" si="387"/>
        <v>#DIV/0!</v>
      </c>
      <c r="BP493" s="373" t="e">
        <f t="shared" si="388"/>
        <v>#DIV/0!</v>
      </c>
      <c r="BQ493" s="373" t="e">
        <f t="shared" si="389"/>
        <v>#DIV/0!</v>
      </c>
      <c r="BR493" s="373" t="e">
        <f t="shared" si="390"/>
        <v>#DIV/0!</v>
      </c>
      <c r="BS493" s="373" t="str">
        <f t="shared" si="391"/>
        <v xml:space="preserve"> </v>
      </c>
      <c r="BT493" s="373" t="e">
        <f t="shared" si="392"/>
        <v>#DIV/0!</v>
      </c>
      <c r="BU493" s="373" t="e">
        <f t="shared" si="393"/>
        <v>#DIV/0!</v>
      </c>
      <c r="BV493" s="373" t="e">
        <f t="shared" si="394"/>
        <v>#DIV/0!</v>
      </c>
      <c r="BW493" s="373" t="str">
        <f t="shared" si="395"/>
        <v xml:space="preserve"> </v>
      </c>
      <c r="BX493" s="403"/>
      <c r="BY493" s="406">
        <f t="shared" si="396"/>
        <v>2.6168046781854457</v>
      </c>
      <c r="BZ493" s="407">
        <f t="shared" si="397"/>
        <v>1.3149772267609776</v>
      </c>
      <c r="CA493" s="408">
        <f t="shared" si="398"/>
        <v>4765.2774714828902</v>
      </c>
      <c r="CB493" s="404">
        <f t="shared" si="399"/>
        <v>5055.6899999999996</v>
      </c>
      <c r="CC493" s="409" t="str">
        <f t="shared" si="400"/>
        <v xml:space="preserve"> </v>
      </c>
    </row>
    <row r="494" spans="1:82" s="403" customFormat="1" ht="9" customHeight="1">
      <c r="A494" s="641">
        <v>129</v>
      </c>
      <c r="B494" s="412" t="s">
        <v>1090</v>
      </c>
      <c r="C494" s="413">
        <v>4199.2</v>
      </c>
      <c r="D494" s="413"/>
      <c r="E494" s="414"/>
      <c r="F494" s="414"/>
      <c r="G494" s="415">
        <f t="shared" si="401"/>
        <v>4469381.63</v>
      </c>
      <c r="H494" s="410">
        <f t="shared" si="366"/>
        <v>0</v>
      </c>
      <c r="I494" s="416">
        <v>0</v>
      </c>
      <c r="J494" s="416">
        <v>0</v>
      </c>
      <c r="K494" s="416">
        <v>0</v>
      </c>
      <c r="L494" s="416">
        <v>0</v>
      </c>
      <c r="M494" s="416">
        <v>0</v>
      </c>
      <c r="N494" s="410">
        <v>0</v>
      </c>
      <c r="O494" s="410">
        <v>0</v>
      </c>
      <c r="P494" s="410">
        <v>0</v>
      </c>
      <c r="Q494" s="410">
        <v>0</v>
      </c>
      <c r="R494" s="410">
        <v>0</v>
      </c>
      <c r="S494" s="410">
        <v>0</v>
      </c>
      <c r="T494" s="417">
        <v>0</v>
      </c>
      <c r="U494" s="410">
        <v>0</v>
      </c>
      <c r="V494" s="414" t="s">
        <v>992</v>
      </c>
      <c r="W494" s="405">
        <v>1211</v>
      </c>
      <c r="X494" s="410">
        <f>ROUND(IF(V494="СК",4852.98,5055.69)*0.955*0.73*W494,2)</f>
        <v>4268259.46</v>
      </c>
      <c r="Y494" s="405">
        <v>0</v>
      </c>
      <c r="Z494" s="405">
        <v>0</v>
      </c>
      <c r="AA494" s="405">
        <v>0</v>
      </c>
      <c r="AB494" s="405">
        <v>0</v>
      </c>
      <c r="AC494" s="405">
        <v>0</v>
      </c>
      <c r="AD494" s="405">
        <v>0</v>
      </c>
      <c r="AE494" s="405">
        <v>0</v>
      </c>
      <c r="AF494" s="405">
        <v>0</v>
      </c>
      <c r="AG494" s="405">
        <v>0</v>
      </c>
      <c r="AH494" s="405">
        <v>0</v>
      </c>
      <c r="AI494" s="405">
        <v>0</v>
      </c>
      <c r="AJ494" s="405">
        <f t="shared" ref="AJ494:AJ500" si="402">ROUND(X494/95.5*3,2)</f>
        <v>134081.45000000001</v>
      </c>
      <c r="AK494" s="405">
        <f t="shared" ref="AK494:AK500" si="403">ROUND(X494/95.5*1.5,2)</f>
        <v>67040.72</v>
      </c>
      <c r="AL494" s="405">
        <v>0</v>
      </c>
      <c r="AN494" s="372">
        <f>I494/'Приложение 1.1'!J492</f>
        <v>0</v>
      </c>
      <c r="AO494" s="372" t="e">
        <f t="shared" si="372"/>
        <v>#DIV/0!</v>
      </c>
      <c r="AP494" s="372" t="e">
        <f t="shared" si="373"/>
        <v>#DIV/0!</v>
      </c>
      <c r="AQ494" s="372" t="e">
        <f t="shared" si="374"/>
        <v>#DIV/0!</v>
      </c>
      <c r="AR494" s="372" t="e">
        <f t="shared" si="375"/>
        <v>#DIV/0!</v>
      </c>
      <c r="AS494" s="372" t="e">
        <f t="shared" si="376"/>
        <v>#DIV/0!</v>
      </c>
      <c r="AT494" s="372" t="e">
        <f t="shared" si="377"/>
        <v>#DIV/0!</v>
      </c>
      <c r="AU494" s="372">
        <f t="shared" si="378"/>
        <v>3524.5742857142859</v>
      </c>
      <c r="AV494" s="372" t="e">
        <f t="shared" si="379"/>
        <v>#DIV/0!</v>
      </c>
      <c r="AW494" s="372" t="e">
        <f t="shared" si="380"/>
        <v>#DIV/0!</v>
      </c>
      <c r="AX494" s="372" t="e">
        <f t="shared" si="381"/>
        <v>#DIV/0!</v>
      </c>
      <c r="AY494" s="372">
        <f>AI494/'Приложение 1.1'!J492</f>
        <v>0</v>
      </c>
      <c r="AZ494" s="404">
        <v>766.59</v>
      </c>
      <c r="BA494" s="404">
        <v>2173.62</v>
      </c>
      <c r="BB494" s="404">
        <v>891.36</v>
      </c>
      <c r="BC494" s="404">
        <v>860.72</v>
      </c>
      <c r="BD494" s="404">
        <v>1699.83</v>
      </c>
      <c r="BE494" s="404">
        <v>1134.04</v>
      </c>
      <c r="BF494" s="404">
        <v>2338035</v>
      </c>
      <c r="BG494" s="404">
        <f t="shared" si="382"/>
        <v>4837.9799999999996</v>
      </c>
      <c r="BH494" s="404">
        <v>9186</v>
      </c>
      <c r="BI494" s="404">
        <v>3559.09</v>
      </c>
      <c r="BJ494" s="404">
        <v>6295.55</v>
      </c>
      <c r="BK494" s="404">
        <f t="shared" si="383"/>
        <v>934101.09</v>
      </c>
      <c r="BL494" s="373" t="str">
        <f t="shared" si="384"/>
        <v xml:space="preserve"> </v>
      </c>
      <c r="BM494" s="373" t="e">
        <f t="shared" si="385"/>
        <v>#DIV/0!</v>
      </c>
      <c r="BN494" s="373" t="e">
        <f t="shared" si="386"/>
        <v>#DIV/0!</v>
      </c>
      <c r="BO494" s="373" t="e">
        <f t="shared" si="387"/>
        <v>#DIV/0!</v>
      </c>
      <c r="BP494" s="373" t="e">
        <f t="shared" si="388"/>
        <v>#DIV/0!</v>
      </c>
      <c r="BQ494" s="373" t="e">
        <f t="shared" si="389"/>
        <v>#DIV/0!</v>
      </c>
      <c r="BR494" s="373" t="e">
        <f t="shared" si="390"/>
        <v>#DIV/0!</v>
      </c>
      <c r="BS494" s="373" t="str">
        <f t="shared" si="391"/>
        <v xml:space="preserve"> </v>
      </c>
      <c r="BT494" s="373" t="e">
        <f t="shared" si="392"/>
        <v>#DIV/0!</v>
      </c>
      <c r="BU494" s="373" t="e">
        <f t="shared" si="393"/>
        <v>#DIV/0!</v>
      </c>
      <c r="BV494" s="373" t="e">
        <f t="shared" si="394"/>
        <v>#DIV/0!</v>
      </c>
      <c r="BW494" s="373" t="str">
        <f t="shared" si="395"/>
        <v xml:space="preserve"> </v>
      </c>
      <c r="BY494" s="406">
        <f t="shared" si="396"/>
        <v>3.0000000246119063</v>
      </c>
      <c r="BZ494" s="407">
        <f t="shared" si="397"/>
        <v>1.4999999004336537</v>
      </c>
      <c r="CA494" s="408">
        <f t="shared" si="398"/>
        <v>3690.653699421965</v>
      </c>
      <c r="CB494" s="404">
        <f t="shared" si="399"/>
        <v>5055.6899999999996</v>
      </c>
      <c r="CC494" s="409" t="str">
        <f t="shared" si="400"/>
        <v xml:space="preserve"> </v>
      </c>
    </row>
    <row r="495" spans="1:82" s="403" customFormat="1" ht="9" customHeight="1">
      <c r="A495" s="641">
        <v>130</v>
      </c>
      <c r="B495" s="412" t="s">
        <v>1091</v>
      </c>
      <c r="C495" s="413">
        <v>2812.7</v>
      </c>
      <c r="D495" s="413"/>
      <c r="E495" s="414"/>
      <c r="F495" s="414"/>
      <c r="G495" s="415">
        <f t="shared" si="401"/>
        <v>2701558.52</v>
      </c>
      <c r="H495" s="410">
        <f t="shared" si="366"/>
        <v>0</v>
      </c>
      <c r="I495" s="416">
        <v>0</v>
      </c>
      <c r="J495" s="416">
        <v>0</v>
      </c>
      <c r="K495" s="416">
        <v>0</v>
      </c>
      <c r="L495" s="416">
        <v>0</v>
      </c>
      <c r="M495" s="416">
        <v>0</v>
      </c>
      <c r="N495" s="410">
        <v>0</v>
      </c>
      <c r="O495" s="410">
        <v>0</v>
      </c>
      <c r="P495" s="410">
        <v>0</v>
      </c>
      <c r="Q495" s="410">
        <v>0</v>
      </c>
      <c r="R495" s="410">
        <v>0</v>
      </c>
      <c r="S495" s="410">
        <v>0</v>
      </c>
      <c r="T495" s="417">
        <v>0</v>
      </c>
      <c r="U495" s="410">
        <v>0</v>
      </c>
      <c r="V495" s="414" t="s">
        <v>992</v>
      </c>
      <c r="W495" s="405">
        <v>732</v>
      </c>
      <c r="X495" s="410">
        <f>ROUND(IF(V495="СК",4852.98,5055.69)*0.955*0.73*W495,2)</f>
        <v>2579988.38</v>
      </c>
      <c r="Y495" s="405">
        <v>0</v>
      </c>
      <c r="Z495" s="405">
        <v>0</v>
      </c>
      <c r="AA495" s="405">
        <v>0</v>
      </c>
      <c r="AB495" s="405">
        <v>0</v>
      </c>
      <c r="AC495" s="405">
        <v>0</v>
      </c>
      <c r="AD495" s="405">
        <v>0</v>
      </c>
      <c r="AE495" s="405">
        <v>0</v>
      </c>
      <c r="AF495" s="405">
        <v>0</v>
      </c>
      <c r="AG495" s="405">
        <v>0</v>
      </c>
      <c r="AH495" s="405">
        <v>0</v>
      </c>
      <c r="AI495" s="405">
        <v>0</v>
      </c>
      <c r="AJ495" s="405">
        <f t="shared" si="402"/>
        <v>81046.759999999995</v>
      </c>
      <c r="AK495" s="405">
        <f t="shared" si="403"/>
        <v>40523.379999999997</v>
      </c>
      <c r="AL495" s="405">
        <v>0</v>
      </c>
      <c r="AN495" s="372">
        <f>I495/'Приложение 1.1'!J493</f>
        <v>0</v>
      </c>
      <c r="AO495" s="372" t="e">
        <f t="shared" si="372"/>
        <v>#DIV/0!</v>
      </c>
      <c r="AP495" s="372" t="e">
        <f t="shared" si="373"/>
        <v>#DIV/0!</v>
      </c>
      <c r="AQ495" s="372" t="e">
        <f t="shared" si="374"/>
        <v>#DIV/0!</v>
      </c>
      <c r="AR495" s="372" t="e">
        <f t="shared" si="375"/>
        <v>#DIV/0!</v>
      </c>
      <c r="AS495" s="372" t="e">
        <f t="shared" si="376"/>
        <v>#DIV/0!</v>
      </c>
      <c r="AT495" s="372" t="e">
        <f t="shared" si="377"/>
        <v>#DIV/0!</v>
      </c>
      <c r="AU495" s="372">
        <f t="shared" si="378"/>
        <v>3524.5742896174861</v>
      </c>
      <c r="AV495" s="372" t="e">
        <f t="shared" si="379"/>
        <v>#DIV/0!</v>
      </c>
      <c r="AW495" s="372" t="e">
        <f t="shared" si="380"/>
        <v>#DIV/0!</v>
      </c>
      <c r="AX495" s="372" t="e">
        <f t="shared" si="381"/>
        <v>#DIV/0!</v>
      </c>
      <c r="AY495" s="372">
        <f>AI495/'Приложение 1.1'!J493</f>
        <v>0</v>
      </c>
      <c r="AZ495" s="404">
        <v>766.59</v>
      </c>
      <c r="BA495" s="404">
        <v>2173.62</v>
      </c>
      <c r="BB495" s="404">
        <v>891.36</v>
      </c>
      <c r="BC495" s="404">
        <v>860.72</v>
      </c>
      <c r="BD495" s="404">
        <v>1699.83</v>
      </c>
      <c r="BE495" s="404">
        <v>1134.04</v>
      </c>
      <c r="BF495" s="404">
        <v>2338035</v>
      </c>
      <c r="BG495" s="404">
        <f t="shared" si="382"/>
        <v>4837.9799999999996</v>
      </c>
      <c r="BH495" s="404">
        <v>9186</v>
      </c>
      <c r="BI495" s="404">
        <v>3559.09</v>
      </c>
      <c r="BJ495" s="404">
        <v>6295.55</v>
      </c>
      <c r="BK495" s="404">
        <f t="shared" si="383"/>
        <v>934101.09</v>
      </c>
      <c r="BL495" s="373" t="str">
        <f t="shared" si="384"/>
        <v xml:space="preserve"> </v>
      </c>
      <c r="BM495" s="373" t="e">
        <f t="shared" si="385"/>
        <v>#DIV/0!</v>
      </c>
      <c r="BN495" s="373" t="e">
        <f t="shared" si="386"/>
        <v>#DIV/0!</v>
      </c>
      <c r="BO495" s="373" t="e">
        <f t="shared" si="387"/>
        <v>#DIV/0!</v>
      </c>
      <c r="BP495" s="373" t="e">
        <f t="shared" si="388"/>
        <v>#DIV/0!</v>
      </c>
      <c r="BQ495" s="373" t="e">
        <f t="shared" si="389"/>
        <v>#DIV/0!</v>
      </c>
      <c r="BR495" s="373" t="e">
        <f t="shared" si="390"/>
        <v>#DIV/0!</v>
      </c>
      <c r="BS495" s="373" t="str">
        <f t="shared" si="391"/>
        <v xml:space="preserve"> </v>
      </c>
      <c r="BT495" s="373" t="e">
        <f t="shared" si="392"/>
        <v>#DIV/0!</v>
      </c>
      <c r="BU495" s="373" t="e">
        <f t="shared" si="393"/>
        <v>#DIV/0!</v>
      </c>
      <c r="BV495" s="373" t="e">
        <f t="shared" si="394"/>
        <v>#DIV/0!</v>
      </c>
      <c r="BW495" s="373" t="str">
        <f t="shared" si="395"/>
        <v xml:space="preserve"> </v>
      </c>
      <c r="BY495" s="406">
        <f t="shared" si="396"/>
        <v>3.0000001628689499</v>
      </c>
      <c r="BZ495" s="407">
        <f t="shared" si="397"/>
        <v>1.5000000814344749</v>
      </c>
      <c r="CA495" s="408">
        <f t="shared" si="398"/>
        <v>3690.6537158469946</v>
      </c>
      <c r="CB495" s="404">
        <f t="shared" si="399"/>
        <v>5055.6899999999996</v>
      </c>
      <c r="CC495" s="409" t="str">
        <f t="shared" si="400"/>
        <v xml:space="preserve"> </v>
      </c>
    </row>
    <row r="496" spans="1:82" s="403" customFormat="1" ht="9" customHeight="1">
      <c r="A496" s="641">
        <v>131</v>
      </c>
      <c r="B496" s="412" t="s">
        <v>1092</v>
      </c>
      <c r="C496" s="413">
        <v>3204.7</v>
      </c>
      <c r="D496" s="413"/>
      <c r="E496" s="414"/>
      <c r="F496" s="414"/>
      <c r="G496" s="415">
        <f t="shared" si="401"/>
        <v>4332255.25</v>
      </c>
      <c r="H496" s="410">
        <f t="shared" si="366"/>
        <v>0</v>
      </c>
      <c r="I496" s="416">
        <v>0</v>
      </c>
      <c r="J496" s="416">
        <v>0</v>
      </c>
      <c r="K496" s="416">
        <v>0</v>
      </c>
      <c r="L496" s="416">
        <v>0</v>
      </c>
      <c r="M496" s="416">
        <v>0</v>
      </c>
      <c r="N496" s="410">
        <v>0</v>
      </c>
      <c r="O496" s="410">
        <v>0</v>
      </c>
      <c r="P496" s="410">
        <v>0</v>
      </c>
      <c r="Q496" s="410">
        <v>0</v>
      </c>
      <c r="R496" s="410">
        <v>0</v>
      </c>
      <c r="S496" s="410">
        <v>0</v>
      </c>
      <c r="T496" s="417">
        <v>0</v>
      </c>
      <c r="U496" s="410">
        <v>0</v>
      </c>
      <c r="V496" s="414" t="s">
        <v>993</v>
      </c>
      <c r="W496" s="405">
        <v>1130</v>
      </c>
      <c r="X496" s="410">
        <f>ROUND(IF(V496="СК",4852.98,5055.69)*0.955*0.79*W496,2)</f>
        <v>4137303.76</v>
      </c>
      <c r="Y496" s="405">
        <v>0</v>
      </c>
      <c r="Z496" s="405">
        <v>0</v>
      </c>
      <c r="AA496" s="405">
        <v>0</v>
      </c>
      <c r="AB496" s="405">
        <v>0</v>
      </c>
      <c r="AC496" s="405">
        <v>0</v>
      </c>
      <c r="AD496" s="405">
        <v>0</v>
      </c>
      <c r="AE496" s="405">
        <v>0</v>
      </c>
      <c r="AF496" s="405">
        <v>0</v>
      </c>
      <c r="AG496" s="405">
        <v>0</v>
      </c>
      <c r="AH496" s="405">
        <v>0</v>
      </c>
      <c r="AI496" s="405">
        <v>0</v>
      </c>
      <c r="AJ496" s="405">
        <f t="shared" si="402"/>
        <v>129967.66</v>
      </c>
      <c r="AK496" s="405">
        <f t="shared" si="403"/>
        <v>64983.83</v>
      </c>
      <c r="AL496" s="405">
        <v>0</v>
      </c>
      <c r="AN496" s="372">
        <f>I496/'Приложение 1.1'!J494</f>
        <v>0</v>
      </c>
      <c r="AO496" s="372" t="e">
        <f t="shared" si="372"/>
        <v>#DIV/0!</v>
      </c>
      <c r="AP496" s="372" t="e">
        <f t="shared" si="373"/>
        <v>#DIV/0!</v>
      </c>
      <c r="AQ496" s="372" t="e">
        <f t="shared" si="374"/>
        <v>#DIV/0!</v>
      </c>
      <c r="AR496" s="372" t="e">
        <f t="shared" si="375"/>
        <v>#DIV/0!</v>
      </c>
      <c r="AS496" s="372" t="e">
        <f t="shared" si="376"/>
        <v>#DIV/0!</v>
      </c>
      <c r="AT496" s="372" t="e">
        <f t="shared" si="377"/>
        <v>#DIV/0!</v>
      </c>
      <c r="AU496" s="372">
        <f t="shared" si="378"/>
        <v>3661.3307610619468</v>
      </c>
      <c r="AV496" s="372" t="e">
        <f t="shared" si="379"/>
        <v>#DIV/0!</v>
      </c>
      <c r="AW496" s="372" t="e">
        <f t="shared" si="380"/>
        <v>#DIV/0!</v>
      </c>
      <c r="AX496" s="372" t="e">
        <f t="shared" si="381"/>
        <v>#DIV/0!</v>
      </c>
      <c r="AY496" s="372">
        <f>AI496/'Приложение 1.1'!J494</f>
        <v>0</v>
      </c>
      <c r="AZ496" s="404">
        <v>766.59</v>
      </c>
      <c r="BA496" s="404">
        <v>2173.62</v>
      </c>
      <c r="BB496" s="404">
        <v>891.36</v>
      </c>
      <c r="BC496" s="404">
        <v>860.72</v>
      </c>
      <c r="BD496" s="404">
        <v>1699.83</v>
      </c>
      <c r="BE496" s="404">
        <v>1134.04</v>
      </c>
      <c r="BF496" s="404">
        <v>2338035</v>
      </c>
      <c r="BG496" s="404">
        <f t="shared" si="382"/>
        <v>4644</v>
      </c>
      <c r="BH496" s="404">
        <v>9186</v>
      </c>
      <c r="BI496" s="404">
        <v>3559.09</v>
      </c>
      <c r="BJ496" s="404">
        <v>6295.55</v>
      </c>
      <c r="BK496" s="404">
        <f t="shared" si="383"/>
        <v>934101.09</v>
      </c>
      <c r="BL496" s="373" t="str">
        <f t="shared" si="384"/>
        <v xml:space="preserve"> </v>
      </c>
      <c r="BM496" s="373" t="e">
        <f t="shared" si="385"/>
        <v>#DIV/0!</v>
      </c>
      <c r="BN496" s="373" t="e">
        <f t="shared" si="386"/>
        <v>#DIV/0!</v>
      </c>
      <c r="BO496" s="373" t="e">
        <f t="shared" si="387"/>
        <v>#DIV/0!</v>
      </c>
      <c r="BP496" s="373" t="e">
        <f t="shared" si="388"/>
        <v>#DIV/0!</v>
      </c>
      <c r="BQ496" s="373" t="e">
        <f t="shared" si="389"/>
        <v>#DIV/0!</v>
      </c>
      <c r="BR496" s="373" t="e">
        <f t="shared" si="390"/>
        <v>#DIV/0!</v>
      </c>
      <c r="BS496" s="373" t="str">
        <f t="shared" si="391"/>
        <v xml:space="preserve"> </v>
      </c>
      <c r="BT496" s="373" t="e">
        <f t="shared" si="392"/>
        <v>#DIV/0!</v>
      </c>
      <c r="BU496" s="373" t="e">
        <f t="shared" si="393"/>
        <v>#DIV/0!</v>
      </c>
      <c r="BV496" s="373" t="e">
        <f t="shared" si="394"/>
        <v>#DIV/0!</v>
      </c>
      <c r="BW496" s="373" t="str">
        <f t="shared" si="395"/>
        <v xml:space="preserve"> </v>
      </c>
      <c r="BY496" s="406">
        <f t="shared" si="396"/>
        <v>3.0000000577066648</v>
      </c>
      <c r="BZ496" s="407">
        <f t="shared" si="397"/>
        <v>1.5000000288533324</v>
      </c>
      <c r="CA496" s="408">
        <f t="shared" si="398"/>
        <v>3833.8542035398232</v>
      </c>
      <c r="CB496" s="404">
        <f t="shared" si="399"/>
        <v>4852.9799999999996</v>
      </c>
      <c r="CC496" s="409" t="str">
        <f t="shared" si="400"/>
        <v xml:space="preserve"> </v>
      </c>
    </row>
    <row r="497" spans="1:81" s="403" customFormat="1" ht="9" customHeight="1">
      <c r="A497" s="641">
        <v>132</v>
      </c>
      <c r="B497" s="412" t="s">
        <v>1128</v>
      </c>
      <c r="C497" s="415">
        <v>4613.3</v>
      </c>
      <c r="D497" s="413"/>
      <c r="E497" s="414"/>
      <c r="F497" s="414"/>
      <c r="G497" s="415">
        <f t="shared" si="401"/>
        <v>6249182.3499999996</v>
      </c>
      <c r="H497" s="410">
        <f>I497+K497+M497+O497+Q497+S497</f>
        <v>0</v>
      </c>
      <c r="I497" s="416">
        <v>0</v>
      </c>
      <c r="J497" s="416">
        <v>0</v>
      </c>
      <c r="K497" s="416">
        <v>0</v>
      </c>
      <c r="L497" s="416">
        <v>0</v>
      </c>
      <c r="M497" s="416">
        <v>0</v>
      </c>
      <c r="N497" s="410">
        <v>0</v>
      </c>
      <c r="O497" s="410">
        <v>0</v>
      </c>
      <c r="P497" s="410">
        <v>0</v>
      </c>
      <c r="Q497" s="410">
        <v>0</v>
      </c>
      <c r="R497" s="410">
        <v>0</v>
      </c>
      <c r="S497" s="410">
        <v>0</v>
      </c>
      <c r="T497" s="417">
        <v>0</v>
      </c>
      <c r="U497" s="410">
        <v>0</v>
      </c>
      <c r="V497" s="414" t="s">
        <v>993</v>
      </c>
      <c r="W497" s="405">
        <v>1630</v>
      </c>
      <c r="X497" s="410">
        <f>ROUND(IF(V497="СК",4852.98,5055.69)*0.955*0.79*W497,2)</f>
        <v>5967969.1399999997</v>
      </c>
      <c r="Y497" s="405">
        <v>0</v>
      </c>
      <c r="Z497" s="405">
        <v>0</v>
      </c>
      <c r="AA497" s="405">
        <v>0</v>
      </c>
      <c r="AB497" s="405">
        <v>0</v>
      </c>
      <c r="AC497" s="405">
        <v>0</v>
      </c>
      <c r="AD497" s="405">
        <v>0</v>
      </c>
      <c r="AE497" s="405">
        <v>0</v>
      </c>
      <c r="AF497" s="405">
        <v>0</v>
      </c>
      <c r="AG497" s="405">
        <v>0</v>
      </c>
      <c r="AH497" s="405">
        <v>0</v>
      </c>
      <c r="AI497" s="405">
        <v>0</v>
      </c>
      <c r="AJ497" s="405">
        <f t="shared" si="402"/>
        <v>187475.47</v>
      </c>
      <c r="AK497" s="405">
        <f t="shared" si="403"/>
        <v>93737.74</v>
      </c>
      <c r="AL497" s="405">
        <v>0</v>
      </c>
      <c r="AN497" s="372">
        <f>I497/'Приложение 1.1'!J495</f>
        <v>0</v>
      </c>
      <c r="AO497" s="372" t="e">
        <f t="shared" si="372"/>
        <v>#DIV/0!</v>
      </c>
      <c r="AP497" s="372" t="e">
        <f t="shared" si="373"/>
        <v>#DIV/0!</v>
      </c>
      <c r="AQ497" s="372" t="e">
        <f t="shared" si="374"/>
        <v>#DIV/0!</v>
      </c>
      <c r="AR497" s="372" t="e">
        <f t="shared" si="375"/>
        <v>#DIV/0!</v>
      </c>
      <c r="AS497" s="372" t="e">
        <f t="shared" si="376"/>
        <v>#DIV/0!</v>
      </c>
      <c r="AT497" s="372" t="e">
        <f t="shared" si="377"/>
        <v>#DIV/0!</v>
      </c>
      <c r="AU497" s="372">
        <f t="shared" si="378"/>
        <v>3661.3307607361962</v>
      </c>
      <c r="AV497" s="372" t="e">
        <f t="shared" si="379"/>
        <v>#DIV/0!</v>
      </c>
      <c r="AW497" s="372" t="e">
        <f t="shared" si="380"/>
        <v>#DIV/0!</v>
      </c>
      <c r="AX497" s="372" t="e">
        <f t="shared" si="381"/>
        <v>#DIV/0!</v>
      </c>
      <c r="AY497" s="372">
        <f>AI497/'Приложение 1.1'!J495</f>
        <v>0</v>
      </c>
      <c r="AZ497" s="404">
        <v>766.59</v>
      </c>
      <c r="BA497" s="404">
        <v>2173.62</v>
      </c>
      <c r="BB497" s="404">
        <v>891.36</v>
      </c>
      <c r="BC497" s="404">
        <v>860.72</v>
      </c>
      <c r="BD497" s="404">
        <v>1699.83</v>
      </c>
      <c r="BE497" s="404">
        <v>1134.04</v>
      </c>
      <c r="BF497" s="404">
        <v>2338035</v>
      </c>
      <c r="BG497" s="404">
        <f t="shared" si="382"/>
        <v>4644</v>
      </c>
      <c r="BH497" s="404">
        <v>9186</v>
      </c>
      <c r="BI497" s="404">
        <v>3559.09</v>
      </c>
      <c r="BJ497" s="404">
        <v>6295.55</v>
      </c>
      <c r="BK497" s="404">
        <f t="shared" si="383"/>
        <v>934101.09</v>
      </c>
      <c r="BL497" s="373" t="str">
        <f t="shared" si="384"/>
        <v xml:space="preserve"> </v>
      </c>
      <c r="BM497" s="373" t="e">
        <f t="shared" si="385"/>
        <v>#DIV/0!</v>
      </c>
      <c r="BN497" s="373" t="e">
        <f t="shared" si="386"/>
        <v>#DIV/0!</v>
      </c>
      <c r="BO497" s="373" t="e">
        <f t="shared" si="387"/>
        <v>#DIV/0!</v>
      </c>
      <c r="BP497" s="373" t="e">
        <f t="shared" si="388"/>
        <v>#DIV/0!</v>
      </c>
      <c r="BQ497" s="373" t="e">
        <f t="shared" si="389"/>
        <v>#DIV/0!</v>
      </c>
      <c r="BR497" s="373" t="e">
        <f t="shared" si="390"/>
        <v>#DIV/0!</v>
      </c>
      <c r="BS497" s="373" t="str">
        <f t="shared" si="391"/>
        <v xml:space="preserve"> </v>
      </c>
      <c r="BT497" s="373" t="e">
        <f t="shared" si="392"/>
        <v>#DIV/0!</v>
      </c>
      <c r="BU497" s="373" t="e">
        <f t="shared" si="393"/>
        <v>#DIV/0!</v>
      </c>
      <c r="BV497" s="373" t="e">
        <f t="shared" si="394"/>
        <v>#DIV/0!</v>
      </c>
      <c r="BW497" s="373" t="str">
        <f t="shared" si="395"/>
        <v xml:space="preserve"> </v>
      </c>
      <c r="BY497" s="406">
        <f t="shared" si="396"/>
        <v>2.9999999919989535</v>
      </c>
      <c r="BZ497" s="407">
        <f t="shared" si="397"/>
        <v>1.5000000760099441</v>
      </c>
      <c r="CA497" s="408">
        <f t="shared" si="398"/>
        <v>3833.8542024539875</v>
      </c>
      <c r="CB497" s="404">
        <f t="shared" si="399"/>
        <v>4852.9799999999996</v>
      </c>
      <c r="CC497" s="409" t="str">
        <f t="shared" si="400"/>
        <v xml:space="preserve"> </v>
      </c>
    </row>
    <row r="498" spans="1:81" s="651" customFormat="1" ht="9" customHeight="1">
      <c r="A498" s="642">
        <v>133</v>
      </c>
      <c r="B498" s="659" t="s">
        <v>1177</v>
      </c>
      <c r="C498" s="696"/>
      <c r="D498" s="665"/>
      <c r="E498" s="695"/>
      <c r="F498" s="695"/>
      <c r="G498" s="696">
        <f t="shared" si="401"/>
        <v>3477432.56</v>
      </c>
      <c r="H498" s="648">
        <v>0</v>
      </c>
      <c r="I498" s="673">
        <v>0</v>
      </c>
      <c r="J498" s="673">
        <v>0</v>
      </c>
      <c r="K498" s="673">
        <v>0</v>
      </c>
      <c r="L498" s="673">
        <v>0</v>
      </c>
      <c r="M498" s="673">
        <v>0</v>
      </c>
      <c r="N498" s="648">
        <v>0</v>
      </c>
      <c r="O498" s="648">
        <v>0</v>
      </c>
      <c r="P498" s="648">
        <v>0</v>
      </c>
      <c r="Q498" s="648">
        <v>0</v>
      </c>
      <c r="R498" s="648">
        <v>0</v>
      </c>
      <c r="S498" s="648">
        <v>0</v>
      </c>
      <c r="T498" s="649">
        <v>0</v>
      </c>
      <c r="U498" s="648">
        <v>0</v>
      </c>
      <c r="V498" s="695" t="s">
        <v>992</v>
      </c>
      <c r="W498" s="650">
        <v>875</v>
      </c>
      <c r="X498" s="648">
        <v>3339715.06</v>
      </c>
      <c r="Y498" s="650">
        <v>0</v>
      </c>
      <c r="Z498" s="650">
        <v>0</v>
      </c>
      <c r="AA498" s="650">
        <v>0</v>
      </c>
      <c r="AB498" s="650">
        <v>0</v>
      </c>
      <c r="AC498" s="650">
        <v>0</v>
      </c>
      <c r="AD498" s="650">
        <v>0</v>
      </c>
      <c r="AE498" s="650">
        <v>0</v>
      </c>
      <c r="AF498" s="650">
        <v>0</v>
      </c>
      <c r="AG498" s="650">
        <v>0</v>
      </c>
      <c r="AH498" s="650">
        <v>0</v>
      </c>
      <c r="AI498" s="650">
        <v>0</v>
      </c>
      <c r="AJ498" s="650">
        <v>91658.14</v>
      </c>
      <c r="AK498" s="650">
        <v>46059.360000000001</v>
      </c>
      <c r="AL498" s="650">
        <v>0</v>
      </c>
      <c r="AN498" s="372">
        <f>I498/'Приложение 1.1'!J496</f>
        <v>0</v>
      </c>
      <c r="AO498" s="372" t="e">
        <f t="shared" si="372"/>
        <v>#DIV/0!</v>
      </c>
      <c r="AP498" s="372" t="e">
        <f t="shared" si="373"/>
        <v>#DIV/0!</v>
      </c>
      <c r="AQ498" s="372" t="e">
        <f t="shared" si="374"/>
        <v>#DIV/0!</v>
      </c>
      <c r="AR498" s="372" t="e">
        <f t="shared" si="375"/>
        <v>#DIV/0!</v>
      </c>
      <c r="AS498" s="372" t="e">
        <f t="shared" si="376"/>
        <v>#DIV/0!</v>
      </c>
      <c r="AT498" s="372" t="e">
        <f t="shared" si="377"/>
        <v>#DIV/0!</v>
      </c>
      <c r="AU498" s="372">
        <f t="shared" si="378"/>
        <v>3816.8172114285717</v>
      </c>
      <c r="AV498" s="372" t="e">
        <f t="shared" si="379"/>
        <v>#DIV/0!</v>
      </c>
      <c r="AW498" s="372" t="e">
        <f t="shared" si="380"/>
        <v>#DIV/0!</v>
      </c>
      <c r="AX498" s="372" t="e">
        <f t="shared" si="381"/>
        <v>#DIV/0!</v>
      </c>
      <c r="AY498" s="372">
        <f>AI498/'Приложение 1.1'!J496</f>
        <v>0</v>
      </c>
      <c r="AZ498" s="404">
        <v>766.59</v>
      </c>
      <c r="BA498" s="404">
        <v>2173.62</v>
      </c>
      <c r="BB498" s="404">
        <v>891.36</v>
      </c>
      <c r="BC498" s="404">
        <v>860.72</v>
      </c>
      <c r="BD498" s="404">
        <v>1699.83</v>
      </c>
      <c r="BE498" s="404">
        <v>1134.04</v>
      </c>
      <c r="BF498" s="404">
        <v>2338035</v>
      </c>
      <c r="BG498" s="404">
        <f t="shared" si="382"/>
        <v>4837.9799999999996</v>
      </c>
      <c r="BH498" s="404">
        <v>9186</v>
      </c>
      <c r="BI498" s="404">
        <v>3559.09</v>
      </c>
      <c r="BJ498" s="404">
        <v>6295.55</v>
      </c>
      <c r="BK498" s="404">
        <f t="shared" si="383"/>
        <v>934101.09</v>
      </c>
      <c r="BL498" s="373" t="str">
        <f t="shared" si="384"/>
        <v xml:space="preserve"> </v>
      </c>
      <c r="BM498" s="373" t="e">
        <f t="shared" si="385"/>
        <v>#DIV/0!</v>
      </c>
      <c r="BN498" s="373" t="e">
        <f t="shared" si="386"/>
        <v>#DIV/0!</v>
      </c>
      <c r="BO498" s="373" t="e">
        <f t="shared" si="387"/>
        <v>#DIV/0!</v>
      </c>
      <c r="BP498" s="373" t="e">
        <f t="shared" si="388"/>
        <v>#DIV/0!</v>
      </c>
      <c r="BQ498" s="373" t="e">
        <f t="shared" si="389"/>
        <v>#DIV/0!</v>
      </c>
      <c r="BR498" s="373" t="e">
        <f t="shared" si="390"/>
        <v>#DIV/0!</v>
      </c>
      <c r="BS498" s="373" t="str">
        <f t="shared" si="391"/>
        <v xml:space="preserve"> </v>
      </c>
      <c r="BT498" s="373" t="e">
        <f t="shared" si="392"/>
        <v>#DIV/0!</v>
      </c>
      <c r="BU498" s="373" t="e">
        <f t="shared" si="393"/>
        <v>#DIV/0!</v>
      </c>
      <c r="BV498" s="373" t="e">
        <f t="shared" si="394"/>
        <v>#DIV/0!</v>
      </c>
      <c r="BW498" s="373" t="str">
        <f t="shared" si="395"/>
        <v xml:space="preserve"> </v>
      </c>
      <c r="BX498" s="403"/>
      <c r="BY498" s="406">
        <f t="shared" si="396"/>
        <v>2.6357992115884481</v>
      </c>
      <c r="BZ498" s="407">
        <f t="shared" si="397"/>
        <v>1.3245220203494039</v>
      </c>
      <c r="CA498" s="408">
        <f t="shared" si="398"/>
        <v>3974.2086400000003</v>
      </c>
      <c r="CB498" s="404">
        <f t="shared" si="399"/>
        <v>5055.6899999999996</v>
      </c>
      <c r="CC498" s="409" t="str">
        <f t="shared" si="400"/>
        <v xml:space="preserve"> </v>
      </c>
    </row>
    <row r="499" spans="1:81" s="651" customFormat="1" ht="9" customHeight="1">
      <c r="A499" s="642">
        <v>134</v>
      </c>
      <c r="B499" s="659" t="s">
        <v>1191</v>
      </c>
      <c r="C499" s="696"/>
      <c r="D499" s="665"/>
      <c r="E499" s="695"/>
      <c r="F499" s="695"/>
      <c r="G499" s="696">
        <f t="shared" si="401"/>
        <v>6663975.2599999998</v>
      </c>
      <c r="H499" s="648">
        <v>0</v>
      </c>
      <c r="I499" s="673">
        <v>0</v>
      </c>
      <c r="J499" s="673">
        <v>0</v>
      </c>
      <c r="K499" s="673">
        <v>0</v>
      </c>
      <c r="L499" s="673">
        <v>0</v>
      </c>
      <c r="M499" s="673">
        <v>0</v>
      </c>
      <c r="N499" s="648">
        <v>0</v>
      </c>
      <c r="O499" s="648">
        <v>0</v>
      </c>
      <c r="P499" s="648">
        <v>0</v>
      </c>
      <c r="Q499" s="648">
        <v>0</v>
      </c>
      <c r="R499" s="648">
        <v>0</v>
      </c>
      <c r="S499" s="648">
        <v>0</v>
      </c>
      <c r="T499" s="649">
        <v>0</v>
      </c>
      <c r="U499" s="648">
        <v>0</v>
      </c>
      <c r="V499" s="695" t="s">
        <v>992</v>
      </c>
      <c r="W499" s="650">
        <v>1689</v>
      </c>
      <c r="X499" s="648">
        <v>6387216.0999999996</v>
      </c>
      <c r="Y499" s="650">
        <v>0</v>
      </c>
      <c r="Z499" s="650">
        <v>0</v>
      </c>
      <c r="AA499" s="650">
        <v>0</v>
      </c>
      <c r="AB499" s="650">
        <v>0</v>
      </c>
      <c r="AC499" s="650">
        <v>0</v>
      </c>
      <c r="AD499" s="650">
        <v>0</v>
      </c>
      <c r="AE499" s="650">
        <v>0</v>
      </c>
      <c r="AF499" s="650">
        <v>0</v>
      </c>
      <c r="AG499" s="650">
        <v>0</v>
      </c>
      <c r="AH499" s="650">
        <v>0</v>
      </c>
      <c r="AI499" s="650">
        <v>0</v>
      </c>
      <c r="AJ499" s="650">
        <v>184197.57</v>
      </c>
      <c r="AK499" s="650">
        <v>92561.59</v>
      </c>
      <c r="AL499" s="650">
        <v>0</v>
      </c>
      <c r="AN499" s="372">
        <f>I499/'Приложение 1.1'!J497</f>
        <v>0</v>
      </c>
      <c r="AO499" s="372" t="e">
        <f t="shared" si="372"/>
        <v>#DIV/0!</v>
      </c>
      <c r="AP499" s="372" t="e">
        <f t="shared" si="373"/>
        <v>#DIV/0!</v>
      </c>
      <c r="AQ499" s="372" t="e">
        <f t="shared" si="374"/>
        <v>#DIV/0!</v>
      </c>
      <c r="AR499" s="372" t="e">
        <f t="shared" si="375"/>
        <v>#DIV/0!</v>
      </c>
      <c r="AS499" s="372" t="e">
        <f t="shared" si="376"/>
        <v>#DIV/0!</v>
      </c>
      <c r="AT499" s="372" t="e">
        <f t="shared" si="377"/>
        <v>#DIV/0!</v>
      </c>
      <c r="AU499" s="372">
        <f t="shared" si="378"/>
        <v>3781.6554766133804</v>
      </c>
      <c r="AV499" s="372" t="e">
        <f t="shared" si="379"/>
        <v>#DIV/0!</v>
      </c>
      <c r="AW499" s="372" t="e">
        <f t="shared" si="380"/>
        <v>#DIV/0!</v>
      </c>
      <c r="AX499" s="372" t="e">
        <f t="shared" si="381"/>
        <v>#DIV/0!</v>
      </c>
      <c r="AY499" s="372">
        <f>AI499/'Приложение 1.1'!J497</f>
        <v>0</v>
      </c>
      <c r="AZ499" s="404">
        <v>766.59</v>
      </c>
      <c r="BA499" s="404">
        <v>2173.62</v>
      </c>
      <c r="BB499" s="404">
        <v>891.36</v>
      </c>
      <c r="BC499" s="404">
        <v>860.72</v>
      </c>
      <c r="BD499" s="404">
        <v>1699.83</v>
      </c>
      <c r="BE499" s="404">
        <v>1134.04</v>
      </c>
      <c r="BF499" s="404">
        <v>2338035</v>
      </c>
      <c r="BG499" s="404">
        <f t="shared" si="382"/>
        <v>4837.9799999999996</v>
      </c>
      <c r="BH499" s="404">
        <v>9186</v>
      </c>
      <c r="BI499" s="404">
        <v>3559.09</v>
      </c>
      <c r="BJ499" s="404">
        <v>6295.55</v>
      </c>
      <c r="BK499" s="404">
        <f t="shared" si="383"/>
        <v>934101.09</v>
      </c>
      <c r="BL499" s="373" t="str">
        <f t="shared" si="384"/>
        <v xml:space="preserve"> </v>
      </c>
      <c r="BM499" s="373" t="e">
        <f t="shared" si="385"/>
        <v>#DIV/0!</v>
      </c>
      <c r="BN499" s="373" t="e">
        <f t="shared" si="386"/>
        <v>#DIV/0!</v>
      </c>
      <c r="BO499" s="373" t="e">
        <f t="shared" si="387"/>
        <v>#DIV/0!</v>
      </c>
      <c r="BP499" s="373" t="e">
        <f t="shared" si="388"/>
        <v>#DIV/0!</v>
      </c>
      <c r="BQ499" s="373" t="e">
        <f t="shared" si="389"/>
        <v>#DIV/0!</v>
      </c>
      <c r="BR499" s="373" t="e">
        <f t="shared" si="390"/>
        <v>#DIV/0!</v>
      </c>
      <c r="BS499" s="373" t="str">
        <f t="shared" si="391"/>
        <v xml:space="preserve"> </v>
      </c>
      <c r="BT499" s="373" t="e">
        <f t="shared" si="392"/>
        <v>#DIV/0!</v>
      </c>
      <c r="BU499" s="373" t="e">
        <f t="shared" si="393"/>
        <v>#DIV/0!</v>
      </c>
      <c r="BV499" s="373" t="e">
        <f t="shared" si="394"/>
        <v>#DIV/0!</v>
      </c>
      <c r="BW499" s="373" t="str">
        <f t="shared" si="395"/>
        <v xml:space="preserve"> </v>
      </c>
      <c r="BX499" s="403"/>
      <c r="BY499" s="406">
        <f t="shared" si="396"/>
        <v>2.7640794392745094</v>
      </c>
      <c r="BZ499" s="407">
        <f t="shared" si="397"/>
        <v>1.388984598361189</v>
      </c>
      <c r="CA499" s="408">
        <f t="shared" si="398"/>
        <v>3945.5152516281823</v>
      </c>
      <c r="CB499" s="404">
        <f t="shared" si="399"/>
        <v>5055.6899999999996</v>
      </c>
      <c r="CC499" s="409" t="str">
        <f t="shared" si="400"/>
        <v xml:space="preserve"> </v>
      </c>
    </row>
    <row r="500" spans="1:81" s="403" customFormat="1" ht="9" customHeight="1">
      <c r="A500" s="641">
        <v>135</v>
      </c>
      <c r="B500" s="412" t="s">
        <v>1192</v>
      </c>
      <c r="C500" s="415"/>
      <c r="D500" s="413"/>
      <c r="E500" s="414"/>
      <c r="F500" s="414"/>
      <c r="G500" s="415">
        <f t="shared" si="401"/>
        <v>5794326.3099999996</v>
      </c>
      <c r="H500" s="410">
        <v>0</v>
      </c>
      <c r="I500" s="416">
        <v>0</v>
      </c>
      <c r="J500" s="416">
        <v>0</v>
      </c>
      <c r="K500" s="416">
        <v>0</v>
      </c>
      <c r="L500" s="416">
        <v>0</v>
      </c>
      <c r="M500" s="416">
        <v>0</v>
      </c>
      <c r="N500" s="410">
        <v>0</v>
      </c>
      <c r="O500" s="410">
        <v>0</v>
      </c>
      <c r="P500" s="410">
        <v>0</v>
      </c>
      <c r="Q500" s="410">
        <v>0</v>
      </c>
      <c r="R500" s="410">
        <v>0</v>
      </c>
      <c r="S500" s="410">
        <v>0</v>
      </c>
      <c r="T500" s="417">
        <v>0</v>
      </c>
      <c r="U500" s="410">
        <v>0</v>
      </c>
      <c r="V500" s="414" t="s">
        <v>992</v>
      </c>
      <c r="W500" s="405">
        <v>1570</v>
      </c>
      <c r="X500" s="410">
        <f>ROUND(IF(V500="СК",4852.98,5055.69)*0.955*0.73*W500,2)</f>
        <v>5533581.6299999999</v>
      </c>
      <c r="Y500" s="405">
        <v>0</v>
      </c>
      <c r="Z500" s="405">
        <v>0</v>
      </c>
      <c r="AA500" s="405">
        <v>0</v>
      </c>
      <c r="AB500" s="405">
        <v>0</v>
      </c>
      <c r="AC500" s="405">
        <v>0</v>
      </c>
      <c r="AD500" s="405">
        <v>0</v>
      </c>
      <c r="AE500" s="405">
        <v>0</v>
      </c>
      <c r="AF500" s="405">
        <v>0</v>
      </c>
      <c r="AG500" s="405">
        <v>0</v>
      </c>
      <c r="AH500" s="405">
        <v>0</v>
      </c>
      <c r="AI500" s="405">
        <v>0</v>
      </c>
      <c r="AJ500" s="405">
        <f t="shared" si="402"/>
        <v>173829.79</v>
      </c>
      <c r="AK500" s="405">
        <f t="shared" si="403"/>
        <v>86914.89</v>
      </c>
      <c r="AL500" s="405">
        <v>0</v>
      </c>
      <c r="AN500" s="372">
        <f>I500/'Приложение 1.1'!J498</f>
        <v>0</v>
      </c>
      <c r="AO500" s="372" t="e">
        <f t="shared" si="372"/>
        <v>#DIV/0!</v>
      </c>
      <c r="AP500" s="372" t="e">
        <f t="shared" si="373"/>
        <v>#DIV/0!</v>
      </c>
      <c r="AQ500" s="372" t="e">
        <f t="shared" si="374"/>
        <v>#DIV/0!</v>
      </c>
      <c r="AR500" s="372" t="e">
        <f t="shared" si="375"/>
        <v>#DIV/0!</v>
      </c>
      <c r="AS500" s="372" t="e">
        <f t="shared" si="376"/>
        <v>#DIV/0!</v>
      </c>
      <c r="AT500" s="372" t="e">
        <f t="shared" si="377"/>
        <v>#DIV/0!</v>
      </c>
      <c r="AU500" s="372">
        <f t="shared" si="378"/>
        <v>3524.5742866242035</v>
      </c>
      <c r="AV500" s="372" t="e">
        <f t="shared" si="379"/>
        <v>#DIV/0!</v>
      </c>
      <c r="AW500" s="372" t="e">
        <f t="shared" si="380"/>
        <v>#DIV/0!</v>
      </c>
      <c r="AX500" s="372" t="e">
        <f t="shared" si="381"/>
        <v>#DIV/0!</v>
      </c>
      <c r="AY500" s="372">
        <f>AI500/'Приложение 1.1'!J498</f>
        <v>0</v>
      </c>
      <c r="AZ500" s="404">
        <v>766.59</v>
      </c>
      <c r="BA500" s="404">
        <v>2173.62</v>
      </c>
      <c r="BB500" s="404">
        <v>891.36</v>
      </c>
      <c r="BC500" s="404">
        <v>860.72</v>
      </c>
      <c r="BD500" s="404">
        <v>1699.83</v>
      </c>
      <c r="BE500" s="404">
        <v>1134.04</v>
      </c>
      <c r="BF500" s="404">
        <v>2338035</v>
      </c>
      <c r="BG500" s="404">
        <f t="shared" si="382"/>
        <v>4837.9799999999996</v>
      </c>
      <c r="BH500" s="404">
        <v>9186</v>
      </c>
      <c r="BI500" s="404">
        <v>3559.09</v>
      </c>
      <c r="BJ500" s="404">
        <v>6295.55</v>
      </c>
      <c r="BK500" s="404">
        <f t="shared" si="383"/>
        <v>934101.09</v>
      </c>
      <c r="BL500" s="373" t="str">
        <f t="shared" si="384"/>
        <v xml:space="preserve"> </v>
      </c>
      <c r="BM500" s="373" t="e">
        <f t="shared" si="385"/>
        <v>#DIV/0!</v>
      </c>
      <c r="BN500" s="373" t="e">
        <f t="shared" si="386"/>
        <v>#DIV/0!</v>
      </c>
      <c r="BO500" s="373" t="e">
        <f t="shared" si="387"/>
        <v>#DIV/0!</v>
      </c>
      <c r="BP500" s="373" t="e">
        <f t="shared" si="388"/>
        <v>#DIV/0!</v>
      </c>
      <c r="BQ500" s="373" t="e">
        <f t="shared" si="389"/>
        <v>#DIV/0!</v>
      </c>
      <c r="BR500" s="373" t="e">
        <f t="shared" si="390"/>
        <v>#DIV/0!</v>
      </c>
      <c r="BS500" s="373" t="str">
        <f t="shared" si="391"/>
        <v xml:space="preserve"> </v>
      </c>
      <c r="BT500" s="373" t="e">
        <f t="shared" si="392"/>
        <v>#DIV/0!</v>
      </c>
      <c r="BU500" s="373" t="e">
        <f t="shared" si="393"/>
        <v>#DIV/0!</v>
      </c>
      <c r="BV500" s="373" t="e">
        <f t="shared" si="394"/>
        <v>#DIV/0!</v>
      </c>
      <c r="BW500" s="373" t="str">
        <f t="shared" si="395"/>
        <v xml:space="preserve"> </v>
      </c>
      <c r="BY500" s="406">
        <f t="shared" si="396"/>
        <v>3.0000000120807835</v>
      </c>
      <c r="BZ500" s="407">
        <f t="shared" si="397"/>
        <v>1.4999999197490832</v>
      </c>
      <c r="CA500" s="408">
        <f t="shared" si="398"/>
        <v>3690.6537006369426</v>
      </c>
      <c r="CB500" s="404">
        <f t="shared" si="399"/>
        <v>5055.6899999999996</v>
      </c>
      <c r="CC500" s="409" t="str">
        <f t="shared" si="400"/>
        <v xml:space="preserve"> </v>
      </c>
    </row>
    <row r="501" spans="1:81" s="651" customFormat="1" ht="9" customHeight="1">
      <c r="A501" s="642">
        <v>136</v>
      </c>
      <c r="B501" s="659" t="s">
        <v>1196</v>
      </c>
      <c r="C501" s="696"/>
      <c r="D501" s="665"/>
      <c r="E501" s="695"/>
      <c r="F501" s="695"/>
      <c r="G501" s="696">
        <f t="shared" si="401"/>
        <v>3269630.62</v>
      </c>
      <c r="H501" s="648">
        <v>0</v>
      </c>
      <c r="I501" s="673">
        <v>0</v>
      </c>
      <c r="J501" s="673">
        <v>0</v>
      </c>
      <c r="K501" s="673">
        <v>0</v>
      </c>
      <c r="L501" s="673">
        <v>0</v>
      </c>
      <c r="M501" s="673">
        <v>0</v>
      </c>
      <c r="N501" s="648">
        <v>0</v>
      </c>
      <c r="O501" s="648">
        <v>0</v>
      </c>
      <c r="P501" s="648">
        <v>0</v>
      </c>
      <c r="Q501" s="648">
        <v>0</v>
      </c>
      <c r="R501" s="648">
        <v>0</v>
      </c>
      <c r="S501" s="648">
        <v>0</v>
      </c>
      <c r="T501" s="649">
        <v>0</v>
      </c>
      <c r="U501" s="648">
        <v>0</v>
      </c>
      <c r="V501" s="695" t="s">
        <v>992</v>
      </c>
      <c r="W501" s="650">
        <v>832</v>
      </c>
      <c r="X501" s="648">
        <v>3121319.48</v>
      </c>
      <c r="Y501" s="650">
        <v>0</v>
      </c>
      <c r="Z501" s="650">
        <v>0</v>
      </c>
      <c r="AA501" s="650">
        <v>0</v>
      </c>
      <c r="AB501" s="650">
        <v>0</v>
      </c>
      <c r="AC501" s="650">
        <v>0</v>
      </c>
      <c r="AD501" s="650">
        <v>0</v>
      </c>
      <c r="AE501" s="650">
        <v>0</v>
      </c>
      <c r="AF501" s="650">
        <v>0</v>
      </c>
      <c r="AG501" s="650">
        <v>0</v>
      </c>
      <c r="AH501" s="650">
        <v>0</v>
      </c>
      <c r="AI501" s="650">
        <v>0</v>
      </c>
      <c r="AJ501" s="650">
        <v>98708.75</v>
      </c>
      <c r="AK501" s="650">
        <v>49602.39</v>
      </c>
      <c r="AL501" s="650">
        <v>0</v>
      </c>
      <c r="AN501" s="372">
        <f>I501/'Приложение 1.1'!J499</f>
        <v>0</v>
      </c>
      <c r="AO501" s="372" t="e">
        <f t="shared" si="372"/>
        <v>#DIV/0!</v>
      </c>
      <c r="AP501" s="372" t="e">
        <f t="shared" si="373"/>
        <v>#DIV/0!</v>
      </c>
      <c r="AQ501" s="372" t="e">
        <f t="shared" si="374"/>
        <v>#DIV/0!</v>
      </c>
      <c r="AR501" s="372" t="e">
        <f t="shared" si="375"/>
        <v>#DIV/0!</v>
      </c>
      <c r="AS501" s="372" t="e">
        <f t="shared" si="376"/>
        <v>#DIV/0!</v>
      </c>
      <c r="AT501" s="372" t="e">
        <f t="shared" si="377"/>
        <v>#DIV/0!</v>
      </c>
      <c r="AU501" s="372">
        <f t="shared" si="378"/>
        <v>3751.5859134615384</v>
      </c>
      <c r="AV501" s="372" t="e">
        <f t="shared" si="379"/>
        <v>#DIV/0!</v>
      </c>
      <c r="AW501" s="372" t="e">
        <f t="shared" si="380"/>
        <v>#DIV/0!</v>
      </c>
      <c r="AX501" s="372" t="e">
        <f t="shared" si="381"/>
        <v>#DIV/0!</v>
      </c>
      <c r="AY501" s="372">
        <f>AI501/'Приложение 1.1'!J499</f>
        <v>0</v>
      </c>
      <c r="AZ501" s="404">
        <v>766.59</v>
      </c>
      <c r="BA501" s="404">
        <v>2173.62</v>
      </c>
      <c r="BB501" s="404">
        <v>891.36</v>
      </c>
      <c r="BC501" s="404">
        <v>860.72</v>
      </c>
      <c r="BD501" s="404">
        <v>1699.83</v>
      </c>
      <c r="BE501" s="404">
        <v>1134.04</v>
      </c>
      <c r="BF501" s="404">
        <v>2338035</v>
      </c>
      <c r="BG501" s="404">
        <f t="shared" si="382"/>
        <v>4837.9799999999996</v>
      </c>
      <c r="BH501" s="404">
        <v>9186</v>
      </c>
      <c r="BI501" s="404">
        <v>3559.09</v>
      </c>
      <c r="BJ501" s="404">
        <v>6295.55</v>
      </c>
      <c r="BK501" s="404">
        <f t="shared" si="383"/>
        <v>934101.09</v>
      </c>
      <c r="BL501" s="373" t="str">
        <f t="shared" si="384"/>
        <v xml:space="preserve"> </v>
      </c>
      <c r="BM501" s="373" t="e">
        <f t="shared" si="385"/>
        <v>#DIV/0!</v>
      </c>
      <c r="BN501" s="373" t="e">
        <f t="shared" si="386"/>
        <v>#DIV/0!</v>
      </c>
      <c r="BO501" s="373" t="e">
        <f t="shared" si="387"/>
        <v>#DIV/0!</v>
      </c>
      <c r="BP501" s="373" t="e">
        <f t="shared" si="388"/>
        <v>#DIV/0!</v>
      </c>
      <c r="BQ501" s="373" t="e">
        <f t="shared" si="389"/>
        <v>#DIV/0!</v>
      </c>
      <c r="BR501" s="373" t="e">
        <f t="shared" si="390"/>
        <v>#DIV/0!</v>
      </c>
      <c r="BS501" s="373" t="str">
        <f t="shared" si="391"/>
        <v xml:space="preserve"> </v>
      </c>
      <c r="BT501" s="373" t="e">
        <f t="shared" si="392"/>
        <v>#DIV/0!</v>
      </c>
      <c r="BU501" s="373" t="e">
        <f t="shared" si="393"/>
        <v>#DIV/0!</v>
      </c>
      <c r="BV501" s="373" t="e">
        <f t="shared" si="394"/>
        <v>#DIV/0!</v>
      </c>
      <c r="BW501" s="373" t="str">
        <f t="shared" si="395"/>
        <v xml:space="preserve"> </v>
      </c>
      <c r="BX501" s="403"/>
      <c r="BY501" s="406">
        <f t="shared" si="396"/>
        <v>3.0189572300983647</v>
      </c>
      <c r="BZ501" s="407">
        <f t="shared" si="397"/>
        <v>1.5170640284742622</v>
      </c>
      <c r="CA501" s="408">
        <f t="shared" si="398"/>
        <v>3929.8444951923079</v>
      </c>
      <c r="CB501" s="404">
        <f t="shared" si="399"/>
        <v>5055.6899999999996</v>
      </c>
      <c r="CC501" s="409" t="str">
        <f t="shared" si="400"/>
        <v xml:space="preserve"> </v>
      </c>
    </row>
    <row r="502" spans="1:81" s="403" customFormat="1" ht="9" customHeight="1">
      <c r="A502" s="641">
        <v>137</v>
      </c>
      <c r="B502" s="412" t="s">
        <v>1197</v>
      </c>
      <c r="C502" s="415"/>
      <c r="D502" s="413"/>
      <c r="E502" s="414"/>
      <c r="F502" s="414"/>
      <c r="G502" s="415">
        <f>ROUND(X502+AJ502+AK502,2)</f>
        <v>2948233.89</v>
      </c>
      <c r="H502" s="410">
        <v>0</v>
      </c>
      <c r="I502" s="416">
        <v>0</v>
      </c>
      <c r="J502" s="416">
        <v>0</v>
      </c>
      <c r="K502" s="416">
        <v>0</v>
      </c>
      <c r="L502" s="416">
        <v>0</v>
      </c>
      <c r="M502" s="416">
        <v>0</v>
      </c>
      <c r="N502" s="410">
        <v>0</v>
      </c>
      <c r="O502" s="410">
        <v>0</v>
      </c>
      <c r="P502" s="410">
        <v>0</v>
      </c>
      <c r="Q502" s="410">
        <v>0</v>
      </c>
      <c r="R502" s="410">
        <v>0</v>
      </c>
      <c r="S502" s="410">
        <v>0</v>
      </c>
      <c r="T502" s="417">
        <v>0</v>
      </c>
      <c r="U502" s="410">
        <v>0</v>
      </c>
      <c r="V502" s="414" t="s">
        <v>993</v>
      </c>
      <c r="W502" s="405">
        <v>769</v>
      </c>
      <c r="X502" s="410">
        <f>ROUND(IF(V502="СК",4852.98,5055.69)*0.955*0.79*W502,2)</f>
        <v>2815563.36</v>
      </c>
      <c r="Y502" s="405">
        <v>0</v>
      </c>
      <c r="Z502" s="405">
        <v>0</v>
      </c>
      <c r="AA502" s="405">
        <v>0</v>
      </c>
      <c r="AB502" s="405">
        <v>0</v>
      </c>
      <c r="AC502" s="405">
        <v>0</v>
      </c>
      <c r="AD502" s="405">
        <v>0</v>
      </c>
      <c r="AE502" s="405">
        <v>0</v>
      </c>
      <c r="AF502" s="405">
        <v>0</v>
      </c>
      <c r="AG502" s="405">
        <v>0</v>
      </c>
      <c r="AH502" s="405">
        <v>0</v>
      </c>
      <c r="AI502" s="405">
        <v>0</v>
      </c>
      <c r="AJ502" s="405">
        <f t="shared" ref="AJ502:AJ507" si="404">ROUND(X502/95.5*3,2)</f>
        <v>88447.02</v>
      </c>
      <c r="AK502" s="405">
        <f t="shared" ref="AK502:AK507" si="405">ROUND(X502/95.5*1.5,2)</f>
        <v>44223.51</v>
      </c>
      <c r="AL502" s="405">
        <v>0</v>
      </c>
      <c r="AN502" s="372">
        <f>I502/'Приложение 1.1'!J500</f>
        <v>0</v>
      </c>
      <c r="AO502" s="372" t="e">
        <f t="shared" si="372"/>
        <v>#DIV/0!</v>
      </c>
      <c r="AP502" s="372" t="e">
        <f t="shared" si="373"/>
        <v>#DIV/0!</v>
      </c>
      <c r="AQ502" s="372" t="e">
        <f t="shared" si="374"/>
        <v>#DIV/0!</v>
      </c>
      <c r="AR502" s="372" t="e">
        <f t="shared" si="375"/>
        <v>#DIV/0!</v>
      </c>
      <c r="AS502" s="372" t="e">
        <f t="shared" si="376"/>
        <v>#DIV/0!</v>
      </c>
      <c r="AT502" s="372" t="e">
        <f t="shared" si="377"/>
        <v>#DIV/0!</v>
      </c>
      <c r="AU502" s="372">
        <f t="shared" si="378"/>
        <v>3661.3307672301689</v>
      </c>
      <c r="AV502" s="372" t="e">
        <f t="shared" si="379"/>
        <v>#DIV/0!</v>
      </c>
      <c r="AW502" s="372" t="e">
        <f t="shared" si="380"/>
        <v>#DIV/0!</v>
      </c>
      <c r="AX502" s="372" t="e">
        <f t="shared" si="381"/>
        <v>#DIV/0!</v>
      </c>
      <c r="AY502" s="372">
        <f>AI502/'Приложение 1.1'!J500</f>
        <v>0</v>
      </c>
      <c r="AZ502" s="404">
        <v>766.59</v>
      </c>
      <c r="BA502" s="404">
        <v>2173.62</v>
      </c>
      <c r="BB502" s="404">
        <v>891.36</v>
      </c>
      <c r="BC502" s="404">
        <v>860.72</v>
      </c>
      <c r="BD502" s="404">
        <v>1699.83</v>
      </c>
      <c r="BE502" s="404">
        <v>1134.04</v>
      </c>
      <c r="BF502" s="404">
        <v>2338035</v>
      </c>
      <c r="BG502" s="404">
        <f t="shared" si="382"/>
        <v>4644</v>
      </c>
      <c r="BH502" s="404">
        <v>9186</v>
      </c>
      <c r="BI502" s="404">
        <v>3559.09</v>
      </c>
      <c r="BJ502" s="404">
        <v>6295.55</v>
      </c>
      <c r="BK502" s="404">
        <f t="shared" si="383"/>
        <v>934101.09</v>
      </c>
      <c r="BL502" s="373" t="str">
        <f t="shared" si="384"/>
        <v xml:space="preserve"> </v>
      </c>
      <c r="BM502" s="373" t="e">
        <f t="shared" si="385"/>
        <v>#DIV/0!</v>
      </c>
      <c r="BN502" s="373" t="e">
        <f t="shared" si="386"/>
        <v>#DIV/0!</v>
      </c>
      <c r="BO502" s="373" t="e">
        <f t="shared" si="387"/>
        <v>#DIV/0!</v>
      </c>
      <c r="BP502" s="373" t="e">
        <f t="shared" si="388"/>
        <v>#DIV/0!</v>
      </c>
      <c r="BQ502" s="373" t="e">
        <f t="shared" si="389"/>
        <v>#DIV/0!</v>
      </c>
      <c r="BR502" s="373" t="e">
        <f t="shared" si="390"/>
        <v>#DIV/0!</v>
      </c>
      <c r="BS502" s="373" t="str">
        <f t="shared" si="391"/>
        <v xml:space="preserve"> </v>
      </c>
      <c r="BT502" s="373" t="e">
        <f t="shared" si="392"/>
        <v>#DIV/0!</v>
      </c>
      <c r="BU502" s="373" t="e">
        <f t="shared" si="393"/>
        <v>#DIV/0!</v>
      </c>
      <c r="BV502" s="373" t="e">
        <f t="shared" si="394"/>
        <v>#DIV/0!</v>
      </c>
      <c r="BW502" s="373" t="str">
        <f t="shared" si="395"/>
        <v xml:space="preserve"> </v>
      </c>
      <c r="BY502" s="406">
        <f t="shared" si="396"/>
        <v>3.0000001119314184</v>
      </c>
      <c r="BZ502" s="407">
        <f t="shared" si="397"/>
        <v>1.5000000559657092</v>
      </c>
      <c r="CA502" s="408">
        <f t="shared" si="398"/>
        <v>3833.8542132639795</v>
      </c>
      <c r="CB502" s="404">
        <f t="shared" si="399"/>
        <v>4852.9799999999996</v>
      </c>
      <c r="CC502" s="409" t="str">
        <f t="shared" si="400"/>
        <v xml:space="preserve"> </v>
      </c>
    </row>
    <row r="503" spans="1:81" s="403" customFormat="1" ht="9" customHeight="1">
      <c r="A503" s="641">
        <v>138</v>
      </c>
      <c r="B503" s="412" t="s">
        <v>1198</v>
      </c>
      <c r="C503" s="415"/>
      <c r="D503" s="413"/>
      <c r="E503" s="414"/>
      <c r="F503" s="414"/>
      <c r="G503" s="415">
        <f>ROUND(X503+AJ503+AK503,2)</f>
        <v>7012242.0300000003</v>
      </c>
      <c r="H503" s="410">
        <v>0</v>
      </c>
      <c r="I503" s="416">
        <v>0</v>
      </c>
      <c r="J503" s="416">
        <v>0</v>
      </c>
      <c r="K503" s="416">
        <v>0</v>
      </c>
      <c r="L503" s="416">
        <v>0</v>
      </c>
      <c r="M503" s="416">
        <v>0</v>
      </c>
      <c r="N503" s="410">
        <v>0</v>
      </c>
      <c r="O503" s="410">
        <v>0</v>
      </c>
      <c r="P503" s="410">
        <v>0</v>
      </c>
      <c r="Q503" s="410">
        <v>0</v>
      </c>
      <c r="R503" s="410">
        <v>0</v>
      </c>
      <c r="S503" s="410">
        <v>0</v>
      </c>
      <c r="T503" s="417">
        <v>0</v>
      </c>
      <c r="U503" s="410">
        <v>0</v>
      </c>
      <c r="V503" s="414" t="s">
        <v>992</v>
      </c>
      <c r="W503" s="405">
        <v>1900</v>
      </c>
      <c r="X503" s="410">
        <f>ROUND(IF(V503="СК",4852.98,5055.69)*0.955*0.73*W503,2)</f>
        <v>6696691.1399999997</v>
      </c>
      <c r="Y503" s="405">
        <v>0</v>
      </c>
      <c r="Z503" s="405">
        <v>0</v>
      </c>
      <c r="AA503" s="405">
        <v>0</v>
      </c>
      <c r="AB503" s="405">
        <v>0</v>
      </c>
      <c r="AC503" s="405">
        <v>0</v>
      </c>
      <c r="AD503" s="405">
        <v>0</v>
      </c>
      <c r="AE503" s="405">
        <v>0</v>
      </c>
      <c r="AF503" s="405">
        <v>0</v>
      </c>
      <c r="AG503" s="405">
        <v>0</v>
      </c>
      <c r="AH503" s="405">
        <v>0</v>
      </c>
      <c r="AI503" s="405">
        <v>0</v>
      </c>
      <c r="AJ503" s="405">
        <f t="shared" si="404"/>
        <v>210367.26</v>
      </c>
      <c r="AK503" s="405">
        <f t="shared" si="405"/>
        <v>105183.63</v>
      </c>
      <c r="AL503" s="405">
        <v>0</v>
      </c>
      <c r="AN503" s="372">
        <f>I503/'Приложение 1.1'!J501</f>
        <v>0</v>
      </c>
      <c r="AO503" s="372" t="e">
        <f t="shared" si="372"/>
        <v>#DIV/0!</v>
      </c>
      <c r="AP503" s="372" t="e">
        <f t="shared" si="373"/>
        <v>#DIV/0!</v>
      </c>
      <c r="AQ503" s="372" t="e">
        <f t="shared" si="374"/>
        <v>#DIV/0!</v>
      </c>
      <c r="AR503" s="372" t="e">
        <f t="shared" si="375"/>
        <v>#DIV/0!</v>
      </c>
      <c r="AS503" s="372" t="e">
        <f t="shared" si="376"/>
        <v>#DIV/0!</v>
      </c>
      <c r="AT503" s="372" t="e">
        <f t="shared" si="377"/>
        <v>#DIV/0!</v>
      </c>
      <c r="AU503" s="372">
        <f t="shared" si="378"/>
        <v>3524.574284210526</v>
      </c>
      <c r="AV503" s="372" t="e">
        <f t="shared" si="379"/>
        <v>#DIV/0!</v>
      </c>
      <c r="AW503" s="372" t="e">
        <f t="shared" si="380"/>
        <v>#DIV/0!</v>
      </c>
      <c r="AX503" s="372" t="e">
        <f t="shared" si="381"/>
        <v>#DIV/0!</v>
      </c>
      <c r="AY503" s="372">
        <f>AI503/'Приложение 1.1'!J501</f>
        <v>0</v>
      </c>
      <c r="AZ503" s="404">
        <v>766.59</v>
      </c>
      <c r="BA503" s="404">
        <v>2173.62</v>
      </c>
      <c r="BB503" s="404">
        <v>891.36</v>
      </c>
      <c r="BC503" s="404">
        <v>860.72</v>
      </c>
      <c r="BD503" s="404">
        <v>1699.83</v>
      </c>
      <c r="BE503" s="404">
        <v>1134.04</v>
      </c>
      <c r="BF503" s="404">
        <v>2338035</v>
      </c>
      <c r="BG503" s="404">
        <f t="shared" si="382"/>
        <v>4837.9799999999996</v>
      </c>
      <c r="BH503" s="404">
        <v>9186</v>
      </c>
      <c r="BI503" s="404">
        <v>3559.09</v>
      </c>
      <c r="BJ503" s="404">
        <v>6295.55</v>
      </c>
      <c r="BK503" s="404">
        <f t="shared" si="383"/>
        <v>934101.09</v>
      </c>
      <c r="BL503" s="373" t="str">
        <f t="shared" si="384"/>
        <v xml:space="preserve"> </v>
      </c>
      <c r="BM503" s="373" t="e">
        <f t="shared" si="385"/>
        <v>#DIV/0!</v>
      </c>
      <c r="BN503" s="373" t="e">
        <f t="shared" si="386"/>
        <v>#DIV/0!</v>
      </c>
      <c r="BO503" s="373" t="e">
        <f t="shared" si="387"/>
        <v>#DIV/0!</v>
      </c>
      <c r="BP503" s="373" t="e">
        <f t="shared" si="388"/>
        <v>#DIV/0!</v>
      </c>
      <c r="BQ503" s="373" t="e">
        <f t="shared" si="389"/>
        <v>#DIV/0!</v>
      </c>
      <c r="BR503" s="373" t="e">
        <f t="shared" si="390"/>
        <v>#DIV/0!</v>
      </c>
      <c r="BS503" s="373" t="str">
        <f t="shared" si="391"/>
        <v xml:space="preserve"> </v>
      </c>
      <c r="BT503" s="373" t="e">
        <f t="shared" si="392"/>
        <v>#DIV/0!</v>
      </c>
      <c r="BU503" s="373" t="e">
        <f t="shared" si="393"/>
        <v>#DIV/0!</v>
      </c>
      <c r="BV503" s="373" t="e">
        <f t="shared" si="394"/>
        <v>#DIV/0!</v>
      </c>
      <c r="BW503" s="373" t="str">
        <f t="shared" si="395"/>
        <v xml:space="preserve"> </v>
      </c>
      <c r="BY503" s="406">
        <f t="shared" si="396"/>
        <v>2.9999999871653036</v>
      </c>
      <c r="BZ503" s="407">
        <f t="shared" si="397"/>
        <v>1.4999999935826518</v>
      </c>
      <c r="CA503" s="408">
        <f t="shared" si="398"/>
        <v>3690.6537000000003</v>
      </c>
      <c r="CB503" s="404">
        <f t="shared" si="399"/>
        <v>5055.6899999999996</v>
      </c>
      <c r="CC503" s="409" t="str">
        <f t="shared" si="400"/>
        <v xml:space="preserve"> </v>
      </c>
    </row>
    <row r="504" spans="1:81" s="403" customFormat="1" ht="9" customHeight="1">
      <c r="A504" s="641">
        <v>139</v>
      </c>
      <c r="B504" s="419" t="s">
        <v>579</v>
      </c>
      <c r="C504" s="422">
        <v>811.3</v>
      </c>
      <c r="D504" s="560"/>
      <c r="E504" s="561">
        <f t="shared" ref="E504" si="406">G504-F504</f>
        <v>236741.71999999997</v>
      </c>
      <c r="F504" s="561">
        <v>1502687.34</v>
      </c>
      <c r="G504" s="424">
        <f>ROUND(H504+U504+X504+Z504+AB504+AD504+AF504+AH504+AJ504+AK504+AL504+AI504,2)</f>
        <v>1739429.06</v>
      </c>
      <c r="H504" s="410">
        <f t="shared" ref="H504" si="407">I504+K504+M504+O504+Q504+S504</f>
        <v>0</v>
      </c>
      <c r="I504" s="422">
        <v>0</v>
      </c>
      <c r="J504" s="422">
        <v>0</v>
      </c>
      <c r="K504" s="422">
        <v>0</v>
      </c>
      <c r="L504" s="422">
        <v>0</v>
      </c>
      <c r="M504" s="422">
        <v>0</v>
      </c>
      <c r="N504" s="410">
        <v>0</v>
      </c>
      <c r="O504" s="410">
        <v>0</v>
      </c>
      <c r="P504" s="410">
        <v>0</v>
      </c>
      <c r="Q504" s="410">
        <v>0</v>
      </c>
      <c r="R504" s="410">
        <v>0</v>
      </c>
      <c r="S504" s="410">
        <v>0</v>
      </c>
      <c r="T504" s="417">
        <v>0</v>
      </c>
      <c r="U504" s="410">
        <v>0</v>
      </c>
      <c r="V504" s="560" t="s">
        <v>993</v>
      </c>
      <c r="W504" s="410">
        <v>573</v>
      </c>
      <c r="X504" s="410">
        <v>1585709.75</v>
      </c>
      <c r="Y504" s="410">
        <v>0</v>
      </c>
      <c r="Z504" s="410">
        <v>0</v>
      </c>
      <c r="AA504" s="405">
        <v>0</v>
      </c>
      <c r="AB504" s="405">
        <v>0</v>
      </c>
      <c r="AC504" s="410">
        <v>0</v>
      </c>
      <c r="AD504" s="410">
        <v>0</v>
      </c>
      <c r="AE504" s="410">
        <v>0</v>
      </c>
      <c r="AF504" s="410">
        <v>0</v>
      </c>
      <c r="AG504" s="410">
        <v>0</v>
      </c>
      <c r="AH504" s="410">
        <v>0</v>
      </c>
      <c r="AI504" s="410">
        <v>0</v>
      </c>
      <c r="AJ504" s="405">
        <f>ROUND(X504/95.5*3,2)</f>
        <v>49812.87</v>
      </c>
      <c r="AK504" s="405">
        <f>ROUND(X504/95.5*1.5,2)</f>
        <v>24906.44</v>
      </c>
      <c r="AL504" s="405">
        <v>79000</v>
      </c>
      <c r="AN504" s="372">
        <f>I504/'Приложение 1.1'!J502</f>
        <v>0</v>
      </c>
      <c r="AO504" s="372" t="e">
        <f t="shared" si="372"/>
        <v>#DIV/0!</v>
      </c>
      <c r="AP504" s="372" t="e">
        <f t="shared" si="373"/>
        <v>#DIV/0!</v>
      </c>
      <c r="AQ504" s="372" t="e">
        <f t="shared" si="374"/>
        <v>#DIV/0!</v>
      </c>
      <c r="AR504" s="372" t="e">
        <f t="shared" si="375"/>
        <v>#DIV/0!</v>
      </c>
      <c r="AS504" s="372" t="e">
        <f t="shared" si="376"/>
        <v>#DIV/0!</v>
      </c>
      <c r="AT504" s="372" t="e">
        <f t="shared" si="377"/>
        <v>#DIV/0!</v>
      </c>
      <c r="AU504" s="372">
        <f t="shared" si="378"/>
        <v>2767.3817626527052</v>
      </c>
      <c r="AV504" s="372" t="e">
        <f t="shared" si="379"/>
        <v>#DIV/0!</v>
      </c>
      <c r="AW504" s="372" t="e">
        <f t="shared" si="380"/>
        <v>#DIV/0!</v>
      </c>
      <c r="AX504" s="372" t="e">
        <f t="shared" si="381"/>
        <v>#DIV/0!</v>
      </c>
      <c r="AY504" s="372">
        <f>AI504/'Приложение 1.1'!J502</f>
        <v>0</v>
      </c>
      <c r="AZ504" s="404">
        <v>766.59</v>
      </c>
      <c r="BA504" s="404">
        <v>2173.62</v>
      </c>
      <c r="BB504" s="404">
        <v>891.36</v>
      </c>
      <c r="BC504" s="404">
        <v>860.72</v>
      </c>
      <c r="BD504" s="404">
        <v>1699.83</v>
      </c>
      <c r="BE504" s="404">
        <v>1134.04</v>
      </c>
      <c r="BF504" s="404">
        <v>2338035</v>
      </c>
      <c r="BG504" s="404">
        <f t="shared" si="382"/>
        <v>4644</v>
      </c>
      <c r="BH504" s="404">
        <v>9186</v>
      </c>
      <c r="BI504" s="404">
        <v>3559.09</v>
      </c>
      <c r="BJ504" s="404">
        <v>6295.55</v>
      </c>
      <c r="BK504" s="404">
        <f t="shared" si="383"/>
        <v>934101.09</v>
      </c>
      <c r="BL504" s="373" t="str">
        <f t="shared" si="384"/>
        <v xml:space="preserve"> </v>
      </c>
      <c r="BM504" s="373" t="e">
        <f t="shared" si="385"/>
        <v>#DIV/0!</v>
      </c>
      <c r="BN504" s="373" t="e">
        <f t="shared" si="386"/>
        <v>#DIV/0!</v>
      </c>
      <c r="BO504" s="373" t="e">
        <f t="shared" si="387"/>
        <v>#DIV/0!</v>
      </c>
      <c r="BP504" s="373" t="e">
        <f t="shared" si="388"/>
        <v>#DIV/0!</v>
      </c>
      <c r="BQ504" s="373" t="e">
        <f t="shared" si="389"/>
        <v>#DIV/0!</v>
      </c>
      <c r="BR504" s="373" t="e">
        <f t="shared" si="390"/>
        <v>#DIV/0!</v>
      </c>
      <c r="BS504" s="373" t="str">
        <f t="shared" si="391"/>
        <v xml:space="preserve"> </v>
      </c>
      <c r="BT504" s="373" t="e">
        <f t="shared" si="392"/>
        <v>#DIV/0!</v>
      </c>
      <c r="BU504" s="373" t="e">
        <f t="shared" si="393"/>
        <v>#DIV/0!</v>
      </c>
      <c r="BV504" s="373" t="e">
        <f t="shared" si="394"/>
        <v>#DIV/0!</v>
      </c>
      <c r="BW504" s="373" t="str">
        <f t="shared" si="395"/>
        <v xml:space="preserve"> </v>
      </c>
      <c r="BY504" s="406">
        <f t="shared" si="396"/>
        <v>2.8637482922126183</v>
      </c>
      <c r="BZ504" s="407">
        <f t="shared" si="397"/>
        <v>1.4318744335569511</v>
      </c>
      <c r="CA504" s="408">
        <f t="shared" si="398"/>
        <v>3035.6528097731239</v>
      </c>
      <c r="CB504" s="404">
        <f t="shared" si="399"/>
        <v>4852.9799999999996</v>
      </c>
      <c r="CC504" s="409" t="str">
        <f t="shared" si="400"/>
        <v xml:space="preserve"> </v>
      </c>
    </row>
    <row r="505" spans="1:81" s="490" customFormat="1" ht="9" customHeight="1">
      <c r="A505" s="641">
        <v>140</v>
      </c>
      <c r="B505" s="497" t="s">
        <v>1202</v>
      </c>
      <c r="C505" s="536"/>
      <c r="D505" s="499"/>
      <c r="E505" s="537"/>
      <c r="F505" s="537"/>
      <c r="G505" s="536">
        <f>ROUND(X505+AJ505+AK505+AL505,2)</f>
        <v>7436818.8799999999</v>
      </c>
      <c r="H505" s="487">
        <v>0</v>
      </c>
      <c r="I505" s="513">
        <v>0</v>
      </c>
      <c r="J505" s="513">
        <v>0</v>
      </c>
      <c r="K505" s="513">
        <v>0</v>
      </c>
      <c r="L505" s="513">
        <v>0</v>
      </c>
      <c r="M505" s="513">
        <v>0</v>
      </c>
      <c r="N505" s="487">
        <v>0</v>
      </c>
      <c r="O505" s="487">
        <v>0</v>
      </c>
      <c r="P505" s="487">
        <v>0</v>
      </c>
      <c r="Q505" s="487">
        <v>0</v>
      </c>
      <c r="R505" s="487">
        <v>0</v>
      </c>
      <c r="S505" s="487">
        <v>0</v>
      </c>
      <c r="T505" s="488">
        <v>0</v>
      </c>
      <c r="U505" s="487">
        <v>0</v>
      </c>
      <c r="V505" s="537" t="s">
        <v>992</v>
      </c>
      <c r="W505" s="489">
        <v>1862</v>
      </c>
      <c r="X505" s="487">
        <f>ROUND(IF(V505="СК",4852.98,5055.69)*0.955*0.79*W505,2)</f>
        <v>7102162.0300000003</v>
      </c>
      <c r="Y505" s="489">
        <v>0</v>
      </c>
      <c r="Z505" s="489">
        <v>0</v>
      </c>
      <c r="AA505" s="489">
        <v>0</v>
      </c>
      <c r="AB505" s="489">
        <v>0</v>
      </c>
      <c r="AC505" s="489">
        <v>0</v>
      </c>
      <c r="AD505" s="489">
        <v>0</v>
      </c>
      <c r="AE505" s="489">
        <v>0</v>
      </c>
      <c r="AF505" s="489">
        <v>0</v>
      </c>
      <c r="AG505" s="489">
        <v>0</v>
      </c>
      <c r="AH505" s="489">
        <v>0</v>
      </c>
      <c r="AI505" s="489">
        <v>0</v>
      </c>
      <c r="AJ505" s="489">
        <f t="shared" si="404"/>
        <v>223104.57</v>
      </c>
      <c r="AK505" s="489">
        <f t="shared" si="405"/>
        <v>111552.28</v>
      </c>
      <c r="AL505" s="489">
        <v>0</v>
      </c>
      <c r="AN505" s="372">
        <f>I505/'Приложение 1.1'!J503</f>
        <v>0</v>
      </c>
      <c r="AO505" s="372" t="e">
        <f t="shared" si="372"/>
        <v>#DIV/0!</v>
      </c>
      <c r="AP505" s="372" t="e">
        <f t="shared" si="373"/>
        <v>#DIV/0!</v>
      </c>
      <c r="AQ505" s="372" t="e">
        <f t="shared" si="374"/>
        <v>#DIV/0!</v>
      </c>
      <c r="AR505" s="372" t="e">
        <f t="shared" si="375"/>
        <v>#DIV/0!</v>
      </c>
      <c r="AS505" s="372" t="e">
        <f t="shared" si="376"/>
        <v>#DIV/0!</v>
      </c>
      <c r="AT505" s="372" t="e">
        <f t="shared" si="377"/>
        <v>#DIV/0!</v>
      </c>
      <c r="AU505" s="372">
        <f t="shared" si="378"/>
        <v>3814.2653222341569</v>
      </c>
      <c r="AV505" s="372" t="e">
        <f t="shared" si="379"/>
        <v>#DIV/0!</v>
      </c>
      <c r="AW505" s="372" t="e">
        <f t="shared" si="380"/>
        <v>#DIV/0!</v>
      </c>
      <c r="AX505" s="372" t="e">
        <f t="shared" si="381"/>
        <v>#DIV/0!</v>
      </c>
      <c r="AY505" s="372">
        <f>AI505/'Приложение 1.1'!J503</f>
        <v>0</v>
      </c>
      <c r="AZ505" s="404">
        <v>766.59</v>
      </c>
      <c r="BA505" s="404">
        <v>2173.62</v>
      </c>
      <c r="BB505" s="404">
        <v>891.36</v>
      </c>
      <c r="BC505" s="404">
        <v>860.72</v>
      </c>
      <c r="BD505" s="404">
        <v>1699.83</v>
      </c>
      <c r="BE505" s="404">
        <v>1134.04</v>
      </c>
      <c r="BF505" s="404">
        <v>2338035</v>
      </c>
      <c r="BG505" s="404">
        <f t="shared" si="382"/>
        <v>4837.9799999999996</v>
      </c>
      <c r="BH505" s="404">
        <v>9186</v>
      </c>
      <c r="BI505" s="404">
        <v>3559.09</v>
      </c>
      <c r="BJ505" s="404">
        <v>6295.55</v>
      </c>
      <c r="BK505" s="404">
        <f t="shared" si="383"/>
        <v>934101.09</v>
      </c>
      <c r="BL505" s="373" t="str">
        <f t="shared" si="384"/>
        <v xml:space="preserve"> </v>
      </c>
      <c r="BM505" s="373" t="e">
        <f t="shared" si="385"/>
        <v>#DIV/0!</v>
      </c>
      <c r="BN505" s="373" t="e">
        <f t="shared" si="386"/>
        <v>#DIV/0!</v>
      </c>
      <c r="BO505" s="373" t="e">
        <f t="shared" si="387"/>
        <v>#DIV/0!</v>
      </c>
      <c r="BP505" s="373" t="e">
        <f t="shared" si="388"/>
        <v>#DIV/0!</v>
      </c>
      <c r="BQ505" s="373" t="e">
        <f t="shared" si="389"/>
        <v>#DIV/0!</v>
      </c>
      <c r="BR505" s="373" t="e">
        <f t="shared" si="390"/>
        <v>#DIV/0!</v>
      </c>
      <c r="BS505" s="373" t="str">
        <f t="shared" si="391"/>
        <v xml:space="preserve"> </v>
      </c>
      <c r="BT505" s="373" t="e">
        <f t="shared" si="392"/>
        <v>#DIV/0!</v>
      </c>
      <c r="BU505" s="373" t="e">
        <f t="shared" si="393"/>
        <v>#DIV/0!</v>
      </c>
      <c r="BV505" s="373" t="e">
        <f t="shared" si="394"/>
        <v>#DIV/0!</v>
      </c>
      <c r="BW505" s="373" t="str">
        <f t="shared" si="395"/>
        <v xml:space="preserve"> </v>
      </c>
      <c r="BX505" s="403"/>
      <c r="BY505" s="406">
        <f t="shared" si="396"/>
        <v>3.0000000484077947</v>
      </c>
      <c r="BZ505" s="407">
        <f t="shared" si="397"/>
        <v>1.4999999569708493</v>
      </c>
      <c r="CA505" s="408">
        <f t="shared" si="398"/>
        <v>3993.9951020408162</v>
      </c>
      <c r="CB505" s="404">
        <f t="shared" si="399"/>
        <v>5055.6899999999996</v>
      </c>
      <c r="CC505" s="409" t="str">
        <f t="shared" si="400"/>
        <v xml:space="preserve"> </v>
      </c>
    </row>
    <row r="506" spans="1:81" s="490" customFormat="1" ht="9" customHeight="1">
      <c r="A506" s="641">
        <v>141</v>
      </c>
      <c r="B506" s="497" t="s">
        <v>1203</v>
      </c>
      <c r="C506" s="536"/>
      <c r="D506" s="499"/>
      <c r="E506" s="537"/>
      <c r="F506" s="537"/>
      <c r="G506" s="536">
        <f>ROUND(X506+AJ506+AK506+AL506,2)</f>
        <v>3878169.25</v>
      </c>
      <c r="H506" s="487">
        <v>0</v>
      </c>
      <c r="I506" s="513">
        <v>0</v>
      </c>
      <c r="J506" s="513">
        <v>0</v>
      </c>
      <c r="K506" s="513">
        <v>0</v>
      </c>
      <c r="L506" s="513">
        <v>0</v>
      </c>
      <c r="M506" s="513">
        <v>0</v>
      </c>
      <c r="N506" s="487">
        <v>0</v>
      </c>
      <c r="O506" s="487">
        <v>0</v>
      </c>
      <c r="P506" s="487">
        <v>0</v>
      </c>
      <c r="Q506" s="487">
        <v>0</v>
      </c>
      <c r="R506" s="487">
        <v>0</v>
      </c>
      <c r="S506" s="487">
        <v>0</v>
      </c>
      <c r="T506" s="488">
        <v>0</v>
      </c>
      <c r="U506" s="487">
        <v>0</v>
      </c>
      <c r="V506" s="537" t="s">
        <v>992</v>
      </c>
      <c r="W506" s="489">
        <v>971</v>
      </c>
      <c r="X506" s="487">
        <f>ROUND(IF(V506="СК",4852.98,5055.69)*0.955*0.79*W506,2)</f>
        <v>3703651.63</v>
      </c>
      <c r="Y506" s="489">
        <v>0</v>
      </c>
      <c r="Z506" s="489">
        <v>0</v>
      </c>
      <c r="AA506" s="489">
        <v>0</v>
      </c>
      <c r="AB506" s="489">
        <v>0</v>
      </c>
      <c r="AC506" s="489">
        <v>0</v>
      </c>
      <c r="AD506" s="489">
        <v>0</v>
      </c>
      <c r="AE506" s="489">
        <v>0</v>
      </c>
      <c r="AF506" s="489">
        <v>0</v>
      </c>
      <c r="AG506" s="489">
        <v>0</v>
      </c>
      <c r="AH506" s="489">
        <v>0</v>
      </c>
      <c r="AI506" s="489">
        <v>0</v>
      </c>
      <c r="AJ506" s="489">
        <f t="shared" si="404"/>
        <v>116345.08</v>
      </c>
      <c r="AK506" s="489">
        <f t="shared" si="405"/>
        <v>58172.54</v>
      </c>
      <c r="AL506" s="489">
        <v>0</v>
      </c>
      <c r="AN506" s="372">
        <f>I506/'Приложение 1.1'!J504</f>
        <v>0</v>
      </c>
      <c r="AO506" s="372" t="e">
        <f t="shared" si="372"/>
        <v>#DIV/0!</v>
      </c>
      <c r="AP506" s="372" t="e">
        <f t="shared" si="373"/>
        <v>#DIV/0!</v>
      </c>
      <c r="AQ506" s="372" t="e">
        <f t="shared" si="374"/>
        <v>#DIV/0!</v>
      </c>
      <c r="AR506" s="372" t="e">
        <f t="shared" si="375"/>
        <v>#DIV/0!</v>
      </c>
      <c r="AS506" s="372" t="e">
        <f t="shared" si="376"/>
        <v>#DIV/0!</v>
      </c>
      <c r="AT506" s="372" t="e">
        <f t="shared" si="377"/>
        <v>#DIV/0!</v>
      </c>
      <c r="AU506" s="372">
        <f t="shared" si="378"/>
        <v>3814.2653244078269</v>
      </c>
      <c r="AV506" s="372" t="e">
        <f t="shared" si="379"/>
        <v>#DIV/0!</v>
      </c>
      <c r="AW506" s="372" t="e">
        <f t="shared" si="380"/>
        <v>#DIV/0!</v>
      </c>
      <c r="AX506" s="372" t="e">
        <f t="shared" si="381"/>
        <v>#DIV/0!</v>
      </c>
      <c r="AY506" s="372">
        <f>AI506/'Приложение 1.1'!J504</f>
        <v>0</v>
      </c>
      <c r="AZ506" s="404">
        <v>766.59</v>
      </c>
      <c r="BA506" s="404">
        <v>2173.62</v>
      </c>
      <c r="BB506" s="404">
        <v>891.36</v>
      </c>
      <c r="BC506" s="404">
        <v>860.72</v>
      </c>
      <c r="BD506" s="404">
        <v>1699.83</v>
      </c>
      <c r="BE506" s="404">
        <v>1134.04</v>
      </c>
      <c r="BF506" s="404">
        <v>2338035</v>
      </c>
      <c r="BG506" s="404">
        <f t="shared" si="382"/>
        <v>4837.9799999999996</v>
      </c>
      <c r="BH506" s="404">
        <v>9186</v>
      </c>
      <c r="BI506" s="404">
        <v>3559.09</v>
      </c>
      <c r="BJ506" s="404">
        <v>6295.55</v>
      </c>
      <c r="BK506" s="404">
        <f t="shared" si="383"/>
        <v>934101.09</v>
      </c>
      <c r="BL506" s="373" t="str">
        <f t="shared" si="384"/>
        <v xml:space="preserve"> </v>
      </c>
      <c r="BM506" s="373" t="e">
        <f t="shared" si="385"/>
        <v>#DIV/0!</v>
      </c>
      <c r="BN506" s="373" t="e">
        <f t="shared" si="386"/>
        <v>#DIV/0!</v>
      </c>
      <c r="BO506" s="373" t="e">
        <f t="shared" si="387"/>
        <v>#DIV/0!</v>
      </c>
      <c r="BP506" s="373" t="e">
        <f t="shared" si="388"/>
        <v>#DIV/0!</v>
      </c>
      <c r="BQ506" s="373" t="e">
        <f t="shared" si="389"/>
        <v>#DIV/0!</v>
      </c>
      <c r="BR506" s="373" t="e">
        <f t="shared" si="390"/>
        <v>#DIV/0!</v>
      </c>
      <c r="BS506" s="373" t="str">
        <f t="shared" si="391"/>
        <v xml:space="preserve"> </v>
      </c>
      <c r="BT506" s="373" t="e">
        <f t="shared" si="392"/>
        <v>#DIV/0!</v>
      </c>
      <c r="BU506" s="373" t="e">
        <f t="shared" si="393"/>
        <v>#DIV/0!</v>
      </c>
      <c r="BV506" s="373" t="e">
        <f t="shared" si="394"/>
        <v>#DIV/0!</v>
      </c>
      <c r="BW506" s="373" t="str">
        <f t="shared" si="395"/>
        <v xml:space="preserve"> </v>
      </c>
      <c r="BX506" s="403"/>
      <c r="BY506" s="406">
        <f t="shared" si="396"/>
        <v>3.0000000644634062</v>
      </c>
      <c r="BZ506" s="407">
        <f t="shared" si="397"/>
        <v>1.5000000322317031</v>
      </c>
      <c r="CA506" s="408">
        <f t="shared" si="398"/>
        <v>3993.9951081359422</v>
      </c>
      <c r="CB506" s="404">
        <f t="shared" si="399"/>
        <v>5055.6899999999996</v>
      </c>
      <c r="CC506" s="409" t="str">
        <f t="shared" si="400"/>
        <v xml:space="preserve"> </v>
      </c>
    </row>
    <row r="507" spans="1:81" s="490" customFormat="1" ht="9" customHeight="1">
      <c r="A507" s="641">
        <v>142</v>
      </c>
      <c r="B507" s="497" t="s">
        <v>1204</v>
      </c>
      <c r="C507" s="536"/>
      <c r="D507" s="499"/>
      <c r="E507" s="537"/>
      <c r="F507" s="537"/>
      <c r="G507" s="536">
        <f>ROUND(X507+AJ507+AK507+AL507,2)</f>
        <v>7137269.25</v>
      </c>
      <c r="H507" s="487">
        <v>0</v>
      </c>
      <c r="I507" s="513">
        <v>0</v>
      </c>
      <c r="J507" s="513">
        <v>0</v>
      </c>
      <c r="K507" s="513">
        <v>0</v>
      </c>
      <c r="L507" s="513">
        <v>0</v>
      </c>
      <c r="M507" s="513">
        <v>0</v>
      </c>
      <c r="N507" s="487">
        <v>0</v>
      </c>
      <c r="O507" s="487">
        <v>0</v>
      </c>
      <c r="P507" s="487">
        <v>0</v>
      </c>
      <c r="Q507" s="487">
        <v>0</v>
      </c>
      <c r="R507" s="487">
        <v>0</v>
      </c>
      <c r="S507" s="487">
        <v>0</v>
      </c>
      <c r="T507" s="488">
        <v>0</v>
      </c>
      <c r="U507" s="487">
        <v>0</v>
      </c>
      <c r="V507" s="537" t="s">
        <v>992</v>
      </c>
      <c r="W507" s="489">
        <v>1787</v>
      </c>
      <c r="X507" s="487">
        <f>ROUND(IF(V507="СК",4852.98,5055.69)*0.955*0.79*W507,2)</f>
        <v>6816092.1299999999</v>
      </c>
      <c r="Y507" s="489">
        <v>0</v>
      </c>
      <c r="Z507" s="489">
        <v>0</v>
      </c>
      <c r="AA507" s="489">
        <v>0</v>
      </c>
      <c r="AB507" s="489">
        <v>0</v>
      </c>
      <c r="AC507" s="489">
        <v>0</v>
      </c>
      <c r="AD507" s="489">
        <v>0</v>
      </c>
      <c r="AE507" s="489">
        <v>0</v>
      </c>
      <c r="AF507" s="489">
        <v>0</v>
      </c>
      <c r="AG507" s="489">
        <v>0</v>
      </c>
      <c r="AH507" s="489">
        <v>0</v>
      </c>
      <c r="AI507" s="489">
        <v>0</v>
      </c>
      <c r="AJ507" s="489">
        <f t="shared" si="404"/>
        <v>214118.08</v>
      </c>
      <c r="AK507" s="489">
        <f t="shared" si="405"/>
        <v>107059.04</v>
      </c>
      <c r="AL507" s="489">
        <v>0</v>
      </c>
      <c r="AN507" s="372">
        <f>I507/'Приложение 1.1'!J505</f>
        <v>0</v>
      </c>
      <c r="AO507" s="372" t="e">
        <f t="shared" si="372"/>
        <v>#DIV/0!</v>
      </c>
      <c r="AP507" s="372" t="e">
        <f t="shared" si="373"/>
        <v>#DIV/0!</v>
      </c>
      <c r="AQ507" s="372" t="e">
        <f t="shared" si="374"/>
        <v>#DIV/0!</v>
      </c>
      <c r="AR507" s="372" t="e">
        <f t="shared" si="375"/>
        <v>#DIV/0!</v>
      </c>
      <c r="AS507" s="372" t="e">
        <f t="shared" si="376"/>
        <v>#DIV/0!</v>
      </c>
      <c r="AT507" s="372" t="e">
        <f t="shared" si="377"/>
        <v>#DIV/0!</v>
      </c>
      <c r="AU507" s="372">
        <f t="shared" si="378"/>
        <v>3814.2653217683269</v>
      </c>
      <c r="AV507" s="372" t="e">
        <f t="shared" si="379"/>
        <v>#DIV/0!</v>
      </c>
      <c r="AW507" s="372" t="e">
        <f t="shared" si="380"/>
        <v>#DIV/0!</v>
      </c>
      <c r="AX507" s="372" t="e">
        <f t="shared" si="381"/>
        <v>#DIV/0!</v>
      </c>
      <c r="AY507" s="372">
        <f>AI507/'Приложение 1.1'!J505</f>
        <v>0</v>
      </c>
      <c r="AZ507" s="404">
        <v>766.59</v>
      </c>
      <c r="BA507" s="404">
        <v>2173.62</v>
      </c>
      <c r="BB507" s="404">
        <v>891.36</v>
      </c>
      <c r="BC507" s="404">
        <v>860.72</v>
      </c>
      <c r="BD507" s="404">
        <v>1699.83</v>
      </c>
      <c r="BE507" s="404">
        <v>1134.04</v>
      </c>
      <c r="BF507" s="404">
        <v>2338035</v>
      </c>
      <c r="BG507" s="404">
        <f t="shared" si="382"/>
        <v>4837.9799999999996</v>
      </c>
      <c r="BH507" s="404">
        <v>9186</v>
      </c>
      <c r="BI507" s="404">
        <v>3559.09</v>
      </c>
      <c r="BJ507" s="404">
        <v>6295.55</v>
      </c>
      <c r="BK507" s="404">
        <f t="shared" si="383"/>
        <v>934101.09</v>
      </c>
      <c r="BL507" s="373" t="str">
        <f t="shared" si="384"/>
        <v xml:space="preserve"> </v>
      </c>
      <c r="BM507" s="373" t="e">
        <f t="shared" si="385"/>
        <v>#DIV/0!</v>
      </c>
      <c r="BN507" s="373" t="e">
        <f t="shared" si="386"/>
        <v>#DIV/0!</v>
      </c>
      <c r="BO507" s="373" t="e">
        <f t="shared" si="387"/>
        <v>#DIV/0!</v>
      </c>
      <c r="BP507" s="373" t="e">
        <f t="shared" si="388"/>
        <v>#DIV/0!</v>
      </c>
      <c r="BQ507" s="373" t="e">
        <f t="shared" si="389"/>
        <v>#DIV/0!</v>
      </c>
      <c r="BR507" s="373" t="e">
        <f t="shared" si="390"/>
        <v>#DIV/0!</v>
      </c>
      <c r="BS507" s="373" t="str">
        <f t="shared" si="391"/>
        <v xml:space="preserve"> </v>
      </c>
      <c r="BT507" s="373" t="e">
        <f t="shared" si="392"/>
        <v>#DIV/0!</v>
      </c>
      <c r="BU507" s="373" t="e">
        <f t="shared" si="393"/>
        <v>#DIV/0!</v>
      </c>
      <c r="BV507" s="373" t="e">
        <f t="shared" si="394"/>
        <v>#DIV/0!</v>
      </c>
      <c r="BW507" s="373" t="str">
        <f t="shared" si="395"/>
        <v xml:space="preserve"> </v>
      </c>
      <c r="BX507" s="403"/>
      <c r="BY507" s="406">
        <f t="shared" si="396"/>
        <v>3.0000000350274019</v>
      </c>
      <c r="BZ507" s="407">
        <f t="shared" si="397"/>
        <v>1.5000000175137009</v>
      </c>
      <c r="CA507" s="408">
        <f t="shared" si="398"/>
        <v>3993.9951035254617</v>
      </c>
      <c r="CB507" s="404">
        <f t="shared" si="399"/>
        <v>5055.6899999999996</v>
      </c>
      <c r="CC507" s="409" t="str">
        <f t="shared" si="400"/>
        <v xml:space="preserve"> </v>
      </c>
    </row>
    <row r="508" spans="1:81" s="583" customFormat="1" ht="9" customHeight="1">
      <c r="A508" s="641">
        <v>143</v>
      </c>
      <c r="B508" s="638" t="s">
        <v>1221</v>
      </c>
      <c r="C508" s="629"/>
      <c r="D508" s="578"/>
      <c r="E508" s="639"/>
      <c r="F508" s="639"/>
      <c r="G508" s="629">
        <f>ROUND((U508+AJ508+AK508),2)</f>
        <v>2443246.5699999998</v>
      </c>
      <c r="H508" s="580">
        <v>0</v>
      </c>
      <c r="I508" s="630">
        <v>0</v>
      </c>
      <c r="J508" s="630">
        <v>0</v>
      </c>
      <c r="K508" s="630">
        <v>0</v>
      </c>
      <c r="L508" s="630">
        <v>0</v>
      </c>
      <c r="M508" s="630">
        <v>0</v>
      </c>
      <c r="N508" s="580">
        <v>0</v>
      </c>
      <c r="O508" s="580">
        <v>0</v>
      </c>
      <c r="P508" s="580">
        <v>0</v>
      </c>
      <c r="Q508" s="580">
        <v>0</v>
      </c>
      <c r="R508" s="580">
        <v>0</v>
      </c>
      <c r="S508" s="580">
        <v>0</v>
      </c>
      <c r="T508" s="581">
        <v>1</v>
      </c>
      <c r="U508" s="580">
        <f>ROUND(T508*2443246.57*0.955,2)</f>
        <v>2333300.4700000002</v>
      </c>
      <c r="V508" s="639"/>
      <c r="W508" s="582">
        <v>0</v>
      </c>
      <c r="X508" s="580">
        <v>0</v>
      </c>
      <c r="Y508" s="582">
        <v>0</v>
      </c>
      <c r="Z508" s="582">
        <v>0</v>
      </c>
      <c r="AA508" s="582">
        <v>0</v>
      </c>
      <c r="AB508" s="582">
        <v>0</v>
      </c>
      <c r="AC508" s="582">
        <v>0</v>
      </c>
      <c r="AD508" s="582">
        <v>0</v>
      </c>
      <c r="AE508" s="582">
        <v>0</v>
      </c>
      <c r="AF508" s="582">
        <v>0</v>
      </c>
      <c r="AG508" s="582">
        <v>0</v>
      </c>
      <c r="AH508" s="582">
        <v>0</v>
      </c>
      <c r="AI508" s="582">
        <v>0</v>
      </c>
      <c r="AJ508" s="582">
        <f>ROUND(U508/95.5*3,2)</f>
        <v>73297.399999999994</v>
      </c>
      <c r="AK508" s="582">
        <f>ROUND(U508/95.5*1.5,2)</f>
        <v>36648.699999999997</v>
      </c>
      <c r="AL508" s="582">
        <v>0</v>
      </c>
      <c r="AN508" s="372">
        <f>I508/'Приложение 1.1'!J506</f>
        <v>0</v>
      </c>
      <c r="AO508" s="372" t="e">
        <f t="shared" si="372"/>
        <v>#DIV/0!</v>
      </c>
      <c r="AP508" s="372" t="e">
        <f t="shared" si="373"/>
        <v>#DIV/0!</v>
      </c>
      <c r="AQ508" s="372" t="e">
        <f t="shared" si="374"/>
        <v>#DIV/0!</v>
      </c>
      <c r="AR508" s="372" t="e">
        <f t="shared" si="375"/>
        <v>#DIV/0!</v>
      </c>
      <c r="AS508" s="372" t="e">
        <f t="shared" si="376"/>
        <v>#DIV/0!</v>
      </c>
      <c r="AT508" s="372">
        <f t="shared" si="377"/>
        <v>2333300.4700000002</v>
      </c>
      <c r="AU508" s="372" t="e">
        <f t="shared" si="378"/>
        <v>#DIV/0!</v>
      </c>
      <c r="AV508" s="372" t="e">
        <f t="shared" si="379"/>
        <v>#DIV/0!</v>
      </c>
      <c r="AW508" s="372" t="e">
        <f t="shared" si="380"/>
        <v>#DIV/0!</v>
      </c>
      <c r="AX508" s="372" t="e">
        <f t="shared" si="381"/>
        <v>#DIV/0!</v>
      </c>
      <c r="AY508" s="372">
        <f>AI508/'Приложение 1.1'!J506</f>
        <v>0</v>
      </c>
      <c r="AZ508" s="404">
        <v>766.59</v>
      </c>
      <c r="BA508" s="404">
        <v>2173.62</v>
      </c>
      <c r="BB508" s="404">
        <v>891.36</v>
      </c>
      <c r="BC508" s="404">
        <v>860.72</v>
      </c>
      <c r="BD508" s="404">
        <v>1699.83</v>
      </c>
      <c r="BE508" s="404">
        <v>1134.04</v>
      </c>
      <c r="BF508" s="404">
        <v>2338035</v>
      </c>
      <c r="BG508" s="404">
        <f t="shared" si="382"/>
        <v>4644</v>
      </c>
      <c r="BH508" s="404">
        <v>9186</v>
      </c>
      <c r="BI508" s="404">
        <v>3559.09</v>
      </c>
      <c r="BJ508" s="404">
        <v>6295.55</v>
      </c>
      <c r="BK508" s="404">
        <f t="shared" si="383"/>
        <v>934101.09</v>
      </c>
      <c r="BL508" s="373" t="str">
        <f t="shared" si="384"/>
        <v xml:space="preserve"> </v>
      </c>
      <c r="BM508" s="373" t="e">
        <f t="shared" si="385"/>
        <v>#DIV/0!</v>
      </c>
      <c r="BN508" s="373" t="e">
        <f t="shared" si="386"/>
        <v>#DIV/0!</v>
      </c>
      <c r="BO508" s="373" t="e">
        <f t="shared" si="387"/>
        <v>#DIV/0!</v>
      </c>
      <c r="BP508" s="373" t="e">
        <f t="shared" si="388"/>
        <v>#DIV/0!</v>
      </c>
      <c r="BQ508" s="373" t="e">
        <f t="shared" si="389"/>
        <v>#DIV/0!</v>
      </c>
      <c r="BR508" s="373" t="str">
        <f t="shared" si="390"/>
        <v xml:space="preserve"> </v>
      </c>
      <c r="BS508" s="373" t="e">
        <f t="shared" si="391"/>
        <v>#DIV/0!</v>
      </c>
      <c r="BT508" s="373" t="e">
        <f t="shared" si="392"/>
        <v>#DIV/0!</v>
      </c>
      <c r="BU508" s="373" t="e">
        <f t="shared" si="393"/>
        <v>#DIV/0!</v>
      </c>
      <c r="BV508" s="373" t="e">
        <f t="shared" si="394"/>
        <v>#DIV/0!</v>
      </c>
      <c r="BW508" s="373" t="str">
        <f t="shared" si="395"/>
        <v xml:space="preserve"> </v>
      </c>
      <c r="BX508" s="403"/>
      <c r="BY508" s="406">
        <f t="shared" si="396"/>
        <v>3.0000001186945289</v>
      </c>
      <c r="BZ508" s="407">
        <f t="shared" si="397"/>
        <v>1.5000000593472644</v>
      </c>
      <c r="CA508" s="408" t="e">
        <f t="shared" si="398"/>
        <v>#DIV/0!</v>
      </c>
      <c r="CB508" s="404">
        <f t="shared" si="399"/>
        <v>4852.9799999999996</v>
      </c>
      <c r="CC508" s="409" t="e">
        <f t="shared" si="400"/>
        <v>#DIV/0!</v>
      </c>
    </row>
    <row r="509" spans="1:81" s="583" customFormat="1" ht="9" customHeight="1">
      <c r="A509" s="641">
        <v>144</v>
      </c>
      <c r="B509" s="638" t="s">
        <v>1222</v>
      </c>
      <c r="C509" s="629"/>
      <c r="D509" s="578"/>
      <c r="E509" s="639"/>
      <c r="F509" s="639"/>
      <c r="G509" s="629">
        <f t="shared" ref="G509:G510" si="408">ROUND((U509+AJ509+AK509),2)</f>
        <v>9772986.2799999993</v>
      </c>
      <c r="H509" s="580">
        <v>0</v>
      </c>
      <c r="I509" s="630">
        <v>0</v>
      </c>
      <c r="J509" s="630">
        <v>0</v>
      </c>
      <c r="K509" s="630">
        <v>0</v>
      </c>
      <c r="L509" s="630">
        <v>0</v>
      </c>
      <c r="M509" s="630">
        <v>0</v>
      </c>
      <c r="N509" s="580">
        <v>0</v>
      </c>
      <c r="O509" s="580">
        <v>0</v>
      </c>
      <c r="P509" s="580">
        <v>0</v>
      </c>
      <c r="Q509" s="580">
        <v>0</v>
      </c>
      <c r="R509" s="580">
        <v>0</v>
      </c>
      <c r="S509" s="580">
        <v>0</v>
      </c>
      <c r="T509" s="581">
        <v>4</v>
      </c>
      <c r="U509" s="580">
        <f t="shared" ref="U509:U510" si="409">ROUND(T509*2443246.57*0.955,2)</f>
        <v>9333201.9000000004</v>
      </c>
      <c r="V509" s="639"/>
      <c r="W509" s="582">
        <v>0</v>
      </c>
      <c r="X509" s="580">
        <v>0</v>
      </c>
      <c r="Y509" s="582">
        <v>0</v>
      </c>
      <c r="Z509" s="582">
        <v>0</v>
      </c>
      <c r="AA509" s="582">
        <v>0</v>
      </c>
      <c r="AB509" s="582">
        <v>0</v>
      </c>
      <c r="AC509" s="582">
        <v>0</v>
      </c>
      <c r="AD509" s="582">
        <v>0</v>
      </c>
      <c r="AE509" s="582">
        <v>0</v>
      </c>
      <c r="AF509" s="582">
        <v>0</v>
      </c>
      <c r="AG509" s="582">
        <v>0</v>
      </c>
      <c r="AH509" s="582">
        <v>0</v>
      </c>
      <c r="AI509" s="582">
        <v>0</v>
      </c>
      <c r="AJ509" s="582">
        <f t="shared" ref="AJ509:AJ510" si="410">ROUND(U509/95.5*3,2)</f>
        <v>293189.59000000003</v>
      </c>
      <c r="AK509" s="582">
        <f t="shared" ref="AK509:AK510" si="411">ROUND(U509/95.5*1.5,2)</f>
        <v>146594.79</v>
      </c>
      <c r="AL509" s="582">
        <v>0</v>
      </c>
      <c r="AN509" s="372">
        <f>I509/'Приложение 1.1'!J507</f>
        <v>0</v>
      </c>
      <c r="AO509" s="372" t="e">
        <f t="shared" si="372"/>
        <v>#DIV/0!</v>
      </c>
      <c r="AP509" s="372" t="e">
        <f t="shared" si="373"/>
        <v>#DIV/0!</v>
      </c>
      <c r="AQ509" s="372" t="e">
        <f t="shared" si="374"/>
        <v>#DIV/0!</v>
      </c>
      <c r="AR509" s="372" t="e">
        <f t="shared" si="375"/>
        <v>#DIV/0!</v>
      </c>
      <c r="AS509" s="372" t="e">
        <f t="shared" si="376"/>
        <v>#DIV/0!</v>
      </c>
      <c r="AT509" s="372">
        <f t="shared" si="377"/>
        <v>2333300.4750000001</v>
      </c>
      <c r="AU509" s="372" t="e">
        <f t="shared" si="378"/>
        <v>#DIV/0!</v>
      </c>
      <c r="AV509" s="372" t="e">
        <f t="shared" si="379"/>
        <v>#DIV/0!</v>
      </c>
      <c r="AW509" s="372" t="e">
        <f t="shared" si="380"/>
        <v>#DIV/0!</v>
      </c>
      <c r="AX509" s="372" t="e">
        <f t="shared" si="381"/>
        <v>#DIV/0!</v>
      </c>
      <c r="AY509" s="372">
        <f>AI509/'Приложение 1.1'!J507</f>
        <v>0</v>
      </c>
      <c r="AZ509" s="404">
        <v>766.59</v>
      </c>
      <c r="BA509" s="404">
        <v>2173.62</v>
      </c>
      <c r="BB509" s="404">
        <v>891.36</v>
      </c>
      <c r="BC509" s="404">
        <v>860.72</v>
      </c>
      <c r="BD509" s="404">
        <v>1699.83</v>
      </c>
      <c r="BE509" s="404">
        <v>1134.04</v>
      </c>
      <c r="BF509" s="404">
        <v>2338035</v>
      </c>
      <c r="BG509" s="404">
        <f t="shared" si="382"/>
        <v>4644</v>
      </c>
      <c r="BH509" s="404">
        <v>9186</v>
      </c>
      <c r="BI509" s="404">
        <v>3559.09</v>
      </c>
      <c r="BJ509" s="404">
        <v>6295.55</v>
      </c>
      <c r="BK509" s="404">
        <f t="shared" si="383"/>
        <v>934101.09</v>
      </c>
      <c r="BL509" s="373" t="str">
        <f t="shared" si="384"/>
        <v xml:space="preserve"> </v>
      </c>
      <c r="BM509" s="373" t="e">
        <f t="shared" si="385"/>
        <v>#DIV/0!</v>
      </c>
      <c r="BN509" s="373" t="e">
        <f t="shared" si="386"/>
        <v>#DIV/0!</v>
      </c>
      <c r="BO509" s="373" t="e">
        <f t="shared" si="387"/>
        <v>#DIV/0!</v>
      </c>
      <c r="BP509" s="373" t="e">
        <f t="shared" si="388"/>
        <v>#DIV/0!</v>
      </c>
      <c r="BQ509" s="373" t="e">
        <f t="shared" si="389"/>
        <v>#DIV/0!</v>
      </c>
      <c r="BR509" s="373" t="str">
        <f t="shared" si="390"/>
        <v xml:space="preserve"> </v>
      </c>
      <c r="BS509" s="373" t="e">
        <f t="shared" si="391"/>
        <v>#DIV/0!</v>
      </c>
      <c r="BT509" s="373" t="e">
        <f t="shared" si="392"/>
        <v>#DIV/0!</v>
      </c>
      <c r="BU509" s="373" t="e">
        <f t="shared" si="393"/>
        <v>#DIV/0!</v>
      </c>
      <c r="BV509" s="373" t="e">
        <f t="shared" si="394"/>
        <v>#DIV/0!</v>
      </c>
      <c r="BW509" s="373" t="str">
        <f t="shared" si="395"/>
        <v xml:space="preserve"> </v>
      </c>
      <c r="BX509" s="403"/>
      <c r="BY509" s="406">
        <f t="shared" si="396"/>
        <v>3.0000000163716596</v>
      </c>
      <c r="BZ509" s="407">
        <f t="shared" si="397"/>
        <v>1.4999999570243949</v>
      </c>
      <c r="CA509" s="408" t="e">
        <f t="shared" si="398"/>
        <v>#DIV/0!</v>
      </c>
      <c r="CB509" s="404">
        <f t="shared" si="399"/>
        <v>4852.9799999999996</v>
      </c>
      <c r="CC509" s="409" t="e">
        <f t="shared" si="400"/>
        <v>#DIV/0!</v>
      </c>
    </row>
    <row r="510" spans="1:81" s="583" customFormat="1" ht="9" customHeight="1">
      <c r="A510" s="641">
        <v>145</v>
      </c>
      <c r="B510" s="638" t="s">
        <v>1223</v>
      </c>
      <c r="C510" s="629"/>
      <c r="D510" s="578"/>
      <c r="E510" s="639"/>
      <c r="F510" s="639"/>
      <c r="G510" s="629">
        <f t="shared" si="408"/>
        <v>2443246.5699999998</v>
      </c>
      <c r="H510" s="580">
        <v>0</v>
      </c>
      <c r="I510" s="630">
        <v>0</v>
      </c>
      <c r="J510" s="630">
        <v>0</v>
      </c>
      <c r="K510" s="630">
        <v>0</v>
      </c>
      <c r="L510" s="630">
        <v>0</v>
      </c>
      <c r="M510" s="630">
        <v>0</v>
      </c>
      <c r="N510" s="580">
        <v>0</v>
      </c>
      <c r="O510" s="580">
        <v>0</v>
      </c>
      <c r="P510" s="580">
        <v>0</v>
      </c>
      <c r="Q510" s="580">
        <v>0</v>
      </c>
      <c r="R510" s="580">
        <v>0</v>
      </c>
      <c r="S510" s="580">
        <v>0</v>
      </c>
      <c r="T510" s="581">
        <v>1</v>
      </c>
      <c r="U510" s="580">
        <f t="shared" si="409"/>
        <v>2333300.4700000002</v>
      </c>
      <c r="V510" s="639"/>
      <c r="W510" s="582">
        <v>0</v>
      </c>
      <c r="X510" s="580">
        <v>0</v>
      </c>
      <c r="Y510" s="582">
        <v>0</v>
      </c>
      <c r="Z510" s="582">
        <v>0</v>
      </c>
      <c r="AA510" s="582">
        <v>0</v>
      </c>
      <c r="AB510" s="582">
        <v>0</v>
      </c>
      <c r="AC510" s="582">
        <v>0</v>
      </c>
      <c r="AD510" s="582">
        <v>0</v>
      </c>
      <c r="AE510" s="582">
        <v>0</v>
      </c>
      <c r="AF510" s="582">
        <v>0</v>
      </c>
      <c r="AG510" s="582">
        <v>0</v>
      </c>
      <c r="AH510" s="582">
        <v>0</v>
      </c>
      <c r="AI510" s="582">
        <v>0</v>
      </c>
      <c r="AJ510" s="582">
        <f t="shared" si="410"/>
        <v>73297.399999999994</v>
      </c>
      <c r="AK510" s="582">
        <f t="shared" si="411"/>
        <v>36648.699999999997</v>
      </c>
      <c r="AL510" s="582">
        <v>0</v>
      </c>
      <c r="AN510" s="372">
        <f>I510/'Приложение 1.1'!J508</f>
        <v>0</v>
      </c>
      <c r="AO510" s="372" t="e">
        <f t="shared" si="372"/>
        <v>#DIV/0!</v>
      </c>
      <c r="AP510" s="372" t="e">
        <f t="shared" si="373"/>
        <v>#DIV/0!</v>
      </c>
      <c r="AQ510" s="372" t="e">
        <f t="shared" si="374"/>
        <v>#DIV/0!</v>
      </c>
      <c r="AR510" s="372" t="e">
        <f t="shared" si="375"/>
        <v>#DIV/0!</v>
      </c>
      <c r="AS510" s="372" t="e">
        <f t="shared" si="376"/>
        <v>#DIV/0!</v>
      </c>
      <c r="AT510" s="372">
        <f t="shared" si="377"/>
        <v>2333300.4700000002</v>
      </c>
      <c r="AU510" s="372" t="e">
        <f t="shared" si="378"/>
        <v>#DIV/0!</v>
      </c>
      <c r="AV510" s="372" t="e">
        <f t="shared" si="379"/>
        <v>#DIV/0!</v>
      </c>
      <c r="AW510" s="372" t="e">
        <f t="shared" si="380"/>
        <v>#DIV/0!</v>
      </c>
      <c r="AX510" s="372" t="e">
        <f t="shared" si="381"/>
        <v>#DIV/0!</v>
      </c>
      <c r="AY510" s="372">
        <f>AI510/'Приложение 1.1'!J508</f>
        <v>0</v>
      </c>
      <c r="AZ510" s="404">
        <v>766.59</v>
      </c>
      <c r="BA510" s="404">
        <v>2173.62</v>
      </c>
      <c r="BB510" s="404">
        <v>891.36</v>
      </c>
      <c r="BC510" s="404">
        <v>860.72</v>
      </c>
      <c r="BD510" s="404">
        <v>1699.83</v>
      </c>
      <c r="BE510" s="404">
        <v>1134.04</v>
      </c>
      <c r="BF510" s="404">
        <v>2338035</v>
      </c>
      <c r="BG510" s="404">
        <f t="shared" si="382"/>
        <v>4644</v>
      </c>
      <c r="BH510" s="404">
        <v>9186</v>
      </c>
      <c r="BI510" s="404">
        <v>3559.09</v>
      </c>
      <c r="BJ510" s="404">
        <v>6295.55</v>
      </c>
      <c r="BK510" s="404">
        <f t="shared" si="383"/>
        <v>934101.09</v>
      </c>
      <c r="BL510" s="373" t="str">
        <f t="shared" si="384"/>
        <v xml:space="preserve"> </v>
      </c>
      <c r="BM510" s="373" t="e">
        <f t="shared" si="385"/>
        <v>#DIV/0!</v>
      </c>
      <c r="BN510" s="373" t="e">
        <f t="shared" si="386"/>
        <v>#DIV/0!</v>
      </c>
      <c r="BO510" s="373" t="e">
        <f t="shared" si="387"/>
        <v>#DIV/0!</v>
      </c>
      <c r="BP510" s="373" t="e">
        <f t="shared" si="388"/>
        <v>#DIV/0!</v>
      </c>
      <c r="BQ510" s="373" t="e">
        <f t="shared" si="389"/>
        <v>#DIV/0!</v>
      </c>
      <c r="BR510" s="373" t="str">
        <f t="shared" si="390"/>
        <v xml:space="preserve"> </v>
      </c>
      <c r="BS510" s="373" t="e">
        <f t="shared" si="391"/>
        <v>#DIV/0!</v>
      </c>
      <c r="BT510" s="373" t="e">
        <f t="shared" si="392"/>
        <v>#DIV/0!</v>
      </c>
      <c r="BU510" s="373" t="e">
        <f t="shared" si="393"/>
        <v>#DIV/0!</v>
      </c>
      <c r="BV510" s="373" t="e">
        <f t="shared" si="394"/>
        <v>#DIV/0!</v>
      </c>
      <c r="BW510" s="373" t="str">
        <f t="shared" si="395"/>
        <v xml:space="preserve"> </v>
      </c>
      <c r="BX510" s="403"/>
      <c r="BY510" s="406">
        <f t="shared" si="396"/>
        <v>3.0000001186945289</v>
      </c>
      <c r="BZ510" s="407">
        <f t="shared" si="397"/>
        <v>1.5000000593472644</v>
      </c>
      <c r="CA510" s="408" t="e">
        <f t="shared" si="398"/>
        <v>#DIV/0!</v>
      </c>
      <c r="CB510" s="404">
        <f t="shared" si="399"/>
        <v>4852.9799999999996</v>
      </c>
      <c r="CC510" s="409" t="e">
        <f t="shared" si="400"/>
        <v>#DIV/0!</v>
      </c>
    </row>
    <row r="511" spans="1:81" s="403" customFormat="1" ht="23.25" customHeight="1">
      <c r="A511" s="866" t="s">
        <v>108</v>
      </c>
      <c r="B511" s="866"/>
      <c r="C511" s="410">
        <f>SUM(C366:C497)</f>
        <v>510810.73</v>
      </c>
      <c r="D511" s="423"/>
      <c r="E511" s="410"/>
      <c r="F511" s="410"/>
      <c r="G511" s="410">
        <f>SUM(G366:G510)</f>
        <v>653704059.39999998</v>
      </c>
      <c r="H511" s="410">
        <f>SUM(H366:H510)</f>
        <v>26508751.989999995</v>
      </c>
      <c r="I511" s="410">
        <f>SUM(I366:I510)</f>
        <v>14341604.530000001</v>
      </c>
      <c r="J511" s="410">
        <f t="shared" ref="J511:R511" si="412">SUM(J366:J510)</f>
        <v>5009</v>
      </c>
      <c r="K511" s="410">
        <f>SUM(K366:K510)</f>
        <v>6628045.9100000001</v>
      </c>
      <c r="L511" s="410">
        <f t="shared" si="412"/>
        <v>90</v>
      </c>
      <c r="M511" s="410">
        <f>SUM(M366:M510)</f>
        <v>76857.45</v>
      </c>
      <c r="N511" s="410">
        <f t="shared" si="412"/>
        <v>2799</v>
      </c>
      <c r="O511" s="410">
        <f>SUM(O366:O510)</f>
        <v>2356184.92</v>
      </c>
      <c r="P511" s="410">
        <f t="shared" si="412"/>
        <v>1189</v>
      </c>
      <c r="Q511" s="410">
        <f>SUM(Q366:Q510)</f>
        <v>1956492.4000000001</v>
      </c>
      <c r="R511" s="410">
        <f t="shared" si="412"/>
        <v>1195</v>
      </c>
      <c r="S511" s="410">
        <f>SUM(S366:S510)</f>
        <v>1149566.7799999998</v>
      </c>
      <c r="T511" s="417">
        <f>SUM(T366:T510)</f>
        <v>22</v>
      </c>
      <c r="U511" s="410">
        <f>SUM(U366:U510)</f>
        <v>51332610.429999992</v>
      </c>
      <c r="V511" s="424" t="s">
        <v>388</v>
      </c>
      <c r="W511" s="410">
        <f>SUM(W366:W510)</f>
        <v>147290.79999999999</v>
      </c>
      <c r="X511" s="410">
        <f>SUM(X366:X510)</f>
        <v>543637661.13000023</v>
      </c>
      <c r="Y511" s="410">
        <f t="shared" ref="Y511:AH511" si="413">SUM(Y366:Y510)</f>
        <v>0</v>
      </c>
      <c r="Z511" s="410">
        <f t="shared" si="413"/>
        <v>0</v>
      </c>
      <c r="AA511" s="410">
        <f t="shared" si="413"/>
        <v>0</v>
      </c>
      <c r="AB511" s="410">
        <f t="shared" si="413"/>
        <v>0</v>
      </c>
      <c r="AC511" s="410">
        <f t="shared" si="413"/>
        <v>0</v>
      </c>
      <c r="AD511" s="410">
        <f t="shared" si="413"/>
        <v>0</v>
      </c>
      <c r="AE511" s="410">
        <f t="shared" si="413"/>
        <v>0</v>
      </c>
      <c r="AF511" s="410">
        <f t="shared" si="413"/>
        <v>0</v>
      </c>
      <c r="AG511" s="410">
        <f t="shared" si="413"/>
        <v>0</v>
      </c>
      <c r="AH511" s="410">
        <f t="shared" si="413"/>
        <v>0</v>
      </c>
      <c r="AI511" s="410">
        <f>SUM(AI366:AI510)</f>
        <v>3413338.33</v>
      </c>
      <c r="AJ511" s="410">
        <f>SUM(AJ366:AJ510)</f>
        <v>19151149.059999995</v>
      </c>
      <c r="AK511" s="410">
        <f>SUM(AK366:AK510)</f>
        <v>9581548.459999999</v>
      </c>
      <c r="AL511" s="410">
        <f>SUM(AL366:AL510)</f>
        <v>79000</v>
      </c>
      <c r="AN511" s="372">
        <f>I511/'Приложение 1.1'!J509</f>
        <v>24.724075586800101</v>
      </c>
      <c r="AO511" s="372">
        <f t="shared" si="372"/>
        <v>1323.2273727290876</v>
      </c>
      <c r="AP511" s="372">
        <f t="shared" si="373"/>
        <v>853.97166666666658</v>
      </c>
      <c r="AQ511" s="372">
        <f t="shared" si="374"/>
        <v>841.79525544837441</v>
      </c>
      <c r="AR511" s="372">
        <f t="shared" si="375"/>
        <v>1645.4940285954585</v>
      </c>
      <c r="AS511" s="372">
        <f t="shared" si="376"/>
        <v>961.98056903765678</v>
      </c>
      <c r="AT511" s="372">
        <f t="shared" si="377"/>
        <v>2333300.4740909087</v>
      </c>
      <c r="AU511" s="372">
        <f t="shared" si="378"/>
        <v>3690.9139004608587</v>
      </c>
      <c r="AV511" s="372" t="e">
        <f t="shared" si="379"/>
        <v>#DIV/0!</v>
      </c>
      <c r="AW511" s="372" t="e">
        <f t="shared" si="380"/>
        <v>#DIV/0!</v>
      </c>
      <c r="AX511" s="372" t="e">
        <f t="shared" si="381"/>
        <v>#DIV/0!</v>
      </c>
      <c r="AY511" s="372">
        <f>AI511/'Приложение 1.1'!J509</f>
        <v>5.8843928305030468</v>
      </c>
      <c r="AZ511" s="404">
        <v>766.59</v>
      </c>
      <c r="BA511" s="404">
        <v>2173.62</v>
      </c>
      <c r="BB511" s="404">
        <v>891.36</v>
      </c>
      <c r="BC511" s="404">
        <v>860.72</v>
      </c>
      <c r="BD511" s="404">
        <v>1699.83</v>
      </c>
      <c r="BE511" s="404">
        <v>1134.04</v>
      </c>
      <c r="BF511" s="404">
        <v>2338035</v>
      </c>
      <c r="BG511" s="404">
        <f t="shared" si="382"/>
        <v>4644</v>
      </c>
      <c r="BH511" s="404">
        <v>9186</v>
      </c>
      <c r="BI511" s="404">
        <v>3559.09</v>
      </c>
      <c r="BJ511" s="404">
        <v>6295.55</v>
      </c>
      <c r="BK511" s="404">
        <f t="shared" si="383"/>
        <v>934101.09</v>
      </c>
      <c r="BL511" s="373" t="str">
        <f t="shared" si="384"/>
        <v xml:space="preserve"> </v>
      </c>
      <c r="BM511" s="373" t="str">
        <f t="shared" si="385"/>
        <v xml:space="preserve"> </v>
      </c>
      <c r="BN511" s="373" t="str">
        <f t="shared" si="386"/>
        <v xml:space="preserve"> </v>
      </c>
      <c r="BO511" s="373" t="str">
        <f t="shared" si="387"/>
        <v xml:space="preserve"> </v>
      </c>
      <c r="BP511" s="373" t="str">
        <f t="shared" si="388"/>
        <v xml:space="preserve"> </v>
      </c>
      <c r="BQ511" s="373" t="str">
        <f t="shared" si="389"/>
        <v xml:space="preserve"> </v>
      </c>
      <c r="BR511" s="373" t="str">
        <f t="shared" si="390"/>
        <v xml:space="preserve"> </v>
      </c>
      <c r="BS511" s="373" t="str">
        <f t="shared" si="391"/>
        <v xml:space="preserve"> </v>
      </c>
      <c r="BT511" s="373" t="e">
        <f t="shared" si="392"/>
        <v>#DIV/0!</v>
      </c>
      <c r="BU511" s="373" t="e">
        <f t="shared" si="393"/>
        <v>#DIV/0!</v>
      </c>
      <c r="BV511" s="373" t="e">
        <f t="shared" si="394"/>
        <v>#DIV/0!</v>
      </c>
      <c r="BW511" s="373" t="str">
        <f t="shared" si="395"/>
        <v xml:space="preserve"> </v>
      </c>
      <c r="BY511" s="406">
        <f t="shared" si="396"/>
        <v>2.9296359391706717</v>
      </c>
      <c r="BZ511" s="407">
        <f t="shared" si="397"/>
        <v>1.4657318280682532</v>
      </c>
      <c r="CA511" s="408">
        <f t="shared" si="398"/>
        <v>4438.1866308011095</v>
      </c>
      <c r="CB511" s="404">
        <f t="shared" si="399"/>
        <v>4852.9799999999996</v>
      </c>
      <c r="CC511" s="409" t="str">
        <f t="shared" si="400"/>
        <v xml:space="preserve"> </v>
      </c>
    </row>
    <row r="512" spans="1:81" s="403" customFormat="1" ht="15" customHeight="1">
      <c r="A512" s="867" t="s">
        <v>220</v>
      </c>
      <c r="B512" s="868"/>
      <c r="C512" s="868"/>
      <c r="D512" s="868"/>
      <c r="E512" s="868"/>
      <c r="F512" s="868"/>
      <c r="G512" s="868"/>
      <c r="H512" s="868"/>
      <c r="I512" s="868"/>
      <c r="J512" s="868"/>
      <c r="K512" s="868"/>
      <c r="L512" s="868"/>
      <c r="M512" s="868"/>
      <c r="N512" s="868"/>
      <c r="O512" s="868"/>
      <c r="P512" s="868"/>
      <c r="Q512" s="868"/>
      <c r="R512" s="868"/>
      <c r="S512" s="868"/>
      <c r="T512" s="868"/>
      <c r="U512" s="868"/>
      <c r="V512" s="868"/>
      <c r="W512" s="868"/>
      <c r="X512" s="868"/>
      <c r="Y512" s="868"/>
      <c r="Z512" s="868"/>
      <c r="AA512" s="868"/>
      <c r="AB512" s="868"/>
      <c r="AC512" s="868"/>
      <c r="AD512" s="868"/>
      <c r="AE512" s="868"/>
      <c r="AF512" s="868"/>
      <c r="AG512" s="868"/>
      <c r="AH512" s="868"/>
      <c r="AI512" s="868"/>
      <c r="AJ512" s="868"/>
      <c r="AK512" s="868"/>
      <c r="AL512" s="869"/>
      <c r="AN512" s="372" t="e">
        <f>I512/'Приложение 1.1'!J510</f>
        <v>#DIV/0!</v>
      </c>
      <c r="AO512" s="372" t="e">
        <f t="shared" si="372"/>
        <v>#DIV/0!</v>
      </c>
      <c r="AP512" s="372" t="e">
        <f t="shared" si="373"/>
        <v>#DIV/0!</v>
      </c>
      <c r="AQ512" s="372" t="e">
        <f t="shared" si="374"/>
        <v>#DIV/0!</v>
      </c>
      <c r="AR512" s="372" t="e">
        <f t="shared" si="375"/>
        <v>#DIV/0!</v>
      </c>
      <c r="AS512" s="372" t="e">
        <f t="shared" si="376"/>
        <v>#DIV/0!</v>
      </c>
      <c r="AT512" s="372" t="e">
        <f t="shared" si="377"/>
        <v>#DIV/0!</v>
      </c>
      <c r="AU512" s="372" t="e">
        <f t="shared" si="378"/>
        <v>#DIV/0!</v>
      </c>
      <c r="AV512" s="372" t="e">
        <f t="shared" si="379"/>
        <v>#DIV/0!</v>
      </c>
      <c r="AW512" s="372" t="e">
        <f t="shared" si="380"/>
        <v>#DIV/0!</v>
      </c>
      <c r="AX512" s="372" t="e">
        <f t="shared" si="381"/>
        <v>#DIV/0!</v>
      </c>
      <c r="AY512" s="372" t="e">
        <f>AI512/'Приложение 1.1'!J510</f>
        <v>#DIV/0!</v>
      </c>
      <c r="AZ512" s="404">
        <v>766.59</v>
      </c>
      <c r="BA512" s="404">
        <v>2173.62</v>
      </c>
      <c r="BB512" s="404">
        <v>891.36</v>
      </c>
      <c r="BC512" s="404">
        <v>860.72</v>
      </c>
      <c r="BD512" s="404">
        <v>1699.83</v>
      </c>
      <c r="BE512" s="404">
        <v>1134.04</v>
      </c>
      <c r="BF512" s="404">
        <v>2338035</v>
      </c>
      <c r="BG512" s="404">
        <f t="shared" si="382"/>
        <v>4644</v>
      </c>
      <c r="BH512" s="404">
        <v>9186</v>
      </c>
      <c r="BI512" s="404">
        <v>3559.09</v>
      </c>
      <c r="BJ512" s="404">
        <v>6295.55</v>
      </c>
      <c r="BK512" s="404">
        <f t="shared" si="383"/>
        <v>934101.09</v>
      </c>
      <c r="BL512" s="373" t="e">
        <f t="shared" si="384"/>
        <v>#DIV/0!</v>
      </c>
      <c r="BM512" s="373" t="e">
        <f t="shared" si="385"/>
        <v>#DIV/0!</v>
      </c>
      <c r="BN512" s="373" t="e">
        <f t="shared" si="386"/>
        <v>#DIV/0!</v>
      </c>
      <c r="BO512" s="373" t="e">
        <f t="shared" si="387"/>
        <v>#DIV/0!</v>
      </c>
      <c r="BP512" s="373" t="e">
        <f t="shared" si="388"/>
        <v>#DIV/0!</v>
      </c>
      <c r="BQ512" s="373" t="e">
        <f t="shared" si="389"/>
        <v>#DIV/0!</v>
      </c>
      <c r="BR512" s="373" t="e">
        <f t="shared" si="390"/>
        <v>#DIV/0!</v>
      </c>
      <c r="BS512" s="373" t="e">
        <f t="shared" si="391"/>
        <v>#DIV/0!</v>
      </c>
      <c r="BT512" s="373" t="e">
        <f t="shared" si="392"/>
        <v>#DIV/0!</v>
      </c>
      <c r="BU512" s="373" t="e">
        <f t="shared" si="393"/>
        <v>#DIV/0!</v>
      </c>
      <c r="BV512" s="373" t="e">
        <f t="shared" si="394"/>
        <v>#DIV/0!</v>
      </c>
      <c r="BW512" s="373" t="e">
        <f t="shared" si="395"/>
        <v>#DIV/0!</v>
      </c>
      <c r="BY512" s="406" t="e">
        <f t="shared" si="396"/>
        <v>#DIV/0!</v>
      </c>
      <c r="BZ512" s="407" t="e">
        <f t="shared" si="397"/>
        <v>#DIV/0!</v>
      </c>
      <c r="CA512" s="408" t="e">
        <f t="shared" si="398"/>
        <v>#DIV/0!</v>
      </c>
      <c r="CB512" s="404">
        <f t="shared" si="399"/>
        <v>4852.9799999999996</v>
      </c>
      <c r="CC512" s="409" t="e">
        <f t="shared" si="400"/>
        <v>#DIV/0!</v>
      </c>
    </row>
    <row r="513" spans="1:82" s="403" customFormat="1" ht="9" customHeight="1">
      <c r="A513" s="541">
        <v>146</v>
      </c>
      <c r="B513" s="425" t="s">
        <v>752</v>
      </c>
      <c r="C513" s="426">
        <v>977.9</v>
      </c>
      <c r="D513" s="413"/>
      <c r="E513" s="427"/>
      <c r="F513" s="427"/>
      <c r="G513" s="415">
        <f t="shared" ref="G513:G519" si="414">ROUND(X513+AJ513+AK513,2)</f>
        <v>2266191.2200000002</v>
      </c>
      <c r="H513" s="410">
        <f>I513+K513+M513+O513+Q513+S513</f>
        <v>0</v>
      </c>
      <c r="I513" s="416">
        <v>0</v>
      </c>
      <c r="J513" s="416">
        <v>0</v>
      </c>
      <c r="K513" s="416">
        <v>0</v>
      </c>
      <c r="L513" s="416">
        <v>0</v>
      </c>
      <c r="M513" s="416">
        <v>0</v>
      </c>
      <c r="N513" s="410">
        <v>0</v>
      </c>
      <c r="O513" s="410">
        <v>0</v>
      </c>
      <c r="P513" s="410">
        <v>0</v>
      </c>
      <c r="Q513" s="410">
        <v>0</v>
      </c>
      <c r="R513" s="410">
        <v>0</v>
      </c>
      <c r="S513" s="410">
        <v>0</v>
      </c>
      <c r="T513" s="417">
        <v>0</v>
      </c>
      <c r="U513" s="410">
        <v>0</v>
      </c>
      <c r="V513" s="427" t="s">
        <v>993</v>
      </c>
      <c r="W513" s="405">
        <v>591.1</v>
      </c>
      <c r="X513" s="410">
        <f>ROUND(IF(V513="СК",4852.98,5055.69)*0.955*0.79*W513,2)</f>
        <v>2164212.61</v>
      </c>
      <c r="Y513" s="405">
        <v>0</v>
      </c>
      <c r="Z513" s="405">
        <v>0</v>
      </c>
      <c r="AA513" s="405">
        <v>0</v>
      </c>
      <c r="AB513" s="405">
        <v>0</v>
      </c>
      <c r="AC513" s="405">
        <v>0</v>
      </c>
      <c r="AD513" s="405">
        <v>0</v>
      </c>
      <c r="AE513" s="405">
        <v>0</v>
      </c>
      <c r="AF513" s="405">
        <v>0</v>
      </c>
      <c r="AG513" s="405">
        <v>0</v>
      </c>
      <c r="AH513" s="405">
        <v>0</v>
      </c>
      <c r="AI513" s="405">
        <v>0</v>
      </c>
      <c r="AJ513" s="405">
        <f t="shared" ref="AJ513:AJ519" si="415">ROUND(X513/95.5*3,2)</f>
        <v>67985.740000000005</v>
      </c>
      <c r="AK513" s="405">
        <f t="shared" ref="AK513:AK519" si="416">ROUND(X513/95.5*1.5,2)</f>
        <v>33992.870000000003</v>
      </c>
      <c r="AL513" s="405">
        <v>0</v>
      </c>
      <c r="AN513" s="372">
        <f>I513/'Приложение 1.1'!J511</f>
        <v>0</v>
      </c>
      <c r="AO513" s="372" t="e">
        <f t="shared" si="372"/>
        <v>#DIV/0!</v>
      </c>
      <c r="AP513" s="372" t="e">
        <f t="shared" si="373"/>
        <v>#DIV/0!</v>
      </c>
      <c r="AQ513" s="372" t="e">
        <f t="shared" si="374"/>
        <v>#DIV/0!</v>
      </c>
      <c r="AR513" s="372" t="e">
        <f t="shared" si="375"/>
        <v>#DIV/0!</v>
      </c>
      <c r="AS513" s="372" t="e">
        <f t="shared" si="376"/>
        <v>#DIV/0!</v>
      </c>
      <c r="AT513" s="372" t="e">
        <f t="shared" si="377"/>
        <v>#DIV/0!</v>
      </c>
      <c r="AU513" s="372">
        <f t="shared" si="378"/>
        <v>3661.3307562172217</v>
      </c>
      <c r="AV513" s="372" t="e">
        <f t="shared" si="379"/>
        <v>#DIV/0!</v>
      </c>
      <c r="AW513" s="372" t="e">
        <f t="shared" si="380"/>
        <v>#DIV/0!</v>
      </c>
      <c r="AX513" s="372" t="e">
        <f t="shared" si="381"/>
        <v>#DIV/0!</v>
      </c>
      <c r="AY513" s="372">
        <f>AI513/'Приложение 1.1'!J511</f>
        <v>0</v>
      </c>
      <c r="AZ513" s="404">
        <v>766.59</v>
      </c>
      <c r="BA513" s="404">
        <v>2173.62</v>
      </c>
      <c r="BB513" s="404">
        <v>891.36</v>
      </c>
      <c r="BC513" s="404">
        <v>860.72</v>
      </c>
      <c r="BD513" s="404">
        <v>1699.83</v>
      </c>
      <c r="BE513" s="404">
        <v>1134.04</v>
      </c>
      <c r="BF513" s="404">
        <v>2338035</v>
      </c>
      <c r="BG513" s="404">
        <f t="shared" si="382"/>
        <v>4644</v>
      </c>
      <c r="BH513" s="404">
        <v>9186</v>
      </c>
      <c r="BI513" s="404">
        <v>3559.09</v>
      </c>
      <c r="BJ513" s="404">
        <v>6295.55</v>
      </c>
      <c r="BK513" s="404">
        <f t="shared" si="383"/>
        <v>934101.09</v>
      </c>
      <c r="BL513" s="373" t="str">
        <f t="shared" si="384"/>
        <v xml:space="preserve"> </v>
      </c>
      <c r="BM513" s="373" t="e">
        <f t="shared" si="385"/>
        <v>#DIV/0!</v>
      </c>
      <c r="BN513" s="373" t="e">
        <f t="shared" si="386"/>
        <v>#DIV/0!</v>
      </c>
      <c r="BO513" s="373" t="e">
        <f t="shared" si="387"/>
        <v>#DIV/0!</v>
      </c>
      <c r="BP513" s="373" t="e">
        <f t="shared" si="388"/>
        <v>#DIV/0!</v>
      </c>
      <c r="BQ513" s="373" t="e">
        <f t="shared" si="389"/>
        <v>#DIV/0!</v>
      </c>
      <c r="BR513" s="373" t="e">
        <f t="shared" si="390"/>
        <v>#DIV/0!</v>
      </c>
      <c r="BS513" s="373" t="str">
        <f t="shared" si="391"/>
        <v xml:space="preserve"> </v>
      </c>
      <c r="BT513" s="373" t="e">
        <f t="shared" si="392"/>
        <v>#DIV/0!</v>
      </c>
      <c r="BU513" s="373" t="e">
        <f t="shared" si="393"/>
        <v>#DIV/0!</v>
      </c>
      <c r="BV513" s="373" t="e">
        <f t="shared" si="394"/>
        <v>#DIV/0!</v>
      </c>
      <c r="BW513" s="373" t="str">
        <f t="shared" si="395"/>
        <v xml:space="preserve"> </v>
      </c>
      <c r="BY513" s="406">
        <f t="shared" si="396"/>
        <v>3.0000001500314699</v>
      </c>
      <c r="BZ513" s="407">
        <f t="shared" si="397"/>
        <v>1.500000075015735</v>
      </c>
      <c r="CA513" s="408">
        <f t="shared" si="398"/>
        <v>3833.8542040263915</v>
      </c>
      <c r="CB513" s="404">
        <f t="shared" si="399"/>
        <v>4852.9799999999996</v>
      </c>
      <c r="CC513" s="409" t="str">
        <f t="shared" si="400"/>
        <v xml:space="preserve"> </v>
      </c>
      <c r="CD513" s="418">
        <f>CA513-CB513</f>
        <v>-1019.1257959736081</v>
      </c>
    </row>
    <row r="514" spans="1:82" s="403" customFormat="1" ht="9" customHeight="1">
      <c r="A514" s="541">
        <v>147</v>
      </c>
      <c r="B514" s="425" t="s">
        <v>753</v>
      </c>
      <c r="C514" s="426">
        <v>2743.8</v>
      </c>
      <c r="D514" s="413"/>
      <c r="E514" s="427"/>
      <c r="F514" s="427"/>
      <c r="G514" s="415">
        <f t="shared" si="414"/>
        <v>3113804.53</v>
      </c>
      <c r="H514" s="410">
        <f>I514+K514+M514+O514+Q514+S514</f>
        <v>0</v>
      </c>
      <c r="I514" s="416">
        <v>0</v>
      </c>
      <c r="J514" s="416">
        <v>0</v>
      </c>
      <c r="K514" s="416">
        <v>0</v>
      </c>
      <c r="L514" s="416">
        <v>0</v>
      </c>
      <c r="M514" s="416">
        <v>0</v>
      </c>
      <c r="N514" s="410">
        <v>0</v>
      </c>
      <c r="O514" s="410">
        <v>0</v>
      </c>
      <c r="P514" s="410">
        <v>0</v>
      </c>
      <c r="Q514" s="410">
        <v>0</v>
      </c>
      <c r="R514" s="410">
        <v>0</v>
      </c>
      <c r="S514" s="410">
        <v>0</v>
      </c>
      <c r="T514" s="417">
        <v>0</v>
      </c>
      <c r="U514" s="410">
        <v>0</v>
      </c>
      <c r="V514" s="427" t="s">
        <v>992</v>
      </c>
      <c r="W514" s="405">
        <v>843.7</v>
      </c>
      <c r="X514" s="410">
        <f>ROUND(IF(V514="СК",4852.98,5055.69)*0.955*0.73*W514,2)</f>
        <v>2973683.32</v>
      </c>
      <c r="Y514" s="405">
        <v>0</v>
      </c>
      <c r="Z514" s="405">
        <v>0</v>
      </c>
      <c r="AA514" s="405">
        <v>0</v>
      </c>
      <c r="AB514" s="405">
        <v>0</v>
      </c>
      <c r="AC514" s="405">
        <v>0</v>
      </c>
      <c r="AD514" s="405">
        <v>0</v>
      </c>
      <c r="AE514" s="405">
        <v>0</v>
      </c>
      <c r="AF514" s="405">
        <v>0</v>
      </c>
      <c r="AG514" s="405">
        <v>0</v>
      </c>
      <c r="AH514" s="405">
        <v>0</v>
      </c>
      <c r="AI514" s="405">
        <v>0</v>
      </c>
      <c r="AJ514" s="405">
        <f t="shared" si="415"/>
        <v>93414.14</v>
      </c>
      <c r="AK514" s="405">
        <f t="shared" si="416"/>
        <v>46707.07</v>
      </c>
      <c r="AL514" s="405">
        <v>0</v>
      </c>
      <c r="AM514" s="403" t="s">
        <v>1086</v>
      </c>
      <c r="AN514" s="372">
        <f>I514/'Приложение 1.1'!J512</f>
        <v>0</v>
      </c>
      <c r="AO514" s="372" t="e">
        <f t="shared" si="372"/>
        <v>#DIV/0!</v>
      </c>
      <c r="AP514" s="372" t="e">
        <f t="shared" si="373"/>
        <v>#DIV/0!</v>
      </c>
      <c r="AQ514" s="372" t="e">
        <f t="shared" si="374"/>
        <v>#DIV/0!</v>
      </c>
      <c r="AR514" s="372" t="e">
        <f t="shared" si="375"/>
        <v>#DIV/0!</v>
      </c>
      <c r="AS514" s="372" t="e">
        <f t="shared" si="376"/>
        <v>#DIV/0!</v>
      </c>
      <c r="AT514" s="372" t="e">
        <f t="shared" si="377"/>
        <v>#DIV/0!</v>
      </c>
      <c r="AU514" s="372">
        <f t="shared" si="378"/>
        <v>3524.5742799573304</v>
      </c>
      <c r="AV514" s="372" t="e">
        <f t="shared" si="379"/>
        <v>#DIV/0!</v>
      </c>
      <c r="AW514" s="372" t="e">
        <f t="shared" si="380"/>
        <v>#DIV/0!</v>
      </c>
      <c r="AX514" s="372" t="e">
        <f t="shared" si="381"/>
        <v>#DIV/0!</v>
      </c>
      <c r="AY514" s="372">
        <f>AI514/'Приложение 1.1'!J512</f>
        <v>0</v>
      </c>
      <c r="AZ514" s="404">
        <v>766.59</v>
      </c>
      <c r="BA514" s="404">
        <v>2173.62</v>
      </c>
      <c r="BB514" s="404">
        <v>891.36</v>
      </c>
      <c r="BC514" s="404">
        <v>860.72</v>
      </c>
      <c r="BD514" s="404">
        <v>1699.83</v>
      </c>
      <c r="BE514" s="404">
        <v>1134.04</v>
      </c>
      <c r="BF514" s="404">
        <v>2338035</v>
      </c>
      <c r="BG514" s="404">
        <f t="shared" si="382"/>
        <v>4837.9799999999996</v>
      </c>
      <c r="BH514" s="404">
        <v>9186</v>
      </c>
      <c r="BI514" s="404">
        <v>3559.09</v>
      </c>
      <c r="BJ514" s="404">
        <v>6295.55</v>
      </c>
      <c r="BK514" s="404">
        <f t="shared" si="383"/>
        <v>934101.09</v>
      </c>
      <c r="BL514" s="373" t="str">
        <f t="shared" si="384"/>
        <v xml:space="preserve"> </v>
      </c>
      <c r="BM514" s="373" t="e">
        <f t="shared" si="385"/>
        <v>#DIV/0!</v>
      </c>
      <c r="BN514" s="373" t="e">
        <f t="shared" si="386"/>
        <v>#DIV/0!</v>
      </c>
      <c r="BO514" s="373" t="e">
        <f t="shared" si="387"/>
        <v>#DIV/0!</v>
      </c>
      <c r="BP514" s="373" t="e">
        <f t="shared" si="388"/>
        <v>#DIV/0!</v>
      </c>
      <c r="BQ514" s="373" t="e">
        <f t="shared" si="389"/>
        <v>#DIV/0!</v>
      </c>
      <c r="BR514" s="373" t="e">
        <f t="shared" si="390"/>
        <v>#DIV/0!</v>
      </c>
      <c r="BS514" s="373" t="str">
        <f t="shared" si="391"/>
        <v xml:space="preserve"> </v>
      </c>
      <c r="BT514" s="373" t="e">
        <f t="shared" si="392"/>
        <v>#DIV/0!</v>
      </c>
      <c r="BU514" s="373" t="e">
        <f t="shared" si="393"/>
        <v>#DIV/0!</v>
      </c>
      <c r="BV514" s="373" t="e">
        <f t="shared" si="394"/>
        <v>#DIV/0!</v>
      </c>
      <c r="BW514" s="373" t="str">
        <f t="shared" si="395"/>
        <v xml:space="preserve"> </v>
      </c>
      <c r="BY514" s="406">
        <f t="shared" si="396"/>
        <v>3.0000001316717206</v>
      </c>
      <c r="BZ514" s="407">
        <f t="shared" si="397"/>
        <v>1.5000000658358603</v>
      </c>
      <c r="CA514" s="408">
        <f t="shared" si="398"/>
        <v>3690.6537039231948</v>
      </c>
      <c r="CB514" s="404">
        <f t="shared" si="399"/>
        <v>5055.6899999999996</v>
      </c>
      <c r="CC514" s="409" t="str">
        <f t="shared" si="400"/>
        <v xml:space="preserve"> </v>
      </c>
    </row>
    <row r="515" spans="1:82" s="651" customFormat="1" ht="9" customHeight="1">
      <c r="A515" s="642">
        <v>148</v>
      </c>
      <c r="B515" s="699" t="s">
        <v>754</v>
      </c>
      <c r="C515" s="700">
        <v>5959.5</v>
      </c>
      <c r="D515" s="665"/>
      <c r="E515" s="701"/>
      <c r="F515" s="701"/>
      <c r="G515" s="696">
        <f t="shared" si="414"/>
        <v>9222166.9299999997</v>
      </c>
      <c r="H515" s="648">
        <f t="shared" ref="H515:H520" si="417">I515+K515+M515+O515+Q515+S515</f>
        <v>0</v>
      </c>
      <c r="I515" s="673">
        <v>0</v>
      </c>
      <c r="J515" s="673">
        <v>0</v>
      </c>
      <c r="K515" s="673">
        <v>0</v>
      </c>
      <c r="L515" s="673">
        <v>0</v>
      </c>
      <c r="M515" s="673">
        <v>0</v>
      </c>
      <c r="N515" s="648">
        <v>0</v>
      </c>
      <c r="O515" s="648">
        <v>0</v>
      </c>
      <c r="P515" s="648">
        <v>0</v>
      </c>
      <c r="Q515" s="648">
        <v>0</v>
      </c>
      <c r="R515" s="648">
        <v>0</v>
      </c>
      <c r="S515" s="648">
        <v>0</v>
      </c>
      <c r="T515" s="649">
        <v>0</v>
      </c>
      <c r="U515" s="648">
        <v>0</v>
      </c>
      <c r="V515" s="701" t="s">
        <v>992</v>
      </c>
      <c r="W515" s="650">
        <v>1848</v>
      </c>
      <c r="X515" s="648">
        <v>8882441.7400000002</v>
      </c>
      <c r="Y515" s="650">
        <v>0</v>
      </c>
      <c r="Z515" s="650">
        <v>0</v>
      </c>
      <c r="AA515" s="650">
        <v>0</v>
      </c>
      <c r="AB515" s="650">
        <v>0</v>
      </c>
      <c r="AC515" s="650">
        <v>0</v>
      </c>
      <c r="AD515" s="650">
        <v>0</v>
      </c>
      <c r="AE515" s="650">
        <v>0</v>
      </c>
      <c r="AF515" s="650">
        <v>0</v>
      </c>
      <c r="AG515" s="650">
        <v>0</v>
      </c>
      <c r="AH515" s="650">
        <v>0</v>
      </c>
      <c r="AI515" s="650">
        <v>0</v>
      </c>
      <c r="AJ515" s="650">
        <v>226104.73</v>
      </c>
      <c r="AK515" s="650">
        <v>113620.46</v>
      </c>
      <c r="AL515" s="650">
        <v>0</v>
      </c>
      <c r="AN515" s="372">
        <f>I515/'Приложение 1.1'!J513</f>
        <v>0</v>
      </c>
      <c r="AO515" s="372" t="e">
        <f t="shared" si="372"/>
        <v>#DIV/0!</v>
      </c>
      <c r="AP515" s="372" t="e">
        <f t="shared" si="373"/>
        <v>#DIV/0!</v>
      </c>
      <c r="AQ515" s="372" t="e">
        <f t="shared" si="374"/>
        <v>#DIV/0!</v>
      </c>
      <c r="AR515" s="372" t="e">
        <f t="shared" si="375"/>
        <v>#DIV/0!</v>
      </c>
      <c r="AS515" s="372" t="e">
        <f t="shared" si="376"/>
        <v>#DIV/0!</v>
      </c>
      <c r="AT515" s="372" t="e">
        <f t="shared" si="377"/>
        <v>#DIV/0!</v>
      </c>
      <c r="AU515" s="372">
        <f t="shared" si="378"/>
        <v>4806.5160930735929</v>
      </c>
      <c r="AV515" s="372" t="e">
        <f t="shared" si="379"/>
        <v>#DIV/0!</v>
      </c>
      <c r="AW515" s="372" t="e">
        <f t="shared" si="380"/>
        <v>#DIV/0!</v>
      </c>
      <c r="AX515" s="372" t="e">
        <f t="shared" si="381"/>
        <v>#DIV/0!</v>
      </c>
      <c r="AY515" s="372">
        <f>AI515/'Приложение 1.1'!J513</f>
        <v>0</v>
      </c>
      <c r="AZ515" s="404">
        <v>766.59</v>
      </c>
      <c r="BA515" s="404">
        <v>2173.62</v>
      </c>
      <c r="BB515" s="404">
        <v>891.36</v>
      </c>
      <c r="BC515" s="404">
        <v>860.72</v>
      </c>
      <c r="BD515" s="404">
        <v>1699.83</v>
      </c>
      <c r="BE515" s="404">
        <v>1134.04</v>
      </c>
      <c r="BF515" s="404">
        <v>2338035</v>
      </c>
      <c r="BG515" s="404">
        <f t="shared" si="382"/>
        <v>4837.9799999999996</v>
      </c>
      <c r="BH515" s="404">
        <v>9186</v>
      </c>
      <c r="BI515" s="404">
        <v>3559.09</v>
      </c>
      <c r="BJ515" s="404">
        <v>6295.55</v>
      </c>
      <c r="BK515" s="404">
        <f t="shared" si="383"/>
        <v>934101.09</v>
      </c>
      <c r="BL515" s="373" t="str">
        <f t="shared" si="384"/>
        <v xml:space="preserve"> </v>
      </c>
      <c r="BM515" s="373" t="e">
        <f t="shared" si="385"/>
        <v>#DIV/0!</v>
      </c>
      <c r="BN515" s="373" t="e">
        <f t="shared" si="386"/>
        <v>#DIV/0!</v>
      </c>
      <c r="BO515" s="373" t="e">
        <f t="shared" si="387"/>
        <v>#DIV/0!</v>
      </c>
      <c r="BP515" s="373" t="e">
        <f t="shared" si="388"/>
        <v>#DIV/0!</v>
      </c>
      <c r="BQ515" s="373" t="e">
        <f t="shared" si="389"/>
        <v>#DIV/0!</v>
      </c>
      <c r="BR515" s="373" t="e">
        <f t="shared" si="390"/>
        <v>#DIV/0!</v>
      </c>
      <c r="BS515" s="373" t="str">
        <f t="shared" si="391"/>
        <v xml:space="preserve"> </v>
      </c>
      <c r="BT515" s="373" t="e">
        <f t="shared" si="392"/>
        <v>#DIV/0!</v>
      </c>
      <c r="BU515" s="373" t="e">
        <f t="shared" si="393"/>
        <v>#DIV/0!</v>
      </c>
      <c r="BV515" s="373" t="e">
        <f t="shared" si="394"/>
        <v>#DIV/0!</v>
      </c>
      <c r="BW515" s="373" t="str">
        <f t="shared" si="395"/>
        <v xml:space="preserve"> </v>
      </c>
      <c r="BX515" s="403"/>
      <c r="BY515" s="406">
        <f t="shared" si="396"/>
        <v>2.451752735731493</v>
      </c>
      <c r="BZ515" s="407">
        <f t="shared" si="397"/>
        <v>1.2320364710639651</v>
      </c>
      <c r="CA515" s="408">
        <f t="shared" si="398"/>
        <v>4990.3500703463205</v>
      </c>
      <c r="CB515" s="404">
        <f t="shared" si="399"/>
        <v>5055.6899999999996</v>
      </c>
      <c r="CC515" s="409" t="str">
        <f t="shared" si="400"/>
        <v xml:space="preserve"> </v>
      </c>
    </row>
    <row r="516" spans="1:82" s="403" customFormat="1" ht="9" customHeight="1">
      <c r="A516" s="641">
        <v>149</v>
      </c>
      <c r="B516" s="425" t="s">
        <v>755</v>
      </c>
      <c r="C516" s="426">
        <v>5145.8</v>
      </c>
      <c r="D516" s="413"/>
      <c r="E516" s="427"/>
      <c r="F516" s="427"/>
      <c r="G516" s="415">
        <f t="shared" si="414"/>
        <v>6764599.1600000001</v>
      </c>
      <c r="H516" s="410">
        <f t="shared" si="417"/>
        <v>0</v>
      </c>
      <c r="I516" s="416">
        <v>0</v>
      </c>
      <c r="J516" s="416">
        <v>0</v>
      </c>
      <c r="K516" s="416">
        <v>0</v>
      </c>
      <c r="L516" s="416">
        <v>0</v>
      </c>
      <c r="M516" s="416">
        <v>0</v>
      </c>
      <c r="N516" s="410">
        <v>0</v>
      </c>
      <c r="O516" s="410">
        <v>0</v>
      </c>
      <c r="P516" s="410">
        <v>0</v>
      </c>
      <c r="Q516" s="410">
        <v>0</v>
      </c>
      <c r="R516" s="410">
        <v>0</v>
      </c>
      <c r="S516" s="410">
        <v>0</v>
      </c>
      <c r="T516" s="417">
        <v>0</v>
      </c>
      <c r="U516" s="410">
        <v>0</v>
      </c>
      <c r="V516" s="427" t="s">
        <v>992</v>
      </c>
      <c r="W516" s="405">
        <v>1832.9</v>
      </c>
      <c r="X516" s="410">
        <f>ROUND(IF(V516="СК",4852.98,5055.69)*0.955*0.73*W516,2)</f>
        <v>6460192.2000000002</v>
      </c>
      <c r="Y516" s="405">
        <v>0</v>
      </c>
      <c r="Z516" s="405">
        <v>0</v>
      </c>
      <c r="AA516" s="405">
        <v>0</v>
      </c>
      <c r="AB516" s="405">
        <v>0</v>
      </c>
      <c r="AC516" s="405">
        <v>0</v>
      </c>
      <c r="AD516" s="405">
        <v>0</v>
      </c>
      <c r="AE516" s="405">
        <v>0</v>
      </c>
      <c r="AF516" s="405">
        <v>0</v>
      </c>
      <c r="AG516" s="405">
        <v>0</v>
      </c>
      <c r="AH516" s="405">
        <v>0</v>
      </c>
      <c r="AI516" s="405">
        <v>0</v>
      </c>
      <c r="AJ516" s="405">
        <f t="shared" si="415"/>
        <v>202937.97</v>
      </c>
      <c r="AK516" s="405">
        <f t="shared" si="416"/>
        <v>101468.99</v>
      </c>
      <c r="AL516" s="405">
        <v>0</v>
      </c>
      <c r="AN516" s="372">
        <f>I516/'Приложение 1.1'!J514</f>
        <v>0</v>
      </c>
      <c r="AO516" s="372" t="e">
        <f t="shared" si="372"/>
        <v>#DIV/0!</v>
      </c>
      <c r="AP516" s="372" t="e">
        <f t="shared" si="373"/>
        <v>#DIV/0!</v>
      </c>
      <c r="AQ516" s="372" t="e">
        <f t="shared" si="374"/>
        <v>#DIV/0!</v>
      </c>
      <c r="AR516" s="372" t="e">
        <f t="shared" si="375"/>
        <v>#DIV/0!</v>
      </c>
      <c r="AS516" s="372" t="e">
        <f t="shared" si="376"/>
        <v>#DIV/0!</v>
      </c>
      <c r="AT516" s="372" t="e">
        <f t="shared" si="377"/>
        <v>#DIV/0!</v>
      </c>
      <c r="AU516" s="372">
        <f t="shared" si="378"/>
        <v>3524.5742811937366</v>
      </c>
      <c r="AV516" s="372" t="e">
        <f t="shared" si="379"/>
        <v>#DIV/0!</v>
      </c>
      <c r="AW516" s="372" t="e">
        <f t="shared" si="380"/>
        <v>#DIV/0!</v>
      </c>
      <c r="AX516" s="372" t="e">
        <f t="shared" si="381"/>
        <v>#DIV/0!</v>
      </c>
      <c r="AY516" s="372">
        <f>AI516/'Приложение 1.1'!J514</f>
        <v>0</v>
      </c>
      <c r="AZ516" s="404">
        <v>766.59</v>
      </c>
      <c r="BA516" s="404">
        <v>2173.62</v>
      </c>
      <c r="BB516" s="404">
        <v>891.36</v>
      </c>
      <c r="BC516" s="404">
        <v>860.72</v>
      </c>
      <c r="BD516" s="404">
        <v>1699.83</v>
      </c>
      <c r="BE516" s="404">
        <v>1134.04</v>
      </c>
      <c r="BF516" s="404">
        <v>2338035</v>
      </c>
      <c r="BG516" s="404">
        <f t="shared" si="382"/>
        <v>4837.9799999999996</v>
      </c>
      <c r="BH516" s="404">
        <v>9186</v>
      </c>
      <c r="BI516" s="404">
        <v>3559.09</v>
      </c>
      <c r="BJ516" s="404">
        <v>6295.55</v>
      </c>
      <c r="BK516" s="404">
        <f t="shared" si="383"/>
        <v>934101.09</v>
      </c>
      <c r="BL516" s="373" t="str">
        <f t="shared" si="384"/>
        <v xml:space="preserve"> </v>
      </c>
      <c r="BM516" s="373" t="e">
        <f t="shared" si="385"/>
        <v>#DIV/0!</v>
      </c>
      <c r="BN516" s="373" t="e">
        <f t="shared" si="386"/>
        <v>#DIV/0!</v>
      </c>
      <c r="BO516" s="373" t="e">
        <f t="shared" si="387"/>
        <v>#DIV/0!</v>
      </c>
      <c r="BP516" s="373" t="e">
        <f t="shared" si="388"/>
        <v>#DIV/0!</v>
      </c>
      <c r="BQ516" s="373" t="e">
        <f t="shared" si="389"/>
        <v>#DIV/0!</v>
      </c>
      <c r="BR516" s="373" t="e">
        <f t="shared" si="390"/>
        <v>#DIV/0!</v>
      </c>
      <c r="BS516" s="373" t="str">
        <f t="shared" si="391"/>
        <v xml:space="preserve"> </v>
      </c>
      <c r="BT516" s="373" t="e">
        <f t="shared" si="392"/>
        <v>#DIV/0!</v>
      </c>
      <c r="BU516" s="373" t="e">
        <f t="shared" si="393"/>
        <v>#DIV/0!</v>
      </c>
      <c r="BV516" s="373" t="e">
        <f t="shared" si="394"/>
        <v>#DIV/0!</v>
      </c>
      <c r="BW516" s="373" t="str">
        <f t="shared" si="395"/>
        <v xml:space="preserve"> </v>
      </c>
      <c r="BY516" s="406">
        <f t="shared" si="396"/>
        <v>2.9999999290423589</v>
      </c>
      <c r="BZ516" s="407">
        <f t="shared" si="397"/>
        <v>1.5000000384353891</v>
      </c>
      <c r="CA516" s="408">
        <f t="shared" si="398"/>
        <v>3690.6536963282228</v>
      </c>
      <c r="CB516" s="404">
        <f t="shared" si="399"/>
        <v>5055.6899999999996</v>
      </c>
      <c r="CC516" s="409" t="str">
        <f t="shared" si="400"/>
        <v xml:space="preserve"> </v>
      </c>
    </row>
    <row r="517" spans="1:82" s="403" customFormat="1" ht="9" customHeight="1">
      <c r="A517" s="641">
        <v>150</v>
      </c>
      <c r="B517" s="425" t="s">
        <v>756</v>
      </c>
      <c r="C517" s="426">
        <v>1529.4</v>
      </c>
      <c r="D517" s="413"/>
      <c r="E517" s="427"/>
      <c r="F517" s="427"/>
      <c r="G517" s="415">
        <f t="shared" si="414"/>
        <v>3638711.03</v>
      </c>
      <c r="H517" s="410">
        <f t="shared" si="417"/>
        <v>0</v>
      </c>
      <c r="I517" s="416">
        <v>0</v>
      </c>
      <c r="J517" s="416">
        <v>0</v>
      </c>
      <c r="K517" s="416">
        <v>0</v>
      </c>
      <c r="L517" s="416">
        <v>0</v>
      </c>
      <c r="M517" s="416">
        <v>0</v>
      </c>
      <c r="N517" s="410">
        <v>0</v>
      </c>
      <c r="O517" s="410">
        <v>0</v>
      </c>
      <c r="P517" s="410">
        <v>0</v>
      </c>
      <c r="Q517" s="410">
        <v>0</v>
      </c>
      <c r="R517" s="410">
        <v>0</v>
      </c>
      <c r="S517" s="410">
        <v>0</v>
      </c>
      <c r="T517" s="417">
        <v>0</v>
      </c>
      <c r="U517" s="410">
        <v>0</v>
      </c>
      <c r="V517" s="427" t="s">
        <v>993</v>
      </c>
      <c r="W517" s="405">
        <v>949.1</v>
      </c>
      <c r="X517" s="410">
        <f>ROUND(IF(V517="СК",4852.98,5055.69)*0.955*0.79*W517,2)</f>
        <v>3474969.03</v>
      </c>
      <c r="Y517" s="405">
        <v>0</v>
      </c>
      <c r="Z517" s="405">
        <v>0</v>
      </c>
      <c r="AA517" s="405">
        <v>0</v>
      </c>
      <c r="AB517" s="405">
        <v>0</v>
      </c>
      <c r="AC517" s="405">
        <v>0</v>
      </c>
      <c r="AD517" s="405">
        <v>0</v>
      </c>
      <c r="AE517" s="405">
        <v>0</v>
      </c>
      <c r="AF517" s="405">
        <v>0</v>
      </c>
      <c r="AG517" s="405">
        <v>0</v>
      </c>
      <c r="AH517" s="405">
        <v>0</v>
      </c>
      <c r="AI517" s="405">
        <v>0</v>
      </c>
      <c r="AJ517" s="405">
        <f t="shared" si="415"/>
        <v>109161.33</v>
      </c>
      <c r="AK517" s="405">
        <f t="shared" si="416"/>
        <v>54580.67</v>
      </c>
      <c r="AL517" s="405">
        <v>0</v>
      </c>
      <c r="AN517" s="372">
        <f>I517/'Приложение 1.1'!J515</f>
        <v>0</v>
      </c>
      <c r="AO517" s="372" t="e">
        <f t="shared" si="372"/>
        <v>#DIV/0!</v>
      </c>
      <c r="AP517" s="372" t="e">
        <f t="shared" si="373"/>
        <v>#DIV/0!</v>
      </c>
      <c r="AQ517" s="372" t="e">
        <f t="shared" si="374"/>
        <v>#DIV/0!</v>
      </c>
      <c r="AR517" s="372" t="e">
        <f t="shared" si="375"/>
        <v>#DIV/0!</v>
      </c>
      <c r="AS517" s="372" t="e">
        <f t="shared" si="376"/>
        <v>#DIV/0!</v>
      </c>
      <c r="AT517" s="372" t="e">
        <f t="shared" si="377"/>
        <v>#DIV/0!</v>
      </c>
      <c r="AU517" s="372">
        <f t="shared" si="378"/>
        <v>3661.3307659888314</v>
      </c>
      <c r="AV517" s="372" t="e">
        <f t="shared" si="379"/>
        <v>#DIV/0!</v>
      </c>
      <c r="AW517" s="372" t="e">
        <f t="shared" si="380"/>
        <v>#DIV/0!</v>
      </c>
      <c r="AX517" s="372" t="e">
        <f t="shared" si="381"/>
        <v>#DIV/0!</v>
      </c>
      <c r="AY517" s="372">
        <f>AI517/'Приложение 1.1'!J515</f>
        <v>0</v>
      </c>
      <c r="AZ517" s="404">
        <v>766.59</v>
      </c>
      <c r="BA517" s="404">
        <v>2173.62</v>
      </c>
      <c r="BB517" s="404">
        <v>891.36</v>
      </c>
      <c r="BC517" s="404">
        <v>860.72</v>
      </c>
      <c r="BD517" s="404">
        <v>1699.83</v>
      </c>
      <c r="BE517" s="404">
        <v>1134.04</v>
      </c>
      <c r="BF517" s="404">
        <v>2338035</v>
      </c>
      <c r="BG517" s="404">
        <f t="shared" si="382"/>
        <v>4644</v>
      </c>
      <c r="BH517" s="404">
        <v>9186</v>
      </c>
      <c r="BI517" s="404">
        <v>3559.09</v>
      </c>
      <c r="BJ517" s="404">
        <v>6295.55</v>
      </c>
      <c r="BK517" s="404">
        <f t="shared" si="383"/>
        <v>934101.09</v>
      </c>
      <c r="BL517" s="373" t="str">
        <f t="shared" si="384"/>
        <v xml:space="preserve"> </v>
      </c>
      <c r="BM517" s="373" t="e">
        <f t="shared" si="385"/>
        <v>#DIV/0!</v>
      </c>
      <c r="BN517" s="373" t="e">
        <f t="shared" si="386"/>
        <v>#DIV/0!</v>
      </c>
      <c r="BO517" s="373" t="e">
        <f t="shared" si="387"/>
        <v>#DIV/0!</v>
      </c>
      <c r="BP517" s="373" t="e">
        <f t="shared" si="388"/>
        <v>#DIV/0!</v>
      </c>
      <c r="BQ517" s="373" t="e">
        <f t="shared" si="389"/>
        <v>#DIV/0!</v>
      </c>
      <c r="BR517" s="373" t="e">
        <f t="shared" si="390"/>
        <v>#DIV/0!</v>
      </c>
      <c r="BS517" s="373" t="str">
        <f t="shared" si="391"/>
        <v xml:space="preserve"> </v>
      </c>
      <c r="BT517" s="373" t="e">
        <f t="shared" si="392"/>
        <v>#DIV/0!</v>
      </c>
      <c r="BU517" s="373" t="e">
        <f t="shared" si="393"/>
        <v>#DIV/0!</v>
      </c>
      <c r="BV517" s="373" t="e">
        <f t="shared" si="394"/>
        <v>#DIV/0!</v>
      </c>
      <c r="BW517" s="373" t="str">
        <f t="shared" si="395"/>
        <v xml:space="preserve"> </v>
      </c>
      <c r="BY517" s="406">
        <f t="shared" si="396"/>
        <v>2.999999975265967</v>
      </c>
      <c r="BZ517" s="407">
        <f t="shared" si="397"/>
        <v>1.5000001250442798</v>
      </c>
      <c r="CA517" s="408">
        <f t="shared" si="398"/>
        <v>3833.8542092508687</v>
      </c>
      <c r="CB517" s="404">
        <f t="shared" si="399"/>
        <v>4852.9799999999996</v>
      </c>
      <c r="CC517" s="409" t="str">
        <f t="shared" si="400"/>
        <v xml:space="preserve"> </v>
      </c>
      <c r="CD517" s="418">
        <f>CA517-CB517</f>
        <v>-1019.1257907491308</v>
      </c>
    </row>
    <row r="518" spans="1:82" s="403" customFormat="1" ht="9" customHeight="1">
      <c r="A518" s="641">
        <v>151</v>
      </c>
      <c r="B518" s="425" t="s">
        <v>757</v>
      </c>
      <c r="C518" s="426">
        <v>1518.2</v>
      </c>
      <c r="D518" s="413"/>
      <c r="E518" s="427"/>
      <c r="F518" s="427"/>
      <c r="G518" s="415">
        <f t="shared" si="414"/>
        <v>3639094.41</v>
      </c>
      <c r="H518" s="410">
        <f t="shared" si="417"/>
        <v>0</v>
      </c>
      <c r="I518" s="416">
        <v>0</v>
      </c>
      <c r="J518" s="416">
        <v>0</v>
      </c>
      <c r="K518" s="416">
        <v>0</v>
      </c>
      <c r="L518" s="416">
        <v>0</v>
      </c>
      <c r="M518" s="416">
        <v>0</v>
      </c>
      <c r="N518" s="410">
        <v>0</v>
      </c>
      <c r="O518" s="410">
        <v>0</v>
      </c>
      <c r="P518" s="410">
        <v>0</v>
      </c>
      <c r="Q518" s="410">
        <v>0</v>
      </c>
      <c r="R518" s="410">
        <v>0</v>
      </c>
      <c r="S518" s="410">
        <v>0</v>
      </c>
      <c r="T518" s="417">
        <v>0</v>
      </c>
      <c r="U518" s="410">
        <v>0</v>
      </c>
      <c r="V518" s="427" t="s">
        <v>993</v>
      </c>
      <c r="W518" s="405">
        <v>949.2</v>
      </c>
      <c r="X518" s="410">
        <f>ROUND(IF(V518="СК",4852.98,5055.69)*0.955*0.79*W518,2)</f>
        <v>3475335.16</v>
      </c>
      <c r="Y518" s="405">
        <v>0</v>
      </c>
      <c r="Z518" s="405">
        <v>0</v>
      </c>
      <c r="AA518" s="405">
        <v>0</v>
      </c>
      <c r="AB518" s="405">
        <v>0</v>
      </c>
      <c r="AC518" s="405">
        <v>0</v>
      </c>
      <c r="AD518" s="405">
        <v>0</v>
      </c>
      <c r="AE518" s="405">
        <v>0</v>
      </c>
      <c r="AF518" s="405">
        <v>0</v>
      </c>
      <c r="AG518" s="405">
        <v>0</v>
      </c>
      <c r="AH518" s="405">
        <v>0</v>
      </c>
      <c r="AI518" s="405">
        <v>0</v>
      </c>
      <c r="AJ518" s="405">
        <f t="shared" si="415"/>
        <v>109172.83</v>
      </c>
      <c r="AK518" s="405">
        <f t="shared" si="416"/>
        <v>54586.42</v>
      </c>
      <c r="AL518" s="405">
        <v>0</v>
      </c>
      <c r="AN518" s="372">
        <f>I518/'Приложение 1.1'!J516</f>
        <v>0</v>
      </c>
      <c r="AO518" s="372" t="e">
        <f t="shared" si="372"/>
        <v>#DIV/0!</v>
      </c>
      <c r="AP518" s="372" t="e">
        <f t="shared" si="373"/>
        <v>#DIV/0!</v>
      </c>
      <c r="AQ518" s="372" t="e">
        <f t="shared" si="374"/>
        <v>#DIV/0!</v>
      </c>
      <c r="AR518" s="372" t="e">
        <f t="shared" si="375"/>
        <v>#DIV/0!</v>
      </c>
      <c r="AS518" s="372" t="e">
        <f t="shared" si="376"/>
        <v>#DIV/0!</v>
      </c>
      <c r="AT518" s="372" t="e">
        <f t="shared" si="377"/>
        <v>#DIV/0!</v>
      </c>
      <c r="AU518" s="372">
        <f t="shared" si="378"/>
        <v>3661.330762747577</v>
      </c>
      <c r="AV518" s="372" t="e">
        <f t="shared" si="379"/>
        <v>#DIV/0!</v>
      </c>
      <c r="AW518" s="372" t="e">
        <f t="shared" si="380"/>
        <v>#DIV/0!</v>
      </c>
      <c r="AX518" s="372" t="e">
        <f t="shared" si="381"/>
        <v>#DIV/0!</v>
      </c>
      <c r="AY518" s="372">
        <f>AI518/'Приложение 1.1'!J516</f>
        <v>0</v>
      </c>
      <c r="AZ518" s="404">
        <v>766.59</v>
      </c>
      <c r="BA518" s="404">
        <v>2173.62</v>
      </c>
      <c r="BB518" s="404">
        <v>891.36</v>
      </c>
      <c r="BC518" s="404">
        <v>860.72</v>
      </c>
      <c r="BD518" s="404">
        <v>1699.83</v>
      </c>
      <c r="BE518" s="404">
        <v>1134.04</v>
      </c>
      <c r="BF518" s="404">
        <v>2338035</v>
      </c>
      <c r="BG518" s="404">
        <f t="shared" si="382"/>
        <v>4644</v>
      </c>
      <c r="BH518" s="404">
        <v>9186</v>
      </c>
      <c r="BI518" s="404">
        <v>3559.09</v>
      </c>
      <c r="BJ518" s="404">
        <v>6295.55</v>
      </c>
      <c r="BK518" s="404">
        <f t="shared" si="383"/>
        <v>934101.09</v>
      </c>
      <c r="BL518" s="373" t="str">
        <f t="shared" si="384"/>
        <v xml:space="preserve"> </v>
      </c>
      <c r="BM518" s="373" t="e">
        <f t="shared" si="385"/>
        <v>#DIV/0!</v>
      </c>
      <c r="BN518" s="373" t="e">
        <f t="shared" si="386"/>
        <v>#DIV/0!</v>
      </c>
      <c r="BO518" s="373" t="e">
        <f t="shared" si="387"/>
        <v>#DIV/0!</v>
      </c>
      <c r="BP518" s="373" t="e">
        <f t="shared" si="388"/>
        <v>#DIV/0!</v>
      </c>
      <c r="BQ518" s="373" t="e">
        <f t="shared" si="389"/>
        <v>#DIV/0!</v>
      </c>
      <c r="BR518" s="373" t="e">
        <f t="shared" si="390"/>
        <v>#DIV/0!</v>
      </c>
      <c r="BS518" s="373" t="str">
        <f t="shared" si="391"/>
        <v xml:space="preserve"> </v>
      </c>
      <c r="BT518" s="373" t="e">
        <f t="shared" si="392"/>
        <v>#DIV/0!</v>
      </c>
      <c r="BU518" s="373" t="e">
        <f t="shared" si="393"/>
        <v>#DIV/0!</v>
      </c>
      <c r="BV518" s="373" t="e">
        <f t="shared" si="394"/>
        <v>#DIV/0!</v>
      </c>
      <c r="BW518" s="373" t="str">
        <f t="shared" si="395"/>
        <v xml:space="preserve"> </v>
      </c>
      <c r="BY518" s="406">
        <f t="shared" si="396"/>
        <v>2.9999999367974626</v>
      </c>
      <c r="BZ518" s="407">
        <f t="shared" si="397"/>
        <v>1.5000001057955514</v>
      </c>
      <c r="CA518" s="408">
        <f t="shared" si="398"/>
        <v>3833.8542035398232</v>
      </c>
      <c r="CB518" s="404">
        <f t="shared" si="399"/>
        <v>4852.9799999999996</v>
      </c>
      <c r="CC518" s="409" t="str">
        <f t="shared" si="400"/>
        <v xml:space="preserve"> </v>
      </c>
      <c r="CD518" s="418">
        <f>CA518-CB518</f>
        <v>-1019.1257964601764</v>
      </c>
    </row>
    <row r="519" spans="1:82" s="403" customFormat="1" ht="9" customHeight="1">
      <c r="A519" s="641">
        <v>152</v>
      </c>
      <c r="B519" s="425" t="s">
        <v>758</v>
      </c>
      <c r="C519" s="426">
        <v>1790.8</v>
      </c>
      <c r="D519" s="413"/>
      <c r="E519" s="427"/>
      <c r="F519" s="427"/>
      <c r="G519" s="415">
        <f t="shared" si="414"/>
        <v>4332255.25</v>
      </c>
      <c r="H519" s="410">
        <f t="shared" si="417"/>
        <v>0</v>
      </c>
      <c r="I519" s="416">
        <v>0</v>
      </c>
      <c r="J519" s="416">
        <v>0</v>
      </c>
      <c r="K519" s="416">
        <v>0</v>
      </c>
      <c r="L519" s="416">
        <v>0</v>
      </c>
      <c r="M519" s="416">
        <v>0</v>
      </c>
      <c r="N519" s="410">
        <v>0</v>
      </c>
      <c r="O519" s="410">
        <v>0</v>
      </c>
      <c r="P519" s="410">
        <v>0</v>
      </c>
      <c r="Q519" s="410">
        <v>0</v>
      </c>
      <c r="R519" s="410">
        <v>0</v>
      </c>
      <c r="S519" s="410">
        <v>0</v>
      </c>
      <c r="T519" s="417">
        <v>0</v>
      </c>
      <c r="U519" s="410">
        <v>0</v>
      </c>
      <c r="V519" s="427" t="s">
        <v>993</v>
      </c>
      <c r="W519" s="405">
        <v>1130</v>
      </c>
      <c r="X519" s="410">
        <f>ROUND(IF(V519="СК",4852.98,5055.69)*0.955*0.79*W519,2)</f>
        <v>4137303.76</v>
      </c>
      <c r="Y519" s="405">
        <v>0</v>
      </c>
      <c r="Z519" s="405">
        <v>0</v>
      </c>
      <c r="AA519" s="405">
        <v>0</v>
      </c>
      <c r="AB519" s="405">
        <v>0</v>
      </c>
      <c r="AC519" s="405">
        <v>0</v>
      </c>
      <c r="AD519" s="405">
        <v>0</v>
      </c>
      <c r="AE519" s="405">
        <v>0</v>
      </c>
      <c r="AF519" s="405">
        <v>0</v>
      </c>
      <c r="AG519" s="405">
        <v>0</v>
      </c>
      <c r="AH519" s="405">
        <v>0</v>
      </c>
      <c r="AI519" s="405">
        <v>0</v>
      </c>
      <c r="AJ519" s="405">
        <f t="shared" si="415"/>
        <v>129967.66</v>
      </c>
      <c r="AK519" s="405">
        <f t="shared" si="416"/>
        <v>64983.83</v>
      </c>
      <c r="AL519" s="405">
        <v>0</v>
      </c>
      <c r="AN519" s="372">
        <f>I519/'Приложение 1.1'!J517</f>
        <v>0</v>
      </c>
      <c r="AO519" s="372" t="e">
        <f t="shared" si="372"/>
        <v>#DIV/0!</v>
      </c>
      <c r="AP519" s="372" t="e">
        <f t="shared" si="373"/>
        <v>#DIV/0!</v>
      </c>
      <c r="AQ519" s="372" t="e">
        <f t="shared" si="374"/>
        <v>#DIV/0!</v>
      </c>
      <c r="AR519" s="372" t="e">
        <f t="shared" si="375"/>
        <v>#DIV/0!</v>
      </c>
      <c r="AS519" s="372" t="e">
        <f t="shared" si="376"/>
        <v>#DIV/0!</v>
      </c>
      <c r="AT519" s="372" t="e">
        <f t="shared" si="377"/>
        <v>#DIV/0!</v>
      </c>
      <c r="AU519" s="372">
        <f t="shared" si="378"/>
        <v>3661.3307610619468</v>
      </c>
      <c r="AV519" s="372" t="e">
        <f t="shared" si="379"/>
        <v>#DIV/0!</v>
      </c>
      <c r="AW519" s="372" t="e">
        <f t="shared" si="380"/>
        <v>#DIV/0!</v>
      </c>
      <c r="AX519" s="372" t="e">
        <f t="shared" si="381"/>
        <v>#DIV/0!</v>
      </c>
      <c r="AY519" s="372">
        <f>AI519/'Приложение 1.1'!J517</f>
        <v>0</v>
      </c>
      <c r="AZ519" s="404">
        <v>766.59</v>
      </c>
      <c r="BA519" s="404">
        <v>2173.62</v>
      </c>
      <c r="BB519" s="404">
        <v>891.36</v>
      </c>
      <c r="BC519" s="404">
        <v>860.72</v>
      </c>
      <c r="BD519" s="404">
        <v>1699.83</v>
      </c>
      <c r="BE519" s="404">
        <v>1134.04</v>
      </c>
      <c r="BF519" s="404">
        <v>2338035</v>
      </c>
      <c r="BG519" s="404">
        <f t="shared" si="382"/>
        <v>4644</v>
      </c>
      <c r="BH519" s="404">
        <v>9186</v>
      </c>
      <c r="BI519" s="404">
        <v>3559.09</v>
      </c>
      <c r="BJ519" s="404">
        <v>6295.55</v>
      </c>
      <c r="BK519" s="404">
        <f t="shared" si="383"/>
        <v>934101.09</v>
      </c>
      <c r="BL519" s="373" t="str">
        <f t="shared" si="384"/>
        <v xml:space="preserve"> </v>
      </c>
      <c r="BM519" s="373" t="e">
        <f t="shared" si="385"/>
        <v>#DIV/0!</v>
      </c>
      <c r="BN519" s="373" t="e">
        <f t="shared" si="386"/>
        <v>#DIV/0!</v>
      </c>
      <c r="BO519" s="373" t="e">
        <f t="shared" si="387"/>
        <v>#DIV/0!</v>
      </c>
      <c r="BP519" s="373" t="e">
        <f t="shared" si="388"/>
        <v>#DIV/0!</v>
      </c>
      <c r="BQ519" s="373" t="e">
        <f t="shared" si="389"/>
        <v>#DIV/0!</v>
      </c>
      <c r="BR519" s="373" t="e">
        <f t="shared" si="390"/>
        <v>#DIV/0!</v>
      </c>
      <c r="BS519" s="373" t="str">
        <f t="shared" si="391"/>
        <v xml:space="preserve"> </v>
      </c>
      <c r="BT519" s="373" t="e">
        <f t="shared" si="392"/>
        <v>#DIV/0!</v>
      </c>
      <c r="BU519" s="373" t="e">
        <f t="shared" si="393"/>
        <v>#DIV/0!</v>
      </c>
      <c r="BV519" s="373" t="e">
        <f t="shared" si="394"/>
        <v>#DIV/0!</v>
      </c>
      <c r="BW519" s="373" t="str">
        <f t="shared" si="395"/>
        <v xml:space="preserve"> </v>
      </c>
      <c r="BY519" s="406">
        <f t="shared" si="396"/>
        <v>3.0000000577066648</v>
      </c>
      <c r="BZ519" s="407">
        <f t="shared" si="397"/>
        <v>1.5000000288533324</v>
      </c>
      <c r="CA519" s="408">
        <f t="shared" si="398"/>
        <v>3833.8542035398232</v>
      </c>
      <c r="CB519" s="404">
        <f t="shared" si="399"/>
        <v>4852.9799999999996</v>
      </c>
      <c r="CC519" s="409" t="str">
        <f t="shared" si="400"/>
        <v xml:space="preserve"> </v>
      </c>
    </row>
    <row r="520" spans="1:82" s="651" customFormat="1" ht="9" customHeight="1">
      <c r="A520" s="642">
        <v>153</v>
      </c>
      <c r="B520" s="663" t="s">
        <v>748</v>
      </c>
      <c r="C520" s="664">
        <v>1510.5</v>
      </c>
      <c r="D520" s="665"/>
      <c r="E520" s="666"/>
      <c r="F520" s="666"/>
      <c r="G520" s="667">
        <f>ROUND(AB520+AJ520+AK520,2)</f>
        <v>6400259.46</v>
      </c>
      <c r="H520" s="648">
        <f t="shared" si="417"/>
        <v>0</v>
      </c>
      <c r="I520" s="667">
        <v>0</v>
      </c>
      <c r="J520" s="667">
        <v>0</v>
      </c>
      <c r="K520" s="667">
        <v>0</v>
      </c>
      <c r="L520" s="667">
        <v>0</v>
      </c>
      <c r="M520" s="667">
        <v>0</v>
      </c>
      <c r="N520" s="648">
        <v>0</v>
      </c>
      <c r="O520" s="648">
        <v>0</v>
      </c>
      <c r="P520" s="648">
        <v>0</v>
      </c>
      <c r="Q520" s="648">
        <v>0</v>
      </c>
      <c r="R520" s="648">
        <v>0</v>
      </c>
      <c r="S520" s="648">
        <v>0</v>
      </c>
      <c r="T520" s="649">
        <v>0</v>
      </c>
      <c r="U520" s="648">
        <v>0</v>
      </c>
      <c r="V520" s="666"/>
      <c r="W520" s="648">
        <v>0</v>
      </c>
      <c r="X520" s="650">
        <v>0</v>
      </c>
      <c r="Y520" s="650">
        <v>0</v>
      </c>
      <c r="Z520" s="650">
        <v>0</v>
      </c>
      <c r="AA520" s="650">
        <v>773.27</v>
      </c>
      <c r="AB520" s="650">
        <v>6165983</v>
      </c>
      <c r="AC520" s="650">
        <v>0</v>
      </c>
      <c r="AD520" s="650">
        <v>0</v>
      </c>
      <c r="AE520" s="650">
        <v>0</v>
      </c>
      <c r="AF520" s="650">
        <v>0</v>
      </c>
      <c r="AG520" s="650">
        <v>0</v>
      </c>
      <c r="AH520" s="650">
        <v>0</v>
      </c>
      <c r="AI520" s="650">
        <v>0</v>
      </c>
      <c r="AJ520" s="650">
        <v>160568.85</v>
      </c>
      <c r="AK520" s="650">
        <v>73707.61</v>
      </c>
      <c r="AL520" s="650">
        <v>0</v>
      </c>
      <c r="AN520" s="372">
        <f>I520/'Приложение 1.1'!J518</f>
        <v>0</v>
      </c>
      <c r="AO520" s="372" t="e">
        <f t="shared" si="372"/>
        <v>#DIV/0!</v>
      </c>
      <c r="AP520" s="372" t="e">
        <f t="shared" si="373"/>
        <v>#DIV/0!</v>
      </c>
      <c r="AQ520" s="372" t="e">
        <f t="shared" si="374"/>
        <v>#DIV/0!</v>
      </c>
      <c r="AR520" s="372" t="e">
        <f t="shared" si="375"/>
        <v>#DIV/0!</v>
      </c>
      <c r="AS520" s="372" t="e">
        <f t="shared" si="376"/>
        <v>#DIV/0!</v>
      </c>
      <c r="AT520" s="372" t="e">
        <f t="shared" si="377"/>
        <v>#DIV/0!</v>
      </c>
      <c r="AU520" s="372" t="e">
        <f t="shared" si="378"/>
        <v>#DIV/0!</v>
      </c>
      <c r="AV520" s="372" t="e">
        <f t="shared" si="379"/>
        <v>#DIV/0!</v>
      </c>
      <c r="AW520" s="372">
        <f t="shared" si="380"/>
        <v>7973.9069147904356</v>
      </c>
      <c r="AX520" s="372" t="e">
        <f t="shared" si="381"/>
        <v>#DIV/0!</v>
      </c>
      <c r="AY520" s="372">
        <f>AI520/'Приложение 1.1'!J518</f>
        <v>0</v>
      </c>
      <c r="AZ520" s="404">
        <v>766.59</v>
      </c>
      <c r="BA520" s="404">
        <v>2173.62</v>
      </c>
      <c r="BB520" s="404">
        <v>891.36</v>
      </c>
      <c r="BC520" s="404">
        <v>860.72</v>
      </c>
      <c r="BD520" s="404">
        <v>1699.83</v>
      </c>
      <c r="BE520" s="404">
        <v>1134.04</v>
      </c>
      <c r="BF520" s="404">
        <v>2338035</v>
      </c>
      <c r="BG520" s="404">
        <f t="shared" si="382"/>
        <v>4644</v>
      </c>
      <c r="BH520" s="404">
        <v>9186</v>
      </c>
      <c r="BI520" s="404">
        <v>8933.67</v>
      </c>
      <c r="BJ520" s="404">
        <v>6295.55</v>
      </c>
      <c r="BK520" s="404">
        <f t="shared" si="383"/>
        <v>934101.09</v>
      </c>
      <c r="BL520" s="373" t="str">
        <f t="shared" si="384"/>
        <v xml:space="preserve"> </v>
      </c>
      <c r="BM520" s="373" t="e">
        <f t="shared" si="385"/>
        <v>#DIV/0!</v>
      </c>
      <c r="BN520" s="373" t="e">
        <f t="shared" si="386"/>
        <v>#DIV/0!</v>
      </c>
      <c r="BO520" s="373" t="e">
        <f t="shared" si="387"/>
        <v>#DIV/0!</v>
      </c>
      <c r="BP520" s="373" t="e">
        <f t="shared" si="388"/>
        <v>#DIV/0!</v>
      </c>
      <c r="BQ520" s="373" t="e">
        <f t="shared" si="389"/>
        <v>#DIV/0!</v>
      </c>
      <c r="BR520" s="373" t="e">
        <f t="shared" si="390"/>
        <v>#DIV/0!</v>
      </c>
      <c r="BS520" s="373" t="e">
        <f t="shared" si="391"/>
        <v>#DIV/0!</v>
      </c>
      <c r="BT520" s="373" t="e">
        <f t="shared" si="392"/>
        <v>#DIV/0!</v>
      </c>
      <c r="BU520" s="373" t="str">
        <f t="shared" si="393"/>
        <v xml:space="preserve"> </v>
      </c>
      <c r="BV520" s="373" t="e">
        <f t="shared" si="394"/>
        <v>#DIV/0!</v>
      </c>
      <c r="BW520" s="373" t="str">
        <f t="shared" si="395"/>
        <v xml:space="preserve"> </v>
      </c>
      <c r="BX520" s="403"/>
      <c r="BY520" s="406">
        <f t="shared" si="396"/>
        <v>2.5087865734743198</v>
      </c>
      <c r="BZ520" s="407">
        <f t="shared" si="397"/>
        <v>1.1516347182587501</v>
      </c>
      <c r="CA520" s="408" t="e">
        <f t="shared" si="398"/>
        <v>#DIV/0!</v>
      </c>
      <c r="CB520" s="404">
        <v>9335.69</v>
      </c>
      <c r="CC520" s="409" t="e">
        <f t="shared" si="400"/>
        <v>#DIV/0!</v>
      </c>
    </row>
    <row r="521" spans="1:82" s="583" customFormat="1" ht="9" customHeight="1">
      <c r="A521" s="641">
        <v>154</v>
      </c>
      <c r="B521" s="576" t="s">
        <v>1224</v>
      </c>
      <c r="C521" s="577"/>
      <c r="D521" s="578"/>
      <c r="E521" s="579"/>
      <c r="F521" s="579"/>
      <c r="G521" s="629">
        <f t="shared" ref="G521:G522" si="418">ROUND((U521+AJ521+AK521),2)</f>
        <v>7329739.71</v>
      </c>
      <c r="H521" s="580">
        <v>0</v>
      </c>
      <c r="I521" s="630">
        <v>0</v>
      </c>
      <c r="J521" s="630">
        <v>0</v>
      </c>
      <c r="K521" s="630">
        <v>0</v>
      </c>
      <c r="L521" s="630">
        <v>0</v>
      </c>
      <c r="M521" s="630">
        <v>0</v>
      </c>
      <c r="N521" s="580">
        <v>0</v>
      </c>
      <c r="O521" s="580">
        <v>0</v>
      </c>
      <c r="P521" s="580">
        <v>0</v>
      </c>
      <c r="Q521" s="580">
        <v>0</v>
      </c>
      <c r="R521" s="580">
        <v>0</v>
      </c>
      <c r="S521" s="580">
        <v>0</v>
      </c>
      <c r="T521" s="581">
        <v>3</v>
      </c>
      <c r="U521" s="580">
        <f t="shared" ref="U521:U522" si="419">ROUND(T521*2443246.57*0.955,2)</f>
        <v>6999901.4199999999</v>
      </c>
      <c r="V521" s="639"/>
      <c r="W521" s="582">
        <v>0</v>
      </c>
      <c r="X521" s="580">
        <v>0</v>
      </c>
      <c r="Y521" s="582">
        <v>0</v>
      </c>
      <c r="Z521" s="582">
        <v>0</v>
      </c>
      <c r="AA521" s="582">
        <v>0</v>
      </c>
      <c r="AB521" s="582">
        <v>0</v>
      </c>
      <c r="AC521" s="582">
        <v>0</v>
      </c>
      <c r="AD521" s="582">
        <v>0</v>
      </c>
      <c r="AE521" s="582">
        <v>0</v>
      </c>
      <c r="AF521" s="582">
        <v>0</v>
      </c>
      <c r="AG521" s="582">
        <v>0</v>
      </c>
      <c r="AH521" s="582">
        <v>0</v>
      </c>
      <c r="AI521" s="582">
        <v>0</v>
      </c>
      <c r="AJ521" s="582">
        <f t="shared" ref="AJ521:AJ522" si="420">ROUND(U521/95.5*3,2)</f>
        <v>219892.19</v>
      </c>
      <c r="AK521" s="582">
        <f t="shared" ref="AK521:AK522" si="421">ROUND(U521/95.5*1.5,2)</f>
        <v>109946.1</v>
      </c>
      <c r="AL521" s="582">
        <v>0</v>
      </c>
      <c r="AN521" s="372">
        <f>I521/'Приложение 1.1'!J519</f>
        <v>0</v>
      </c>
      <c r="AO521" s="372" t="e">
        <f t="shared" si="372"/>
        <v>#DIV/0!</v>
      </c>
      <c r="AP521" s="372" t="e">
        <f t="shared" si="373"/>
        <v>#DIV/0!</v>
      </c>
      <c r="AQ521" s="372" t="e">
        <f t="shared" si="374"/>
        <v>#DIV/0!</v>
      </c>
      <c r="AR521" s="372" t="e">
        <f t="shared" si="375"/>
        <v>#DIV/0!</v>
      </c>
      <c r="AS521" s="372" t="e">
        <f t="shared" si="376"/>
        <v>#DIV/0!</v>
      </c>
      <c r="AT521" s="372">
        <f t="shared" si="377"/>
        <v>2333300.4733333332</v>
      </c>
      <c r="AU521" s="372" t="e">
        <f t="shared" si="378"/>
        <v>#DIV/0!</v>
      </c>
      <c r="AV521" s="372" t="e">
        <f t="shared" si="379"/>
        <v>#DIV/0!</v>
      </c>
      <c r="AW521" s="372" t="e">
        <f t="shared" si="380"/>
        <v>#DIV/0!</v>
      </c>
      <c r="AX521" s="372" t="e">
        <f t="shared" si="381"/>
        <v>#DIV/0!</v>
      </c>
      <c r="AY521" s="372">
        <f>AI521/'Приложение 1.1'!J519</f>
        <v>0</v>
      </c>
      <c r="AZ521" s="404">
        <v>766.59</v>
      </c>
      <c r="BA521" s="404">
        <v>2173.62</v>
      </c>
      <c r="BB521" s="404">
        <v>891.36</v>
      </c>
      <c r="BC521" s="404">
        <v>860.72</v>
      </c>
      <c r="BD521" s="404">
        <v>1699.83</v>
      </c>
      <c r="BE521" s="404">
        <v>1134.04</v>
      </c>
      <c r="BF521" s="404">
        <v>2338035</v>
      </c>
      <c r="BG521" s="404">
        <f t="shared" si="382"/>
        <v>4644</v>
      </c>
      <c r="BH521" s="404">
        <v>9186</v>
      </c>
      <c r="BI521" s="404">
        <v>3559.09</v>
      </c>
      <c r="BJ521" s="404">
        <v>6295.55</v>
      </c>
      <c r="BK521" s="404">
        <f t="shared" si="383"/>
        <v>934101.09</v>
      </c>
      <c r="BL521" s="373" t="str">
        <f t="shared" si="384"/>
        <v xml:space="preserve"> </v>
      </c>
      <c r="BM521" s="373" t="e">
        <f t="shared" si="385"/>
        <v>#DIV/0!</v>
      </c>
      <c r="BN521" s="373" t="e">
        <f t="shared" si="386"/>
        <v>#DIV/0!</v>
      </c>
      <c r="BO521" s="373" t="e">
        <f t="shared" si="387"/>
        <v>#DIV/0!</v>
      </c>
      <c r="BP521" s="373" t="e">
        <f t="shared" si="388"/>
        <v>#DIV/0!</v>
      </c>
      <c r="BQ521" s="373" t="e">
        <f t="shared" si="389"/>
        <v>#DIV/0!</v>
      </c>
      <c r="BR521" s="373" t="str">
        <f t="shared" si="390"/>
        <v xml:space="preserve"> </v>
      </c>
      <c r="BS521" s="373" t="e">
        <f t="shared" si="391"/>
        <v>#DIV/0!</v>
      </c>
      <c r="BT521" s="373" t="e">
        <f t="shared" si="392"/>
        <v>#DIV/0!</v>
      </c>
      <c r="BU521" s="373" t="e">
        <f t="shared" si="393"/>
        <v>#DIV/0!</v>
      </c>
      <c r="BV521" s="373" t="e">
        <f t="shared" si="394"/>
        <v>#DIV/0!</v>
      </c>
      <c r="BW521" s="373" t="str">
        <f t="shared" si="395"/>
        <v xml:space="preserve"> </v>
      </c>
      <c r="BX521" s="403"/>
      <c r="BY521" s="406">
        <f t="shared" si="396"/>
        <v>2.9999999822640362</v>
      </c>
      <c r="BZ521" s="407">
        <f t="shared" si="397"/>
        <v>1.5000000593472644</v>
      </c>
      <c r="CA521" s="408" t="e">
        <f t="shared" si="398"/>
        <v>#DIV/0!</v>
      </c>
      <c r="CB521" s="404">
        <f t="shared" si="399"/>
        <v>4852.9799999999996</v>
      </c>
      <c r="CC521" s="409" t="e">
        <f t="shared" si="400"/>
        <v>#DIV/0!</v>
      </c>
    </row>
    <row r="522" spans="1:82" s="583" customFormat="1" ht="9" customHeight="1">
      <c r="A522" s="641">
        <v>155</v>
      </c>
      <c r="B522" s="576" t="s">
        <v>1225</v>
      </c>
      <c r="C522" s="577"/>
      <c r="D522" s="578"/>
      <c r="E522" s="579"/>
      <c r="F522" s="579"/>
      <c r="G522" s="629">
        <f t="shared" si="418"/>
        <v>2443246.5699999998</v>
      </c>
      <c r="H522" s="580">
        <v>0</v>
      </c>
      <c r="I522" s="630">
        <v>0</v>
      </c>
      <c r="J522" s="630">
        <v>0</v>
      </c>
      <c r="K522" s="630">
        <v>0</v>
      </c>
      <c r="L522" s="630">
        <v>0</v>
      </c>
      <c r="M522" s="630">
        <v>0</v>
      </c>
      <c r="N522" s="580">
        <v>0</v>
      </c>
      <c r="O522" s="580">
        <v>0</v>
      </c>
      <c r="P522" s="580">
        <v>0</v>
      </c>
      <c r="Q522" s="580">
        <v>0</v>
      </c>
      <c r="R522" s="580">
        <v>0</v>
      </c>
      <c r="S522" s="580">
        <v>0</v>
      </c>
      <c r="T522" s="581">
        <v>1</v>
      </c>
      <c r="U522" s="580">
        <f t="shared" si="419"/>
        <v>2333300.4700000002</v>
      </c>
      <c r="V522" s="639"/>
      <c r="W522" s="582">
        <v>0</v>
      </c>
      <c r="X522" s="580">
        <v>0</v>
      </c>
      <c r="Y522" s="582">
        <v>0</v>
      </c>
      <c r="Z522" s="582">
        <v>0</v>
      </c>
      <c r="AA522" s="582">
        <v>0</v>
      </c>
      <c r="AB522" s="582">
        <v>0</v>
      </c>
      <c r="AC522" s="582">
        <v>0</v>
      </c>
      <c r="AD522" s="582">
        <v>0</v>
      </c>
      <c r="AE522" s="582">
        <v>0</v>
      </c>
      <c r="AF522" s="582">
        <v>0</v>
      </c>
      <c r="AG522" s="582">
        <v>0</v>
      </c>
      <c r="AH522" s="582">
        <v>0</v>
      </c>
      <c r="AI522" s="582">
        <v>0</v>
      </c>
      <c r="AJ522" s="582">
        <f t="shared" si="420"/>
        <v>73297.399999999994</v>
      </c>
      <c r="AK522" s="582">
        <f t="shared" si="421"/>
        <v>36648.699999999997</v>
      </c>
      <c r="AL522" s="582">
        <v>0</v>
      </c>
      <c r="AN522" s="372">
        <f>I522/'Приложение 1.1'!J520</f>
        <v>0</v>
      </c>
      <c r="AO522" s="372" t="e">
        <f t="shared" si="372"/>
        <v>#DIV/0!</v>
      </c>
      <c r="AP522" s="372" t="e">
        <f t="shared" si="373"/>
        <v>#DIV/0!</v>
      </c>
      <c r="AQ522" s="372" t="e">
        <f t="shared" si="374"/>
        <v>#DIV/0!</v>
      </c>
      <c r="AR522" s="372" t="e">
        <f t="shared" si="375"/>
        <v>#DIV/0!</v>
      </c>
      <c r="AS522" s="372" t="e">
        <f t="shared" si="376"/>
        <v>#DIV/0!</v>
      </c>
      <c r="AT522" s="372">
        <f t="shared" si="377"/>
        <v>2333300.4700000002</v>
      </c>
      <c r="AU522" s="372" t="e">
        <f t="shared" si="378"/>
        <v>#DIV/0!</v>
      </c>
      <c r="AV522" s="372" t="e">
        <f t="shared" si="379"/>
        <v>#DIV/0!</v>
      </c>
      <c r="AW522" s="372" t="e">
        <f t="shared" si="380"/>
        <v>#DIV/0!</v>
      </c>
      <c r="AX522" s="372" t="e">
        <f t="shared" si="381"/>
        <v>#DIV/0!</v>
      </c>
      <c r="AY522" s="372">
        <f>AI522/'Приложение 1.1'!J520</f>
        <v>0</v>
      </c>
      <c r="AZ522" s="404">
        <v>766.59</v>
      </c>
      <c r="BA522" s="404">
        <v>2173.62</v>
      </c>
      <c r="BB522" s="404">
        <v>891.36</v>
      </c>
      <c r="BC522" s="404">
        <v>860.72</v>
      </c>
      <c r="BD522" s="404">
        <v>1699.83</v>
      </c>
      <c r="BE522" s="404">
        <v>1134.04</v>
      </c>
      <c r="BF522" s="404">
        <v>2338035</v>
      </c>
      <c r="BG522" s="404">
        <f t="shared" si="382"/>
        <v>4644</v>
      </c>
      <c r="BH522" s="404">
        <v>9186</v>
      </c>
      <c r="BI522" s="404">
        <v>3559.09</v>
      </c>
      <c r="BJ522" s="404">
        <v>6295.55</v>
      </c>
      <c r="BK522" s="404">
        <f t="shared" si="383"/>
        <v>934101.09</v>
      </c>
      <c r="BL522" s="373" t="str">
        <f t="shared" si="384"/>
        <v xml:space="preserve"> </v>
      </c>
      <c r="BM522" s="373" t="e">
        <f t="shared" si="385"/>
        <v>#DIV/0!</v>
      </c>
      <c r="BN522" s="373" t="e">
        <f t="shared" si="386"/>
        <v>#DIV/0!</v>
      </c>
      <c r="BO522" s="373" t="e">
        <f t="shared" si="387"/>
        <v>#DIV/0!</v>
      </c>
      <c r="BP522" s="373" t="e">
        <f t="shared" si="388"/>
        <v>#DIV/0!</v>
      </c>
      <c r="BQ522" s="373" t="e">
        <f t="shared" si="389"/>
        <v>#DIV/0!</v>
      </c>
      <c r="BR522" s="373" t="str">
        <f t="shared" si="390"/>
        <v xml:space="preserve"> </v>
      </c>
      <c r="BS522" s="373" t="e">
        <f t="shared" si="391"/>
        <v>#DIV/0!</v>
      </c>
      <c r="BT522" s="373" t="e">
        <f t="shared" si="392"/>
        <v>#DIV/0!</v>
      </c>
      <c r="BU522" s="373" t="e">
        <f t="shared" si="393"/>
        <v>#DIV/0!</v>
      </c>
      <c r="BV522" s="373" t="e">
        <f t="shared" si="394"/>
        <v>#DIV/0!</v>
      </c>
      <c r="BW522" s="373" t="str">
        <f t="shared" si="395"/>
        <v xml:space="preserve"> </v>
      </c>
      <c r="BX522" s="403"/>
      <c r="BY522" s="406">
        <f t="shared" si="396"/>
        <v>3.0000001186945289</v>
      </c>
      <c r="BZ522" s="407">
        <f t="shared" si="397"/>
        <v>1.5000000593472644</v>
      </c>
      <c r="CA522" s="408" t="e">
        <f t="shared" si="398"/>
        <v>#DIV/0!</v>
      </c>
      <c r="CB522" s="404">
        <f t="shared" si="399"/>
        <v>4852.9799999999996</v>
      </c>
      <c r="CC522" s="409" t="e">
        <f t="shared" si="400"/>
        <v>#DIV/0!</v>
      </c>
    </row>
    <row r="523" spans="1:82" s="403" customFormat="1" ht="24.75" customHeight="1">
      <c r="A523" s="866" t="s">
        <v>221</v>
      </c>
      <c r="B523" s="866"/>
      <c r="C523" s="410">
        <f>SUM(C513:C519)</f>
        <v>19665.399999999998</v>
      </c>
      <c r="D523" s="423"/>
      <c r="E523" s="424"/>
      <c r="F523" s="424"/>
      <c r="G523" s="410">
        <f>SUM(G513:G522)</f>
        <v>49150068.270000003</v>
      </c>
      <c r="H523" s="410">
        <f t="shared" ref="H523:S523" si="422">SUM(H513:H522)</f>
        <v>0</v>
      </c>
      <c r="I523" s="410">
        <f t="shared" si="422"/>
        <v>0</v>
      </c>
      <c r="J523" s="410">
        <f t="shared" si="422"/>
        <v>0</v>
      </c>
      <c r="K523" s="410">
        <f t="shared" si="422"/>
        <v>0</v>
      </c>
      <c r="L523" s="410">
        <f t="shared" si="422"/>
        <v>0</v>
      </c>
      <c r="M523" s="410">
        <f t="shared" si="422"/>
        <v>0</v>
      </c>
      <c r="N523" s="410">
        <f t="shared" si="422"/>
        <v>0</v>
      </c>
      <c r="O523" s="410">
        <f t="shared" si="422"/>
        <v>0</v>
      </c>
      <c r="P523" s="410">
        <f t="shared" si="422"/>
        <v>0</v>
      </c>
      <c r="Q523" s="410">
        <f t="shared" si="422"/>
        <v>0</v>
      </c>
      <c r="R523" s="410">
        <f t="shared" si="422"/>
        <v>0</v>
      </c>
      <c r="S523" s="410">
        <f t="shared" si="422"/>
        <v>0</v>
      </c>
      <c r="T523" s="417">
        <f>SUM(T513:T522)</f>
        <v>4</v>
      </c>
      <c r="U523" s="410">
        <f>SUM(U513:U522)</f>
        <v>9333201.8900000006</v>
      </c>
      <c r="V523" s="424" t="s">
        <v>388</v>
      </c>
      <c r="W523" s="410">
        <f>SUM(W513:W522)</f>
        <v>8144.0000000000009</v>
      </c>
      <c r="X523" s="410">
        <f t="shared" ref="X523:AL523" si="423">SUM(X513:X522)</f>
        <v>31568137.82</v>
      </c>
      <c r="Y523" s="410">
        <f t="shared" si="423"/>
        <v>0</v>
      </c>
      <c r="Z523" s="410">
        <f t="shared" si="423"/>
        <v>0</v>
      </c>
      <c r="AA523" s="410">
        <f t="shared" si="423"/>
        <v>773.27</v>
      </c>
      <c r="AB523" s="410">
        <f t="shared" si="423"/>
        <v>6165983</v>
      </c>
      <c r="AC523" s="410">
        <f t="shared" si="423"/>
        <v>0</v>
      </c>
      <c r="AD523" s="410">
        <f t="shared" si="423"/>
        <v>0</v>
      </c>
      <c r="AE523" s="410">
        <f t="shared" si="423"/>
        <v>0</v>
      </c>
      <c r="AF523" s="410">
        <f t="shared" si="423"/>
        <v>0</v>
      </c>
      <c r="AG523" s="410">
        <f t="shared" si="423"/>
        <v>0</v>
      </c>
      <c r="AH523" s="410">
        <f t="shared" si="423"/>
        <v>0</v>
      </c>
      <c r="AI523" s="410">
        <f t="shared" si="423"/>
        <v>0</v>
      </c>
      <c r="AJ523" s="410">
        <f t="shared" si="423"/>
        <v>1392502.8399999999</v>
      </c>
      <c r="AK523" s="410">
        <f>SUM(AK513:AK522)</f>
        <v>690242.72</v>
      </c>
      <c r="AL523" s="410">
        <f t="shared" si="423"/>
        <v>0</v>
      </c>
      <c r="AN523" s="372">
        <f>I523/'Приложение 1.1'!J521</f>
        <v>0</v>
      </c>
      <c r="AO523" s="372" t="e">
        <f t="shared" si="372"/>
        <v>#DIV/0!</v>
      </c>
      <c r="AP523" s="372" t="e">
        <f t="shared" si="373"/>
        <v>#DIV/0!</v>
      </c>
      <c r="AQ523" s="372" t="e">
        <f t="shared" si="374"/>
        <v>#DIV/0!</v>
      </c>
      <c r="AR523" s="372" t="e">
        <f t="shared" si="375"/>
        <v>#DIV/0!</v>
      </c>
      <c r="AS523" s="372" t="e">
        <f t="shared" si="376"/>
        <v>#DIV/0!</v>
      </c>
      <c r="AT523" s="372">
        <f t="shared" si="377"/>
        <v>2333300.4725000001</v>
      </c>
      <c r="AU523" s="372">
        <f t="shared" si="378"/>
        <v>3876.2448207269153</v>
      </c>
      <c r="AV523" s="372" t="e">
        <f t="shared" si="379"/>
        <v>#DIV/0!</v>
      </c>
      <c r="AW523" s="372">
        <f t="shared" si="380"/>
        <v>7973.9069147904356</v>
      </c>
      <c r="AX523" s="372" t="e">
        <f t="shared" si="381"/>
        <v>#DIV/0!</v>
      </c>
      <c r="AY523" s="372">
        <f>AI523/'Приложение 1.1'!J521</f>
        <v>0</v>
      </c>
      <c r="AZ523" s="404">
        <v>766.59</v>
      </c>
      <c r="BA523" s="404">
        <v>2173.62</v>
      </c>
      <c r="BB523" s="404">
        <v>891.36</v>
      </c>
      <c r="BC523" s="404">
        <v>860.72</v>
      </c>
      <c r="BD523" s="404">
        <v>1699.83</v>
      </c>
      <c r="BE523" s="404">
        <v>1134.04</v>
      </c>
      <c r="BF523" s="404">
        <v>2338035</v>
      </c>
      <c r="BG523" s="404">
        <f t="shared" si="382"/>
        <v>4644</v>
      </c>
      <c r="BH523" s="404">
        <v>9186</v>
      </c>
      <c r="BI523" s="404">
        <v>3559.09</v>
      </c>
      <c r="BJ523" s="404">
        <v>6295.55</v>
      </c>
      <c r="BK523" s="404">
        <f t="shared" si="383"/>
        <v>934101.09</v>
      </c>
      <c r="BL523" s="373" t="str">
        <f t="shared" si="384"/>
        <v xml:space="preserve"> </v>
      </c>
      <c r="BM523" s="373" t="e">
        <f t="shared" si="385"/>
        <v>#DIV/0!</v>
      </c>
      <c r="BN523" s="373" t="e">
        <f t="shared" si="386"/>
        <v>#DIV/0!</v>
      </c>
      <c r="BO523" s="373" t="e">
        <f t="shared" si="387"/>
        <v>#DIV/0!</v>
      </c>
      <c r="BP523" s="373" t="e">
        <f t="shared" si="388"/>
        <v>#DIV/0!</v>
      </c>
      <c r="BQ523" s="373" t="e">
        <f t="shared" si="389"/>
        <v>#DIV/0!</v>
      </c>
      <c r="BR523" s="373" t="str">
        <f t="shared" si="390"/>
        <v xml:space="preserve"> </v>
      </c>
      <c r="BS523" s="373" t="str">
        <f t="shared" si="391"/>
        <v xml:space="preserve"> </v>
      </c>
      <c r="BT523" s="373" t="e">
        <f t="shared" si="392"/>
        <v>#DIV/0!</v>
      </c>
      <c r="BU523" s="373" t="str">
        <f t="shared" si="393"/>
        <v>+</v>
      </c>
      <c r="BV523" s="373" t="e">
        <f t="shared" si="394"/>
        <v>#DIV/0!</v>
      </c>
      <c r="BW523" s="373" t="str">
        <f t="shared" si="395"/>
        <v xml:space="preserve"> </v>
      </c>
      <c r="BY523" s="406">
        <f t="shared" si="396"/>
        <v>2.833165627259056</v>
      </c>
      <c r="BZ523" s="407">
        <f t="shared" si="397"/>
        <v>1.4043576017193595</v>
      </c>
      <c r="CA523" s="408">
        <f t="shared" si="398"/>
        <v>6035.1262610510803</v>
      </c>
      <c r="CB523" s="404">
        <f t="shared" si="399"/>
        <v>4852.9799999999996</v>
      </c>
      <c r="CC523" s="409" t="str">
        <f t="shared" si="400"/>
        <v>+</v>
      </c>
    </row>
    <row r="524" spans="1:82" s="403" customFormat="1" ht="12" customHeight="1">
      <c r="A524" s="867" t="s">
        <v>230</v>
      </c>
      <c r="B524" s="868"/>
      <c r="C524" s="868"/>
      <c r="D524" s="868"/>
      <c r="E524" s="868"/>
      <c r="F524" s="868"/>
      <c r="G524" s="868"/>
      <c r="H524" s="868"/>
      <c r="I524" s="868"/>
      <c r="J524" s="868"/>
      <c r="K524" s="868"/>
      <c r="L524" s="868"/>
      <c r="M524" s="868"/>
      <c r="N524" s="868"/>
      <c r="O524" s="868"/>
      <c r="P524" s="868"/>
      <c r="Q524" s="868"/>
      <c r="R524" s="868"/>
      <c r="S524" s="868"/>
      <c r="T524" s="868"/>
      <c r="U524" s="868"/>
      <c r="V524" s="868"/>
      <c r="W524" s="868"/>
      <c r="X524" s="868"/>
      <c r="Y524" s="868"/>
      <c r="Z524" s="868"/>
      <c r="AA524" s="868"/>
      <c r="AB524" s="868"/>
      <c r="AC524" s="868"/>
      <c r="AD524" s="868"/>
      <c r="AE524" s="868"/>
      <c r="AF524" s="868"/>
      <c r="AG524" s="868"/>
      <c r="AH524" s="868"/>
      <c r="AI524" s="868"/>
      <c r="AJ524" s="868"/>
      <c r="AK524" s="868"/>
      <c r="AL524" s="869"/>
      <c r="AN524" s="372" t="e">
        <f>I524/'Приложение 1.1'!J522</f>
        <v>#DIV/0!</v>
      </c>
      <c r="AO524" s="372" t="e">
        <f t="shared" si="372"/>
        <v>#DIV/0!</v>
      </c>
      <c r="AP524" s="372" t="e">
        <f t="shared" si="373"/>
        <v>#DIV/0!</v>
      </c>
      <c r="AQ524" s="372" t="e">
        <f t="shared" si="374"/>
        <v>#DIV/0!</v>
      </c>
      <c r="AR524" s="372" t="e">
        <f t="shared" si="375"/>
        <v>#DIV/0!</v>
      </c>
      <c r="AS524" s="372" t="e">
        <f t="shared" si="376"/>
        <v>#DIV/0!</v>
      </c>
      <c r="AT524" s="372" t="e">
        <f t="shared" si="377"/>
        <v>#DIV/0!</v>
      </c>
      <c r="AU524" s="372" t="e">
        <f t="shared" si="378"/>
        <v>#DIV/0!</v>
      </c>
      <c r="AV524" s="372" t="e">
        <f t="shared" si="379"/>
        <v>#DIV/0!</v>
      </c>
      <c r="AW524" s="372" t="e">
        <f t="shared" si="380"/>
        <v>#DIV/0!</v>
      </c>
      <c r="AX524" s="372" t="e">
        <f t="shared" si="381"/>
        <v>#DIV/0!</v>
      </c>
      <c r="AY524" s="372" t="e">
        <f>AI524/'Приложение 1.1'!J522</f>
        <v>#DIV/0!</v>
      </c>
      <c r="AZ524" s="404">
        <v>766.59</v>
      </c>
      <c r="BA524" s="404">
        <v>2173.62</v>
      </c>
      <c r="BB524" s="404">
        <v>891.36</v>
      </c>
      <c r="BC524" s="404">
        <v>860.72</v>
      </c>
      <c r="BD524" s="404">
        <v>1699.83</v>
      </c>
      <c r="BE524" s="404">
        <v>1134.04</v>
      </c>
      <c r="BF524" s="404">
        <v>2338035</v>
      </c>
      <c r="BG524" s="404">
        <f t="shared" si="382"/>
        <v>4644</v>
      </c>
      <c r="BH524" s="404">
        <v>9186</v>
      </c>
      <c r="BI524" s="404">
        <v>3559.09</v>
      </c>
      <c r="BJ524" s="404">
        <v>6295.55</v>
      </c>
      <c r="BK524" s="404">
        <f t="shared" si="383"/>
        <v>934101.09</v>
      </c>
      <c r="BL524" s="373" t="e">
        <f t="shared" si="384"/>
        <v>#DIV/0!</v>
      </c>
      <c r="BM524" s="373" t="e">
        <f t="shared" si="385"/>
        <v>#DIV/0!</v>
      </c>
      <c r="BN524" s="373" t="e">
        <f t="shared" si="386"/>
        <v>#DIV/0!</v>
      </c>
      <c r="BO524" s="373" t="e">
        <f t="shared" si="387"/>
        <v>#DIV/0!</v>
      </c>
      <c r="BP524" s="373" t="e">
        <f t="shared" si="388"/>
        <v>#DIV/0!</v>
      </c>
      <c r="BQ524" s="373" t="e">
        <f t="shared" si="389"/>
        <v>#DIV/0!</v>
      </c>
      <c r="BR524" s="373" t="e">
        <f t="shared" si="390"/>
        <v>#DIV/0!</v>
      </c>
      <c r="BS524" s="373" t="e">
        <f t="shared" si="391"/>
        <v>#DIV/0!</v>
      </c>
      <c r="BT524" s="373" t="e">
        <f t="shared" si="392"/>
        <v>#DIV/0!</v>
      </c>
      <c r="BU524" s="373" t="e">
        <f t="shared" si="393"/>
        <v>#DIV/0!</v>
      </c>
      <c r="BV524" s="373" t="e">
        <f t="shared" si="394"/>
        <v>#DIV/0!</v>
      </c>
      <c r="BW524" s="373" t="e">
        <f t="shared" si="395"/>
        <v>#DIV/0!</v>
      </c>
      <c r="BY524" s="406" t="e">
        <f t="shared" si="396"/>
        <v>#DIV/0!</v>
      </c>
      <c r="BZ524" s="407" t="e">
        <f t="shared" si="397"/>
        <v>#DIV/0!</v>
      </c>
      <c r="CA524" s="408" t="e">
        <f t="shared" si="398"/>
        <v>#DIV/0!</v>
      </c>
      <c r="CB524" s="404">
        <f t="shared" si="399"/>
        <v>4852.9799999999996</v>
      </c>
      <c r="CC524" s="409" t="e">
        <f t="shared" si="400"/>
        <v>#DIV/0!</v>
      </c>
    </row>
    <row r="525" spans="1:82" s="651" customFormat="1" ht="9" customHeight="1">
      <c r="A525" s="642">
        <v>156</v>
      </c>
      <c r="B525" s="702" t="s">
        <v>774</v>
      </c>
      <c r="C525" s="703">
        <v>4065.4</v>
      </c>
      <c r="D525" s="665"/>
      <c r="E525" s="704"/>
      <c r="F525" s="704"/>
      <c r="G525" s="696">
        <f t="shared" ref="G525:G536" si="424">ROUND(X525+AJ525+AK525,2)</f>
        <v>4412196.42</v>
      </c>
      <c r="H525" s="648">
        <f>I525+K525+M525+O525+Q525+S525</f>
        <v>0</v>
      </c>
      <c r="I525" s="673">
        <v>0</v>
      </c>
      <c r="J525" s="673">
        <v>0</v>
      </c>
      <c r="K525" s="673">
        <v>0</v>
      </c>
      <c r="L525" s="673">
        <v>0</v>
      </c>
      <c r="M525" s="673">
        <v>0</v>
      </c>
      <c r="N525" s="648">
        <v>0</v>
      </c>
      <c r="O525" s="648">
        <v>0</v>
      </c>
      <c r="P525" s="648">
        <v>0</v>
      </c>
      <c r="Q525" s="648">
        <v>0</v>
      </c>
      <c r="R525" s="648">
        <v>0</v>
      </c>
      <c r="S525" s="648">
        <v>0</v>
      </c>
      <c r="T525" s="649">
        <v>0</v>
      </c>
      <c r="U525" s="648">
        <v>0</v>
      </c>
      <c r="V525" s="704" t="s">
        <v>992</v>
      </c>
      <c r="W525" s="705">
        <v>1009</v>
      </c>
      <c r="X525" s="648">
        <v>4214062.0199999996</v>
      </c>
      <c r="Y525" s="650">
        <v>0</v>
      </c>
      <c r="Z525" s="650">
        <v>0</v>
      </c>
      <c r="AA525" s="650">
        <v>0</v>
      </c>
      <c r="AB525" s="650">
        <v>0</v>
      </c>
      <c r="AC525" s="650">
        <v>0</v>
      </c>
      <c r="AD525" s="650">
        <v>0</v>
      </c>
      <c r="AE525" s="650">
        <v>0</v>
      </c>
      <c r="AF525" s="650">
        <v>0</v>
      </c>
      <c r="AG525" s="650">
        <v>0</v>
      </c>
      <c r="AH525" s="650">
        <v>0</v>
      </c>
      <c r="AI525" s="650">
        <v>0</v>
      </c>
      <c r="AJ525" s="650">
        <v>131868.71</v>
      </c>
      <c r="AK525" s="650">
        <v>66265.69</v>
      </c>
      <c r="AL525" s="650">
        <v>0</v>
      </c>
      <c r="AN525" s="372">
        <f>I525/'Приложение 1.1'!J523</f>
        <v>0</v>
      </c>
      <c r="AO525" s="372" t="e">
        <f t="shared" si="372"/>
        <v>#DIV/0!</v>
      </c>
      <c r="AP525" s="372" t="e">
        <f t="shared" si="373"/>
        <v>#DIV/0!</v>
      </c>
      <c r="AQ525" s="372" t="e">
        <f t="shared" si="374"/>
        <v>#DIV/0!</v>
      </c>
      <c r="AR525" s="372" t="e">
        <f t="shared" si="375"/>
        <v>#DIV/0!</v>
      </c>
      <c r="AS525" s="372" t="e">
        <f t="shared" si="376"/>
        <v>#DIV/0!</v>
      </c>
      <c r="AT525" s="372" t="e">
        <f t="shared" si="377"/>
        <v>#DIV/0!</v>
      </c>
      <c r="AU525" s="372">
        <f t="shared" si="378"/>
        <v>4176.4737561942511</v>
      </c>
      <c r="AV525" s="372" t="e">
        <f t="shared" si="379"/>
        <v>#DIV/0!</v>
      </c>
      <c r="AW525" s="372" t="e">
        <f t="shared" si="380"/>
        <v>#DIV/0!</v>
      </c>
      <c r="AX525" s="372" t="e">
        <f t="shared" si="381"/>
        <v>#DIV/0!</v>
      </c>
      <c r="AY525" s="372">
        <f>AI525/'Приложение 1.1'!J523</f>
        <v>0</v>
      </c>
      <c r="AZ525" s="404">
        <v>766.59</v>
      </c>
      <c r="BA525" s="404">
        <v>2173.62</v>
      </c>
      <c r="BB525" s="404">
        <v>891.36</v>
      </c>
      <c r="BC525" s="404">
        <v>860.72</v>
      </c>
      <c r="BD525" s="404">
        <v>1699.83</v>
      </c>
      <c r="BE525" s="404">
        <v>1134.04</v>
      </c>
      <c r="BF525" s="404">
        <v>2338035</v>
      </c>
      <c r="BG525" s="404">
        <f t="shared" si="382"/>
        <v>4837.9799999999996</v>
      </c>
      <c r="BH525" s="404">
        <v>9186</v>
      </c>
      <c r="BI525" s="404">
        <v>3559.09</v>
      </c>
      <c r="BJ525" s="404">
        <v>6295.55</v>
      </c>
      <c r="BK525" s="404">
        <f t="shared" si="383"/>
        <v>934101.09</v>
      </c>
      <c r="BL525" s="373" t="str">
        <f t="shared" si="384"/>
        <v xml:space="preserve"> </v>
      </c>
      <c r="BM525" s="373" t="e">
        <f t="shared" si="385"/>
        <v>#DIV/0!</v>
      </c>
      <c r="BN525" s="373" t="e">
        <f t="shared" si="386"/>
        <v>#DIV/0!</v>
      </c>
      <c r="BO525" s="373" t="e">
        <f t="shared" si="387"/>
        <v>#DIV/0!</v>
      </c>
      <c r="BP525" s="373" t="e">
        <f t="shared" si="388"/>
        <v>#DIV/0!</v>
      </c>
      <c r="BQ525" s="373" t="e">
        <f t="shared" si="389"/>
        <v>#DIV/0!</v>
      </c>
      <c r="BR525" s="373" t="e">
        <f t="shared" si="390"/>
        <v>#DIV/0!</v>
      </c>
      <c r="BS525" s="373" t="str">
        <f t="shared" si="391"/>
        <v xml:space="preserve"> </v>
      </c>
      <c r="BT525" s="373" t="e">
        <f t="shared" si="392"/>
        <v>#DIV/0!</v>
      </c>
      <c r="BU525" s="373" t="e">
        <f t="shared" si="393"/>
        <v>#DIV/0!</v>
      </c>
      <c r="BV525" s="373" t="e">
        <f t="shared" si="394"/>
        <v>#DIV/0!</v>
      </c>
      <c r="BW525" s="373" t="str">
        <f t="shared" si="395"/>
        <v xml:space="preserve"> </v>
      </c>
      <c r="BX525" s="403"/>
      <c r="BY525" s="406">
        <f t="shared" si="396"/>
        <v>2.9887316304018938</v>
      </c>
      <c r="BZ525" s="407">
        <f t="shared" si="397"/>
        <v>1.5018753403548613</v>
      </c>
      <c r="CA525" s="408">
        <f t="shared" si="398"/>
        <v>4372.8408523290382</v>
      </c>
      <c r="CB525" s="404">
        <f t="shared" si="399"/>
        <v>5055.6899999999996</v>
      </c>
      <c r="CC525" s="409" t="str">
        <f t="shared" si="400"/>
        <v xml:space="preserve"> </v>
      </c>
    </row>
    <row r="526" spans="1:82" s="551" customFormat="1" ht="9" customHeight="1">
      <c r="A526" s="541">
        <v>157</v>
      </c>
      <c r="B526" s="555" t="s">
        <v>775</v>
      </c>
      <c r="C526" s="556">
        <v>1546</v>
      </c>
      <c r="D526" s="544"/>
      <c r="E526" s="557"/>
      <c r="F526" s="557"/>
      <c r="G526" s="546">
        <f>ROUND(AB526+AJ526+AK526,2)</f>
        <v>2446522.65</v>
      </c>
      <c r="H526" s="547">
        <f>I526+K526+M526+O526+Q526+S526</f>
        <v>0</v>
      </c>
      <c r="I526" s="548">
        <v>0</v>
      </c>
      <c r="J526" s="548">
        <v>0</v>
      </c>
      <c r="K526" s="548">
        <v>0</v>
      </c>
      <c r="L526" s="548">
        <v>0</v>
      </c>
      <c r="M526" s="548">
        <v>0</v>
      </c>
      <c r="N526" s="547">
        <v>0</v>
      </c>
      <c r="O526" s="547">
        <v>0</v>
      </c>
      <c r="P526" s="547">
        <v>0</v>
      </c>
      <c r="Q526" s="547">
        <v>0</v>
      </c>
      <c r="R526" s="547">
        <v>0</v>
      </c>
      <c r="S526" s="547">
        <v>0</v>
      </c>
      <c r="T526" s="549">
        <v>0</v>
      </c>
      <c r="U526" s="547">
        <v>0</v>
      </c>
      <c r="V526" s="557"/>
      <c r="W526" s="558">
        <v>0</v>
      </c>
      <c r="X526" s="547">
        <f t="shared" ref="X526:X532" si="425">ROUND(IF(V526="СК",4852.98,5055.69)*0.955*0.73*W526,2)</f>
        <v>0</v>
      </c>
      <c r="Y526" s="550">
        <v>0</v>
      </c>
      <c r="Z526" s="550">
        <v>0</v>
      </c>
      <c r="AA526" s="550">
        <v>1196</v>
      </c>
      <c r="AB526" s="550">
        <f>ROUND(AA526*3719.25*0.955*0.55,2)</f>
        <v>2336429.13</v>
      </c>
      <c r="AC526" s="550">
        <v>0</v>
      </c>
      <c r="AD526" s="550">
        <v>0</v>
      </c>
      <c r="AE526" s="550">
        <v>0</v>
      </c>
      <c r="AF526" s="550">
        <v>0</v>
      </c>
      <c r="AG526" s="550">
        <v>0</v>
      </c>
      <c r="AH526" s="550">
        <v>0</v>
      </c>
      <c r="AI526" s="550">
        <v>0</v>
      </c>
      <c r="AJ526" s="550">
        <f>ROUND(AB526/0.955*0.03,2)</f>
        <v>73395.679999999993</v>
      </c>
      <c r="AK526" s="550">
        <f>ROUND(AB526/0.955*0.015,2)</f>
        <v>36697.839999999997</v>
      </c>
      <c r="AL526" s="550">
        <v>0</v>
      </c>
      <c r="AN526" s="372">
        <f>I526/'Приложение 1.1'!J524</f>
        <v>0</v>
      </c>
      <c r="AO526" s="372" t="e">
        <f t="shared" si="372"/>
        <v>#DIV/0!</v>
      </c>
      <c r="AP526" s="372" t="e">
        <f t="shared" si="373"/>
        <v>#DIV/0!</v>
      </c>
      <c r="AQ526" s="372" t="e">
        <f t="shared" si="374"/>
        <v>#DIV/0!</v>
      </c>
      <c r="AR526" s="372" t="e">
        <f t="shared" si="375"/>
        <v>#DIV/0!</v>
      </c>
      <c r="AS526" s="372" t="e">
        <f t="shared" si="376"/>
        <v>#DIV/0!</v>
      </c>
      <c r="AT526" s="372" t="e">
        <f t="shared" si="377"/>
        <v>#DIV/0!</v>
      </c>
      <c r="AU526" s="372" t="e">
        <f t="shared" si="378"/>
        <v>#DIV/0!</v>
      </c>
      <c r="AV526" s="372" t="e">
        <f t="shared" si="379"/>
        <v>#DIV/0!</v>
      </c>
      <c r="AW526" s="372">
        <f t="shared" si="380"/>
        <v>1953.5360618729096</v>
      </c>
      <c r="AX526" s="372" t="e">
        <f t="shared" si="381"/>
        <v>#DIV/0!</v>
      </c>
      <c r="AY526" s="372">
        <f>AI526/'Приложение 1.1'!J524</f>
        <v>0</v>
      </c>
      <c r="AZ526" s="404">
        <v>766.59</v>
      </c>
      <c r="BA526" s="404">
        <v>2173.62</v>
      </c>
      <c r="BB526" s="404">
        <v>891.36</v>
      </c>
      <c r="BC526" s="404">
        <v>860.72</v>
      </c>
      <c r="BD526" s="404">
        <v>1699.83</v>
      </c>
      <c r="BE526" s="404">
        <v>1134.04</v>
      </c>
      <c r="BF526" s="404">
        <v>2338035</v>
      </c>
      <c r="BG526" s="404">
        <f t="shared" si="382"/>
        <v>4644</v>
      </c>
      <c r="BH526" s="404">
        <v>9186</v>
      </c>
      <c r="BI526" s="404">
        <v>3559.09</v>
      </c>
      <c r="BJ526" s="404">
        <v>6295.55</v>
      </c>
      <c r="BK526" s="404">
        <f t="shared" si="383"/>
        <v>934101.09</v>
      </c>
      <c r="BL526" s="373" t="str">
        <f t="shared" si="384"/>
        <v xml:space="preserve"> </v>
      </c>
      <c r="BM526" s="373" t="e">
        <f t="shared" si="385"/>
        <v>#DIV/0!</v>
      </c>
      <c r="BN526" s="373" t="e">
        <f t="shared" si="386"/>
        <v>#DIV/0!</v>
      </c>
      <c r="BO526" s="373" t="e">
        <f t="shared" si="387"/>
        <v>#DIV/0!</v>
      </c>
      <c r="BP526" s="373" t="e">
        <f t="shared" si="388"/>
        <v>#DIV/0!</v>
      </c>
      <c r="BQ526" s="373" t="e">
        <f t="shared" si="389"/>
        <v>#DIV/0!</v>
      </c>
      <c r="BR526" s="373" t="e">
        <f t="shared" si="390"/>
        <v>#DIV/0!</v>
      </c>
      <c r="BS526" s="373" t="e">
        <f t="shared" si="391"/>
        <v>#DIV/0!</v>
      </c>
      <c r="BT526" s="373" t="e">
        <f t="shared" si="392"/>
        <v>#DIV/0!</v>
      </c>
      <c r="BU526" s="373" t="str">
        <f t="shared" si="393"/>
        <v xml:space="preserve"> </v>
      </c>
      <c r="BV526" s="373" t="e">
        <f t="shared" si="394"/>
        <v>#DIV/0!</v>
      </c>
      <c r="BW526" s="373" t="str">
        <f t="shared" si="395"/>
        <v xml:space="preserve"> </v>
      </c>
      <c r="BX526" s="403"/>
      <c r="BY526" s="406">
        <f t="shared" si="396"/>
        <v>3.0000000204371702</v>
      </c>
      <c r="BZ526" s="407">
        <f t="shared" si="397"/>
        <v>1.5000000102185851</v>
      </c>
      <c r="CA526" s="408" t="e">
        <f t="shared" si="398"/>
        <v>#DIV/0!</v>
      </c>
      <c r="CB526" s="404">
        <f t="shared" si="399"/>
        <v>4852.9799999999996</v>
      </c>
      <c r="CC526" s="409" t="e">
        <f t="shared" si="400"/>
        <v>#DIV/0!</v>
      </c>
    </row>
    <row r="527" spans="1:82" s="403" customFormat="1" ht="9" customHeight="1">
      <c r="A527" s="641">
        <v>158</v>
      </c>
      <c r="B527" s="428" t="s">
        <v>776</v>
      </c>
      <c r="C527" s="429">
        <v>6406.5</v>
      </c>
      <c r="D527" s="413"/>
      <c r="E527" s="430"/>
      <c r="F527" s="430"/>
      <c r="G527" s="415">
        <f t="shared" si="424"/>
        <v>7403451.3200000003</v>
      </c>
      <c r="H527" s="410">
        <f>I527+K527+M527+O527+Q527+S527</f>
        <v>0</v>
      </c>
      <c r="I527" s="416">
        <v>0</v>
      </c>
      <c r="J527" s="416">
        <v>0</v>
      </c>
      <c r="K527" s="416">
        <v>0</v>
      </c>
      <c r="L527" s="416">
        <v>0</v>
      </c>
      <c r="M527" s="416">
        <v>0</v>
      </c>
      <c r="N527" s="410">
        <v>0</v>
      </c>
      <c r="O527" s="410">
        <v>0</v>
      </c>
      <c r="P527" s="410">
        <v>0</v>
      </c>
      <c r="Q527" s="410">
        <v>0</v>
      </c>
      <c r="R527" s="410">
        <v>0</v>
      </c>
      <c r="S527" s="410">
        <v>0</v>
      </c>
      <c r="T527" s="417">
        <v>0</v>
      </c>
      <c r="U527" s="410">
        <v>0</v>
      </c>
      <c r="V527" s="430" t="s">
        <v>992</v>
      </c>
      <c r="W527" s="431">
        <v>2006</v>
      </c>
      <c r="X527" s="410">
        <f t="shared" si="425"/>
        <v>7070296.0099999998</v>
      </c>
      <c r="Y527" s="405">
        <v>0</v>
      </c>
      <c r="Z527" s="405">
        <v>0</v>
      </c>
      <c r="AA527" s="405">
        <v>0</v>
      </c>
      <c r="AB527" s="405">
        <v>0</v>
      </c>
      <c r="AC527" s="405">
        <v>0</v>
      </c>
      <c r="AD527" s="405">
        <v>0</v>
      </c>
      <c r="AE527" s="405">
        <v>0</v>
      </c>
      <c r="AF527" s="405">
        <v>0</v>
      </c>
      <c r="AG527" s="405">
        <v>0</v>
      </c>
      <c r="AH527" s="405">
        <v>0</v>
      </c>
      <c r="AI527" s="405">
        <v>0</v>
      </c>
      <c r="AJ527" s="405">
        <f t="shared" ref="AJ527:AJ536" si="426">ROUND(X527/95.5*3,2)</f>
        <v>222103.54</v>
      </c>
      <c r="AK527" s="405">
        <f t="shared" ref="AK527:AK536" si="427">ROUND(X527/95.5*1.5,2)</f>
        <v>111051.77</v>
      </c>
      <c r="AL527" s="405">
        <v>0</v>
      </c>
      <c r="AN527" s="372">
        <f>I527/'Приложение 1.1'!J525</f>
        <v>0</v>
      </c>
      <c r="AO527" s="372" t="e">
        <f t="shared" si="372"/>
        <v>#DIV/0!</v>
      </c>
      <c r="AP527" s="372" t="e">
        <f t="shared" si="373"/>
        <v>#DIV/0!</v>
      </c>
      <c r="AQ527" s="372" t="e">
        <f t="shared" si="374"/>
        <v>#DIV/0!</v>
      </c>
      <c r="AR527" s="372" t="e">
        <f t="shared" si="375"/>
        <v>#DIV/0!</v>
      </c>
      <c r="AS527" s="372" t="e">
        <f t="shared" si="376"/>
        <v>#DIV/0!</v>
      </c>
      <c r="AT527" s="372" t="e">
        <f t="shared" si="377"/>
        <v>#DIV/0!</v>
      </c>
      <c r="AU527" s="372">
        <f t="shared" si="378"/>
        <v>3524.5742821535391</v>
      </c>
      <c r="AV527" s="372" t="e">
        <f t="shared" si="379"/>
        <v>#DIV/0!</v>
      </c>
      <c r="AW527" s="372" t="e">
        <f t="shared" si="380"/>
        <v>#DIV/0!</v>
      </c>
      <c r="AX527" s="372" t="e">
        <f t="shared" si="381"/>
        <v>#DIV/0!</v>
      </c>
      <c r="AY527" s="372">
        <f>AI527/'Приложение 1.1'!J525</f>
        <v>0</v>
      </c>
      <c r="AZ527" s="404">
        <v>766.59</v>
      </c>
      <c r="BA527" s="404">
        <v>2173.62</v>
      </c>
      <c r="BB527" s="404">
        <v>891.36</v>
      </c>
      <c r="BC527" s="404">
        <v>860.72</v>
      </c>
      <c r="BD527" s="404">
        <v>1699.83</v>
      </c>
      <c r="BE527" s="404">
        <v>1134.04</v>
      </c>
      <c r="BF527" s="404">
        <v>2338035</v>
      </c>
      <c r="BG527" s="404">
        <f t="shared" si="382"/>
        <v>4837.9799999999996</v>
      </c>
      <c r="BH527" s="404">
        <v>9186</v>
      </c>
      <c r="BI527" s="404">
        <v>3559.09</v>
      </c>
      <c r="BJ527" s="404">
        <v>6295.55</v>
      </c>
      <c r="BK527" s="404">
        <f t="shared" si="383"/>
        <v>934101.09</v>
      </c>
      <c r="BL527" s="373" t="str">
        <f t="shared" si="384"/>
        <v xml:space="preserve"> </v>
      </c>
      <c r="BM527" s="373" t="e">
        <f t="shared" si="385"/>
        <v>#DIV/0!</v>
      </c>
      <c r="BN527" s="373" t="e">
        <f t="shared" si="386"/>
        <v>#DIV/0!</v>
      </c>
      <c r="BO527" s="373" t="e">
        <f t="shared" si="387"/>
        <v>#DIV/0!</v>
      </c>
      <c r="BP527" s="373" t="e">
        <f t="shared" si="388"/>
        <v>#DIV/0!</v>
      </c>
      <c r="BQ527" s="373" t="e">
        <f t="shared" si="389"/>
        <v>#DIV/0!</v>
      </c>
      <c r="BR527" s="373" t="e">
        <f t="shared" si="390"/>
        <v>#DIV/0!</v>
      </c>
      <c r="BS527" s="373" t="str">
        <f t="shared" si="391"/>
        <v xml:space="preserve"> </v>
      </c>
      <c r="BT527" s="373" t="e">
        <f t="shared" si="392"/>
        <v>#DIV/0!</v>
      </c>
      <c r="BU527" s="373" t="e">
        <f t="shared" si="393"/>
        <v>#DIV/0!</v>
      </c>
      <c r="BV527" s="373" t="e">
        <f t="shared" si="394"/>
        <v>#DIV/0!</v>
      </c>
      <c r="BW527" s="373" t="str">
        <f t="shared" si="395"/>
        <v xml:space="preserve"> </v>
      </c>
      <c r="BY527" s="406">
        <f t="shared" si="396"/>
        <v>3.0000000054028857</v>
      </c>
      <c r="BZ527" s="407">
        <f t="shared" si="397"/>
        <v>1.5000000027014428</v>
      </c>
      <c r="CA527" s="408">
        <f t="shared" si="398"/>
        <v>3690.6536989032902</v>
      </c>
      <c r="CB527" s="404">
        <f t="shared" si="399"/>
        <v>5055.6899999999996</v>
      </c>
      <c r="CC527" s="409" t="str">
        <f t="shared" si="400"/>
        <v xml:space="preserve"> </v>
      </c>
    </row>
    <row r="528" spans="1:82" s="403" customFormat="1" ht="9" customHeight="1">
      <c r="A528" s="641">
        <v>159</v>
      </c>
      <c r="B528" s="428" t="s">
        <v>777</v>
      </c>
      <c r="C528" s="429">
        <v>4277</v>
      </c>
      <c r="D528" s="413"/>
      <c r="E528" s="430"/>
      <c r="F528" s="430"/>
      <c r="G528" s="415">
        <f t="shared" si="424"/>
        <v>4476762.9400000004</v>
      </c>
      <c r="H528" s="410">
        <f t="shared" ref="H528:H536" si="428">I528+K528+M528+O528+Q528+S528</f>
        <v>0</v>
      </c>
      <c r="I528" s="416">
        <v>0</v>
      </c>
      <c r="J528" s="416">
        <v>0</v>
      </c>
      <c r="K528" s="416">
        <v>0</v>
      </c>
      <c r="L528" s="416">
        <v>0</v>
      </c>
      <c r="M528" s="416">
        <v>0</v>
      </c>
      <c r="N528" s="410">
        <v>0</v>
      </c>
      <c r="O528" s="410">
        <v>0</v>
      </c>
      <c r="P528" s="410">
        <v>0</v>
      </c>
      <c r="Q528" s="410">
        <v>0</v>
      </c>
      <c r="R528" s="410">
        <v>0</v>
      </c>
      <c r="S528" s="410">
        <v>0</v>
      </c>
      <c r="T528" s="417">
        <v>0</v>
      </c>
      <c r="U528" s="410">
        <v>0</v>
      </c>
      <c r="V528" s="430" t="s">
        <v>992</v>
      </c>
      <c r="W528" s="431">
        <v>1213</v>
      </c>
      <c r="X528" s="410">
        <f t="shared" si="425"/>
        <v>4275308.6100000003</v>
      </c>
      <c r="Y528" s="405">
        <v>0</v>
      </c>
      <c r="Z528" s="405">
        <v>0</v>
      </c>
      <c r="AA528" s="405">
        <v>0</v>
      </c>
      <c r="AB528" s="405">
        <v>0</v>
      </c>
      <c r="AC528" s="405">
        <v>0</v>
      </c>
      <c r="AD528" s="405">
        <v>0</v>
      </c>
      <c r="AE528" s="405">
        <v>0</v>
      </c>
      <c r="AF528" s="405">
        <v>0</v>
      </c>
      <c r="AG528" s="405">
        <v>0</v>
      </c>
      <c r="AH528" s="405">
        <v>0</v>
      </c>
      <c r="AI528" s="405">
        <v>0</v>
      </c>
      <c r="AJ528" s="405">
        <f t="shared" si="426"/>
        <v>134302.89000000001</v>
      </c>
      <c r="AK528" s="405">
        <f t="shared" si="427"/>
        <v>67151.44</v>
      </c>
      <c r="AL528" s="405">
        <v>0</v>
      </c>
      <c r="AN528" s="372">
        <f>I528/'Приложение 1.1'!J526</f>
        <v>0</v>
      </c>
      <c r="AO528" s="372" t="e">
        <f t="shared" si="372"/>
        <v>#DIV/0!</v>
      </c>
      <c r="AP528" s="372" t="e">
        <f t="shared" si="373"/>
        <v>#DIV/0!</v>
      </c>
      <c r="AQ528" s="372" t="e">
        <f t="shared" si="374"/>
        <v>#DIV/0!</v>
      </c>
      <c r="AR528" s="372" t="e">
        <f t="shared" si="375"/>
        <v>#DIV/0!</v>
      </c>
      <c r="AS528" s="372" t="e">
        <f t="shared" si="376"/>
        <v>#DIV/0!</v>
      </c>
      <c r="AT528" s="372" t="e">
        <f t="shared" si="377"/>
        <v>#DIV/0!</v>
      </c>
      <c r="AU528" s="372">
        <f t="shared" si="378"/>
        <v>3524.5742868920038</v>
      </c>
      <c r="AV528" s="372" t="e">
        <f t="shared" si="379"/>
        <v>#DIV/0!</v>
      </c>
      <c r="AW528" s="372" t="e">
        <f t="shared" si="380"/>
        <v>#DIV/0!</v>
      </c>
      <c r="AX528" s="372" t="e">
        <f t="shared" si="381"/>
        <v>#DIV/0!</v>
      </c>
      <c r="AY528" s="372">
        <f>AI528/'Приложение 1.1'!J526</f>
        <v>0</v>
      </c>
      <c r="AZ528" s="404">
        <v>766.59</v>
      </c>
      <c r="BA528" s="404">
        <v>2173.62</v>
      </c>
      <c r="BB528" s="404">
        <v>891.36</v>
      </c>
      <c r="BC528" s="404">
        <v>860.72</v>
      </c>
      <c r="BD528" s="404">
        <v>1699.83</v>
      </c>
      <c r="BE528" s="404">
        <v>1134.04</v>
      </c>
      <c r="BF528" s="404">
        <v>2338035</v>
      </c>
      <c r="BG528" s="404">
        <f t="shared" si="382"/>
        <v>4837.9799999999996</v>
      </c>
      <c r="BH528" s="404">
        <v>9186</v>
      </c>
      <c r="BI528" s="404">
        <v>3559.09</v>
      </c>
      <c r="BJ528" s="404">
        <v>6295.55</v>
      </c>
      <c r="BK528" s="404">
        <f t="shared" si="383"/>
        <v>934101.09</v>
      </c>
      <c r="BL528" s="373" t="str">
        <f t="shared" si="384"/>
        <v xml:space="preserve"> </v>
      </c>
      <c r="BM528" s="373" t="e">
        <f t="shared" si="385"/>
        <v>#DIV/0!</v>
      </c>
      <c r="BN528" s="373" t="e">
        <f t="shared" si="386"/>
        <v>#DIV/0!</v>
      </c>
      <c r="BO528" s="373" t="e">
        <f t="shared" si="387"/>
        <v>#DIV/0!</v>
      </c>
      <c r="BP528" s="373" t="e">
        <f t="shared" si="388"/>
        <v>#DIV/0!</v>
      </c>
      <c r="BQ528" s="373" t="e">
        <f t="shared" si="389"/>
        <v>#DIV/0!</v>
      </c>
      <c r="BR528" s="373" t="e">
        <f t="shared" si="390"/>
        <v>#DIV/0!</v>
      </c>
      <c r="BS528" s="373" t="str">
        <f t="shared" si="391"/>
        <v xml:space="preserve"> </v>
      </c>
      <c r="BT528" s="373" t="e">
        <f t="shared" si="392"/>
        <v>#DIV/0!</v>
      </c>
      <c r="BU528" s="373" t="e">
        <f t="shared" si="393"/>
        <v>#DIV/0!</v>
      </c>
      <c r="BV528" s="373" t="e">
        <f t="shared" si="394"/>
        <v>#DIV/0!</v>
      </c>
      <c r="BW528" s="373" t="str">
        <f t="shared" si="395"/>
        <v xml:space="preserve"> </v>
      </c>
      <c r="BY528" s="406">
        <f t="shared" si="396"/>
        <v>3.0000000402076239</v>
      </c>
      <c r="BZ528" s="407">
        <f t="shared" si="397"/>
        <v>1.4999999084159679</v>
      </c>
      <c r="CA528" s="408">
        <f t="shared" si="398"/>
        <v>3690.6537015663648</v>
      </c>
      <c r="CB528" s="404">
        <f t="shared" si="399"/>
        <v>5055.6899999999996</v>
      </c>
      <c r="CC528" s="409" t="str">
        <f t="shared" si="400"/>
        <v xml:space="preserve"> </v>
      </c>
    </row>
    <row r="529" spans="1:82" s="403" customFormat="1" ht="9" customHeight="1">
      <c r="A529" s="641">
        <v>160</v>
      </c>
      <c r="B529" s="428" t="s">
        <v>778</v>
      </c>
      <c r="C529" s="429">
        <v>2490.1</v>
      </c>
      <c r="D529" s="413"/>
      <c r="E529" s="430"/>
      <c r="F529" s="430"/>
      <c r="G529" s="415">
        <f t="shared" si="424"/>
        <v>3030026.69</v>
      </c>
      <c r="H529" s="410">
        <f t="shared" si="428"/>
        <v>0</v>
      </c>
      <c r="I529" s="416">
        <v>0</v>
      </c>
      <c r="J529" s="416">
        <v>0</v>
      </c>
      <c r="K529" s="416">
        <v>0</v>
      </c>
      <c r="L529" s="416">
        <v>0</v>
      </c>
      <c r="M529" s="416">
        <v>0</v>
      </c>
      <c r="N529" s="410">
        <v>0</v>
      </c>
      <c r="O529" s="410">
        <v>0</v>
      </c>
      <c r="P529" s="410">
        <v>0</v>
      </c>
      <c r="Q529" s="410">
        <v>0</v>
      </c>
      <c r="R529" s="410">
        <v>0</v>
      </c>
      <c r="S529" s="410">
        <v>0</v>
      </c>
      <c r="T529" s="417">
        <v>0</v>
      </c>
      <c r="U529" s="410">
        <v>0</v>
      </c>
      <c r="V529" s="430" t="s">
        <v>992</v>
      </c>
      <c r="W529" s="431">
        <v>821</v>
      </c>
      <c r="X529" s="410">
        <f t="shared" si="425"/>
        <v>2893675.49</v>
      </c>
      <c r="Y529" s="405">
        <v>0</v>
      </c>
      <c r="Z529" s="405">
        <v>0</v>
      </c>
      <c r="AA529" s="405">
        <v>0</v>
      </c>
      <c r="AB529" s="405">
        <v>0</v>
      </c>
      <c r="AC529" s="405">
        <v>0</v>
      </c>
      <c r="AD529" s="405">
        <v>0</v>
      </c>
      <c r="AE529" s="405">
        <v>0</v>
      </c>
      <c r="AF529" s="405">
        <v>0</v>
      </c>
      <c r="AG529" s="405">
        <v>0</v>
      </c>
      <c r="AH529" s="405">
        <v>0</v>
      </c>
      <c r="AI529" s="405">
        <v>0</v>
      </c>
      <c r="AJ529" s="405">
        <f t="shared" si="426"/>
        <v>90900.800000000003</v>
      </c>
      <c r="AK529" s="405">
        <f t="shared" si="427"/>
        <v>45450.400000000001</v>
      </c>
      <c r="AL529" s="405">
        <v>0</v>
      </c>
      <c r="AN529" s="372">
        <f>I529/'Приложение 1.1'!J527</f>
        <v>0</v>
      </c>
      <c r="AO529" s="372" t="e">
        <f t="shared" si="372"/>
        <v>#DIV/0!</v>
      </c>
      <c r="AP529" s="372" t="e">
        <f t="shared" si="373"/>
        <v>#DIV/0!</v>
      </c>
      <c r="AQ529" s="372" t="e">
        <f t="shared" si="374"/>
        <v>#DIV/0!</v>
      </c>
      <c r="AR529" s="372" t="e">
        <f t="shared" si="375"/>
        <v>#DIV/0!</v>
      </c>
      <c r="AS529" s="372" t="e">
        <f t="shared" si="376"/>
        <v>#DIV/0!</v>
      </c>
      <c r="AT529" s="372" t="e">
        <f t="shared" si="377"/>
        <v>#DIV/0!</v>
      </c>
      <c r="AU529" s="372">
        <f t="shared" si="378"/>
        <v>3524.5742874543243</v>
      </c>
      <c r="AV529" s="372" t="e">
        <f t="shared" si="379"/>
        <v>#DIV/0!</v>
      </c>
      <c r="AW529" s="372" t="e">
        <f t="shared" si="380"/>
        <v>#DIV/0!</v>
      </c>
      <c r="AX529" s="372" t="e">
        <f t="shared" si="381"/>
        <v>#DIV/0!</v>
      </c>
      <c r="AY529" s="372">
        <f>AI529/'Приложение 1.1'!J527</f>
        <v>0</v>
      </c>
      <c r="AZ529" s="404">
        <v>766.59</v>
      </c>
      <c r="BA529" s="404">
        <v>2173.62</v>
      </c>
      <c r="BB529" s="404">
        <v>891.36</v>
      </c>
      <c r="BC529" s="404">
        <v>860.72</v>
      </c>
      <c r="BD529" s="404">
        <v>1699.83</v>
      </c>
      <c r="BE529" s="404">
        <v>1134.04</v>
      </c>
      <c r="BF529" s="404">
        <v>2338035</v>
      </c>
      <c r="BG529" s="404">
        <f t="shared" si="382"/>
        <v>4837.9799999999996</v>
      </c>
      <c r="BH529" s="404">
        <v>9186</v>
      </c>
      <c r="BI529" s="404">
        <v>3559.09</v>
      </c>
      <c r="BJ529" s="404">
        <v>6295.55</v>
      </c>
      <c r="BK529" s="404">
        <f t="shared" si="383"/>
        <v>934101.09</v>
      </c>
      <c r="BL529" s="373" t="str">
        <f t="shared" si="384"/>
        <v xml:space="preserve"> </v>
      </c>
      <c r="BM529" s="373" t="e">
        <f t="shared" si="385"/>
        <v>#DIV/0!</v>
      </c>
      <c r="BN529" s="373" t="e">
        <f t="shared" si="386"/>
        <v>#DIV/0!</v>
      </c>
      <c r="BO529" s="373" t="e">
        <f t="shared" si="387"/>
        <v>#DIV/0!</v>
      </c>
      <c r="BP529" s="373" t="e">
        <f t="shared" si="388"/>
        <v>#DIV/0!</v>
      </c>
      <c r="BQ529" s="373" t="e">
        <f t="shared" si="389"/>
        <v>#DIV/0!</v>
      </c>
      <c r="BR529" s="373" t="e">
        <f t="shared" si="390"/>
        <v>#DIV/0!</v>
      </c>
      <c r="BS529" s="373" t="str">
        <f t="shared" si="391"/>
        <v xml:space="preserve"> </v>
      </c>
      <c r="BT529" s="373" t="e">
        <f t="shared" si="392"/>
        <v>#DIV/0!</v>
      </c>
      <c r="BU529" s="373" t="e">
        <f t="shared" si="393"/>
        <v>#DIV/0!</v>
      </c>
      <c r="BV529" s="373" t="e">
        <f t="shared" si="394"/>
        <v>#DIV/0!</v>
      </c>
      <c r="BW529" s="373" t="str">
        <f t="shared" si="395"/>
        <v xml:space="preserve"> </v>
      </c>
      <c r="BY529" s="406">
        <f t="shared" si="396"/>
        <v>2.9999999768978935</v>
      </c>
      <c r="BZ529" s="407">
        <f t="shared" si="397"/>
        <v>1.4999999884489468</v>
      </c>
      <c r="CA529" s="408">
        <f t="shared" si="398"/>
        <v>3690.6537028014613</v>
      </c>
      <c r="CB529" s="404">
        <f t="shared" si="399"/>
        <v>5055.6899999999996</v>
      </c>
      <c r="CC529" s="409" t="str">
        <f t="shared" si="400"/>
        <v xml:space="preserve"> </v>
      </c>
    </row>
    <row r="530" spans="1:82" s="596" customFormat="1" ht="9" customHeight="1">
      <c r="A530" s="641">
        <v>161</v>
      </c>
      <c r="B530" s="622" t="s">
        <v>779</v>
      </c>
      <c r="C530" s="623">
        <v>5272</v>
      </c>
      <c r="D530" s="616"/>
      <c r="E530" s="624"/>
      <c r="F530" s="624"/>
      <c r="G530" s="618">
        <f>ROUND(H530+AI530+AJ530+AK530,2)</f>
        <v>5030672.12</v>
      </c>
      <c r="H530" s="591">
        <f t="shared" si="428"/>
        <v>3942738.09</v>
      </c>
      <c r="I530" s="619">
        <v>0</v>
      </c>
      <c r="J530" s="619">
        <v>1200</v>
      </c>
      <c r="K530" s="619">
        <f>ROUND(2271.44*0.955*J530*0.61,2)</f>
        <v>1587872.85</v>
      </c>
      <c r="L530" s="619">
        <v>0</v>
      </c>
      <c r="M530" s="619">
        <v>0</v>
      </c>
      <c r="N530" s="591">
        <v>600</v>
      </c>
      <c r="O530" s="591">
        <f>ROUND(899.45*0.955*N530*0.98,2)</f>
        <v>505077.15</v>
      </c>
      <c r="P530" s="591">
        <v>750</v>
      </c>
      <c r="Q530" s="591">
        <f>ROUND(P530*1776.32*0.955*0.97,2)</f>
        <v>1234120.52</v>
      </c>
      <c r="R530" s="591">
        <v>640</v>
      </c>
      <c r="S530" s="591">
        <f>ROUND(1185.07*0.955*R530*0.85,2)</f>
        <v>615667.56999999995</v>
      </c>
      <c r="T530" s="590">
        <v>0</v>
      </c>
      <c r="U530" s="591">
        <v>0</v>
      </c>
      <c r="V530" s="624"/>
      <c r="W530" s="625">
        <v>0</v>
      </c>
      <c r="X530" s="591">
        <v>0</v>
      </c>
      <c r="Y530" s="620">
        <v>0</v>
      </c>
      <c r="Z530" s="620">
        <v>0</v>
      </c>
      <c r="AA530" s="620">
        <v>0</v>
      </c>
      <c r="AB530" s="620">
        <v>0</v>
      </c>
      <c r="AC530" s="620">
        <v>0</v>
      </c>
      <c r="AD530" s="620">
        <v>0</v>
      </c>
      <c r="AE530" s="620">
        <v>0</v>
      </c>
      <c r="AF530" s="620">
        <v>0</v>
      </c>
      <c r="AG530" s="620">
        <v>0</v>
      </c>
      <c r="AH530" s="620">
        <v>0</v>
      </c>
      <c r="AI530" s="591">
        <f>ROUND((348476.71+434177.11+78899.97),2)</f>
        <v>861553.79</v>
      </c>
      <c r="AJ530" s="620">
        <f>ROUND((AI530+H530)/95.5*3,2)</f>
        <v>150920.16</v>
      </c>
      <c r="AK530" s="620">
        <f>ROUND((AI530+H530)/95.5*1.5,2)</f>
        <v>75460.08</v>
      </c>
      <c r="AL530" s="620">
        <v>0</v>
      </c>
      <c r="AN530" s="372">
        <f>I530/'Приложение 1.1'!J528</f>
        <v>0</v>
      </c>
      <c r="AO530" s="372">
        <f t="shared" si="372"/>
        <v>1323.2273750000002</v>
      </c>
      <c r="AP530" s="372" t="e">
        <f t="shared" si="373"/>
        <v>#DIV/0!</v>
      </c>
      <c r="AQ530" s="372">
        <f t="shared" si="374"/>
        <v>841.79525000000001</v>
      </c>
      <c r="AR530" s="372">
        <f t="shared" si="375"/>
        <v>1645.4940266666667</v>
      </c>
      <c r="AS530" s="372">
        <f t="shared" si="376"/>
        <v>961.98057812499997</v>
      </c>
      <c r="AT530" s="372" t="e">
        <f t="shared" si="377"/>
        <v>#DIV/0!</v>
      </c>
      <c r="AU530" s="372" t="e">
        <f t="shared" si="378"/>
        <v>#DIV/0!</v>
      </c>
      <c r="AV530" s="372" t="e">
        <f t="shared" si="379"/>
        <v>#DIV/0!</v>
      </c>
      <c r="AW530" s="372" t="e">
        <f t="shared" si="380"/>
        <v>#DIV/0!</v>
      </c>
      <c r="AX530" s="372" t="e">
        <f t="shared" si="381"/>
        <v>#DIV/0!</v>
      </c>
      <c r="AY530" s="372">
        <f>AI530/'Приложение 1.1'!J528</f>
        <v>163.42067336874052</v>
      </c>
      <c r="AZ530" s="404">
        <v>766.59</v>
      </c>
      <c r="BA530" s="404">
        <v>2173.62</v>
      </c>
      <c r="BB530" s="404">
        <v>891.36</v>
      </c>
      <c r="BC530" s="404">
        <v>860.72</v>
      </c>
      <c r="BD530" s="404">
        <v>1699.83</v>
      </c>
      <c r="BE530" s="404">
        <v>1134.04</v>
      </c>
      <c r="BF530" s="404">
        <v>2338035</v>
      </c>
      <c r="BG530" s="404">
        <f t="shared" si="382"/>
        <v>4644</v>
      </c>
      <c r="BH530" s="404">
        <v>9186</v>
      </c>
      <c r="BI530" s="404">
        <v>3559.09</v>
      </c>
      <c r="BJ530" s="404">
        <v>6295.55</v>
      </c>
      <c r="BK530" s="404">
        <f t="shared" si="383"/>
        <v>934101.09</v>
      </c>
      <c r="BL530" s="373" t="str">
        <f t="shared" si="384"/>
        <v xml:space="preserve"> </v>
      </c>
      <c r="BM530" s="373" t="str">
        <f t="shared" si="385"/>
        <v xml:space="preserve"> </v>
      </c>
      <c r="BN530" s="373" t="e">
        <f t="shared" si="386"/>
        <v>#DIV/0!</v>
      </c>
      <c r="BO530" s="373" t="str">
        <f t="shared" si="387"/>
        <v xml:space="preserve"> </v>
      </c>
      <c r="BP530" s="373" t="str">
        <f t="shared" si="388"/>
        <v xml:space="preserve"> </v>
      </c>
      <c r="BQ530" s="373" t="str">
        <f t="shared" si="389"/>
        <v xml:space="preserve"> </v>
      </c>
      <c r="BR530" s="373" t="e">
        <f t="shared" si="390"/>
        <v>#DIV/0!</v>
      </c>
      <c r="BS530" s="373" t="e">
        <f t="shared" si="391"/>
        <v>#DIV/0!</v>
      </c>
      <c r="BT530" s="373" t="e">
        <f t="shared" si="392"/>
        <v>#DIV/0!</v>
      </c>
      <c r="BU530" s="373" t="e">
        <f t="shared" si="393"/>
        <v>#DIV/0!</v>
      </c>
      <c r="BV530" s="373" t="e">
        <f t="shared" si="394"/>
        <v>#DIV/0!</v>
      </c>
      <c r="BW530" s="373" t="str">
        <f t="shared" si="395"/>
        <v xml:space="preserve"> </v>
      </c>
      <c r="BX530" s="403"/>
      <c r="BY530" s="406">
        <f t="shared" si="396"/>
        <v>2.9999999284389856</v>
      </c>
      <c r="BZ530" s="407">
        <f t="shared" si="397"/>
        <v>1.4999999642194928</v>
      </c>
      <c r="CA530" s="408" t="e">
        <f t="shared" si="398"/>
        <v>#DIV/0!</v>
      </c>
      <c r="CB530" s="404">
        <f t="shared" si="399"/>
        <v>4852.9799999999996</v>
      </c>
      <c r="CC530" s="409" t="e">
        <f t="shared" si="400"/>
        <v>#DIV/0!</v>
      </c>
    </row>
    <row r="531" spans="1:82" s="651" customFormat="1" ht="9" customHeight="1">
      <c r="A531" s="642">
        <v>162</v>
      </c>
      <c r="B531" s="702" t="s">
        <v>780</v>
      </c>
      <c r="C531" s="703">
        <v>858.2</v>
      </c>
      <c r="D531" s="665"/>
      <c r="E531" s="704"/>
      <c r="F531" s="704"/>
      <c r="G531" s="696">
        <f t="shared" si="424"/>
        <v>2614731.7200000002</v>
      </c>
      <c r="H531" s="648">
        <f t="shared" si="428"/>
        <v>0</v>
      </c>
      <c r="I531" s="673">
        <v>0</v>
      </c>
      <c r="J531" s="673">
        <v>0</v>
      </c>
      <c r="K531" s="673">
        <v>0</v>
      </c>
      <c r="L531" s="673">
        <v>0</v>
      </c>
      <c r="M531" s="673">
        <v>0</v>
      </c>
      <c r="N531" s="648">
        <v>0</v>
      </c>
      <c r="O531" s="648">
        <v>0</v>
      </c>
      <c r="P531" s="648">
        <v>0</v>
      </c>
      <c r="Q531" s="648">
        <v>0</v>
      </c>
      <c r="R531" s="648">
        <v>0</v>
      </c>
      <c r="S531" s="648">
        <v>0</v>
      </c>
      <c r="T531" s="649">
        <v>0</v>
      </c>
      <c r="U531" s="648">
        <v>0</v>
      </c>
      <c r="V531" s="704" t="s">
        <v>992</v>
      </c>
      <c r="W531" s="705">
        <v>710</v>
      </c>
      <c r="X531" s="648">
        <v>2504822.58</v>
      </c>
      <c r="Y531" s="650">
        <v>0</v>
      </c>
      <c r="Z531" s="650">
        <v>0</v>
      </c>
      <c r="AA531" s="650">
        <v>0</v>
      </c>
      <c r="AB531" s="650">
        <v>0</v>
      </c>
      <c r="AC531" s="650">
        <v>0</v>
      </c>
      <c r="AD531" s="650">
        <v>0</v>
      </c>
      <c r="AE531" s="650">
        <v>0</v>
      </c>
      <c r="AF531" s="650">
        <v>0</v>
      </c>
      <c r="AG531" s="650">
        <v>0</v>
      </c>
      <c r="AH531" s="650">
        <v>0</v>
      </c>
      <c r="AI531" s="650">
        <v>0</v>
      </c>
      <c r="AJ531" s="650">
        <v>73150.23</v>
      </c>
      <c r="AK531" s="650">
        <v>36758.910000000003</v>
      </c>
      <c r="AL531" s="650">
        <v>0</v>
      </c>
      <c r="AN531" s="372">
        <f>I531/'Приложение 1.1'!J529</f>
        <v>0</v>
      </c>
      <c r="AO531" s="372" t="e">
        <f t="shared" si="372"/>
        <v>#DIV/0!</v>
      </c>
      <c r="AP531" s="372" t="e">
        <f t="shared" si="373"/>
        <v>#DIV/0!</v>
      </c>
      <c r="AQ531" s="372" t="e">
        <f t="shared" si="374"/>
        <v>#DIV/0!</v>
      </c>
      <c r="AR531" s="372" t="e">
        <f t="shared" si="375"/>
        <v>#DIV/0!</v>
      </c>
      <c r="AS531" s="372" t="e">
        <f t="shared" si="376"/>
        <v>#DIV/0!</v>
      </c>
      <c r="AT531" s="372" t="e">
        <f t="shared" si="377"/>
        <v>#DIV/0!</v>
      </c>
      <c r="AU531" s="372">
        <f t="shared" si="378"/>
        <v>3527.9191267605634</v>
      </c>
      <c r="AV531" s="372" t="e">
        <f t="shared" si="379"/>
        <v>#DIV/0!</v>
      </c>
      <c r="AW531" s="372" t="e">
        <f t="shared" si="380"/>
        <v>#DIV/0!</v>
      </c>
      <c r="AX531" s="372" t="e">
        <f t="shared" si="381"/>
        <v>#DIV/0!</v>
      </c>
      <c r="AY531" s="372">
        <f>AI531/'Приложение 1.1'!J529</f>
        <v>0</v>
      </c>
      <c r="AZ531" s="404">
        <v>766.59</v>
      </c>
      <c r="BA531" s="404">
        <v>2173.62</v>
      </c>
      <c r="BB531" s="404">
        <v>891.36</v>
      </c>
      <c r="BC531" s="404">
        <v>860.72</v>
      </c>
      <c r="BD531" s="404">
        <v>1699.83</v>
      </c>
      <c r="BE531" s="404">
        <v>1134.04</v>
      </c>
      <c r="BF531" s="404">
        <v>2338035</v>
      </c>
      <c r="BG531" s="404">
        <f t="shared" si="382"/>
        <v>4837.9799999999996</v>
      </c>
      <c r="BH531" s="404">
        <v>9186</v>
      </c>
      <c r="BI531" s="404">
        <v>3559.09</v>
      </c>
      <c r="BJ531" s="404">
        <v>6295.55</v>
      </c>
      <c r="BK531" s="404">
        <f t="shared" si="383"/>
        <v>934101.09</v>
      </c>
      <c r="BL531" s="373" t="str">
        <f t="shared" si="384"/>
        <v xml:space="preserve"> </v>
      </c>
      <c r="BM531" s="373" t="e">
        <f t="shared" si="385"/>
        <v>#DIV/0!</v>
      </c>
      <c r="BN531" s="373" t="e">
        <f t="shared" si="386"/>
        <v>#DIV/0!</v>
      </c>
      <c r="BO531" s="373" t="e">
        <f t="shared" si="387"/>
        <v>#DIV/0!</v>
      </c>
      <c r="BP531" s="373" t="e">
        <f t="shared" si="388"/>
        <v>#DIV/0!</v>
      </c>
      <c r="BQ531" s="373" t="e">
        <f t="shared" si="389"/>
        <v>#DIV/0!</v>
      </c>
      <c r="BR531" s="373" t="e">
        <f t="shared" si="390"/>
        <v>#DIV/0!</v>
      </c>
      <c r="BS531" s="373" t="str">
        <f t="shared" si="391"/>
        <v xml:space="preserve"> </v>
      </c>
      <c r="BT531" s="373" t="e">
        <f t="shared" si="392"/>
        <v>#DIV/0!</v>
      </c>
      <c r="BU531" s="373" t="e">
        <f t="shared" si="393"/>
        <v>#DIV/0!</v>
      </c>
      <c r="BV531" s="373" t="e">
        <f t="shared" si="394"/>
        <v>#DIV/0!</v>
      </c>
      <c r="BW531" s="373" t="str">
        <f t="shared" si="395"/>
        <v xml:space="preserve"> </v>
      </c>
      <c r="BX531" s="403"/>
      <c r="BY531" s="406">
        <f t="shared" si="396"/>
        <v>2.7976189465433952</v>
      </c>
      <c r="BZ531" s="407">
        <f t="shared" si="397"/>
        <v>1.4058386839013832</v>
      </c>
      <c r="CA531" s="408">
        <f t="shared" si="398"/>
        <v>3682.7207323943667</v>
      </c>
      <c r="CB531" s="404">
        <f t="shared" si="399"/>
        <v>5055.6899999999996</v>
      </c>
      <c r="CC531" s="409" t="str">
        <f t="shared" si="400"/>
        <v xml:space="preserve"> </v>
      </c>
    </row>
    <row r="532" spans="1:82" s="403" customFormat="1" ht="9" customHeight="1">
      <c r="A532" s="641">
        <v>163</v>
      </c>
      <c r="B532" s="428" t="s">
        <v>781</v>
      </c>
      <c r="C532" s="429">
        <v>1831.8</v>
      </c>
      <c r="D532" s="413"/>
      <c r="E532" s="430"/>
      <c r="F532" s="430"/>
      <c r="G532" s="415">
        <f t="shared" si="424"/>
        <v>2428450.13</v>
      </c>
      <c r="H532" s="410">
        <f t="shared" si="428"/>
        <v>0</v>
      </c>
      <c r="I532" s="416">
        <v>0</v>
      </c>
      <c r="J532" s="416">
        <v>0</v>
      </c>
      <c r="K532" s="416">
        <v>0</v>
      </c>
      <c r="L532" s="416">
        <v>0</v>
      </c>
      <c r="M532" s="416">
        <v>0</v>
      </c>
      <c r="N532" s="410">
        <v>0</v>
      </c>
      <c r="O532" s="410">
        <v>0</v>
      </c>
      <c r="P532" s="410">
        <v>0</v>
      </c>
      <c r="Q532" s="410">
        <v>0</v>
      </c>
      <c r="R532" s="410">
        <v>0</v>
      </c>
      <c r="S532" s="410">
        <v>0</v>
      </c>
      <c r="T532" s="417">
        <v>0</v>
      </c>
      <c r="U532" s="410">
        <v>0</v>
      </c>
      <c r="V532" s="430" t="s">
        <v>992</v>
      </c>
      <c r="W532" s="431">
        <v>658</v>
      </c>
      <c r="X532" s="410">
        <f t="shared" si="425"/>
        <v>2319169.88</v>
      </c>
      <c r="Y532" s="405">
        <v>0</v>
      </c>
      <c r="Z532" s="405">
        <v>0</v>
      </c>
      <c r="AA532" s="405">
        <v>0</v>
      </c>
      <c r="AB532" s="405">
        <v>0</v>
      </c>
      <c r="AC532" s="405">
        <v>0</v>
      </c>
      <c r="AD532" s="405">
        <v>0</v>
      </c>
      <c r="AE532" s="405">
        <v>0</v>
      </c>
      <c r="AF532" s="405">
        <v>0</v>
      </c>
      <c r="AG532" s="405">
        <v>0</v>
      </c>
      <c r="AH532" s="405">
        <v>0</v>
      </c>
      <c r="AI532" s="405">
        <v>0</v>
      </c>
      <c r="AJ532" s="405">
        <f t="shared" si="426"/>
        <v>72853.5</v>
      </c>
      <c r="AK532" s="405">
        <f t="shared" si="427"/>
        <v>36426.75</v>
      </c>
      <c r="AL532" s="405">
        <v>0</v>
      </c>
      <c r="AN532" s="372">
        <f>I532/'Приложение 1.1'!J530</f>
        <v>0</v>
      </c>
      <c r="AO532" s="372" t="e">
        <f t="shared" si="372"/>
        <v>#DIV/0!</v>
      </c>
      <c r="AP532" s="372" t="e">
        <f t="shared" si="373"/>
        <v>#DIV/0!</v>
      </c>
      <c r="AQ532" s="372" t="e">
        <f t="shared" si="374"/>
        <v>#DIV/0!</v>
      </c>
      <c r="AR532" s="372" t="e">
        <f t="shared" si="375"/>
        <v>#DIV/0!</v>
      </c>
      <c r="AS532" s="372" t="e">
        <f t="shared" si="376"/>
        <v>#DIV/0!</v>
      </c>
      <c r="AT532" s="372" t="e">
        <f t="shared" si="377"/>
        <v>#DIV/0!</v>
      </c>
      <c r="AU532" s="372">
        <f t="shared" si="378"/>
        <v>3524.5742857142855</v>
      </c>
      <c r="AV532" s="372" t="e">
        <f t="shared" si="379"/>
        <v>#DIV/0!</v>
      </c>
      <c r="AW532" s="372" t="e">
        <f t="shared" si="380"/>
        <v>#DIV/0!</v>
      </c>
      <c r="AX532" s="372" t="e">
        <f t="shared" si="381"/>
        <v>#DIV/0!</v>
      </c>
      <c r="AY532" s="372">
        <f>AI532/'Приложение 1.1'!J530</f>
        <v>0</v>
      </c>
      <c r="AZ532" s="404">
        <v>766.59</v>
      </c>
      <c r="BA532" s="404">
        <v>2173.62</v>
      </c>
      <c r="BB532" s="404">
        <v>891.36</v>
      </c>
      <c r="BC532" s="404">
        <v>860.72</v>
      </c>
      <c r="BD532" s="404">
        <v>1699.83</v>
      </c>
      <c r="BE532" s="404">
        <v>1134.04</v>
      </c>
      <c r="BF532" s="404">
        <v>2338035</v>
      </c>
      <c r="BG532" s="404">
        <f t="shared" si="382"/>
        <v>4837.9799999999996</v>
      </c>
      <c r="BH532" s="404">
        <v>9186</v>
      </c>
      <c r="BI532" s="404">
        <v>3559.09</v>
      </c>
      <c r="BJ532" s="404">
        <v>6295.55</v>
      </c>
      <c r="BK532" s="404">
        <f t="shared" si="383"/>
        <v>934101.09</v>
      </c>
      <c r="BL532" s="373" t="str">
        <f t="shared" si="384"/>
        <v xml:space="preserve"> </v>
      </c>
      <c r="BM532" s="373" t="e">
        <f t="shared" si="385"/>
        <v>#DIV/0!</v>
      </c>
      <c r="BN532" s="373" t="e">
        <f t="shared" si="386"/>
        <v>#DIV/0!</v>
      </c>
      <c r="BO532" s="373" t="e">
        <f t="shared" si="387"/>
        <v>#DIV/0!</v>
      </c>
      <c r="BP532" s="373" t="e">
        <f t="shared" si="388"/>
        <v>#DIV/0!</v>
      </c>
      <c r="BQ532" s="373" t="e">
        <f t="shared" si="389"/>
        <v>#DIV/0!</v>
      </c>
      <c r="BR532" s="373" t="e">
        <f t="shared" si="390"/>
        <v>#DIV/0!</v>
      </c>
      <c r="BS532" s="373" t="str">
        <f t="shared" si="391"/>
        <v xml:space="preserve"> </v>
      </c>
      <c r="BT532" s="373" t="e">
        <f t="shared" si="392"/>
        <v>#DIV/0!</v>
      </c>
      <c r="BU532" s="373" t="e">
        <f t="shared" si="393"/>
        <v>#DIV/0!</v>
      </c>
      <c r="BV532" s="373" t="e">
        <f t="shared" si="394"/>
        <v>#DIV/0!</v>
      </c>
      <c r="BW532" s="373" t="str">
        <f t="shared" si="395"/>
        <v xml:space="preserve"> </v>
      </c>
      <c r="BY532" s="406">
        <f t="shared" si="396"/>
        <v>2.9999998394037433</v>
      </c>
      <c r="BZ532" s="407">
        <f t="shared" si="397"/>
        <v>1.4999999197018716</v>
      </c>
      <c r="CA532" s="408">
        <f t="shared" si="398"/>
        <v>3690.6536930091183</v>
      </c>
      <c r="CB532" s="404">
        <f t="shared" si="399"/>
        <v>5055.6899999999996</v>
      </c>
      <c r="CC532" s="409" t="str">
        <f t="shared" si="400"/>
        <v xml:space="preserve"> </v>
      </c>
    </row>
    <row r="533" spans="1:82" s="651" customFormat="1" ht="9" customHeight="1">
      <c r="A533" s="642">
        <v>164</v>
      </c>
      <c r="B533" s="702" t="s">
        <v>782</v>
      </c>
      <c r="C533" s="703">
        <v>5704.3</v>
      </c>
      <c r="D533" s="665"/>
      <c r="E533" s="704"/>
      <c r="F533" s="704"/>
      <c r="G533" s="696">
        <f t="shared" si="424"/>
        <v>3434236.03</v>
      </c>
      <c r="H533" s="648">
        <f t="shared" si="428"/>
        <v>0</v>
      </c>
      <c r="I533" s="673">
        <v>0</v>
      </c>
      <c r="J533" s="673">
        <v>0</v>
      </c>
      <c r="K533" s="673">
        <v>0</v>
      </c>
      <c r="L533" s="673">
        <v>0</v>
      </c>
      <c r="M533" s="673">
        <v>0</v>
      </c>
      <c r="N533" s="648">
        <v>0</v>
      </c>
      <c r="O533" s="648">
        <v>0</v>
      </c>
      <c r="P533" s="648">
        <v>0</v>
      </c>
      <c r="Q533" s="648">
        <v>0</v>
      </c>
      <c r="R533" s="648">
        <v>0</v>
      </c>
      <c r="S533" s="648">
        <v>0</v>
      </c>
      <c r="T533" s="649">
        <v>0</v>
      </c>
      <c r="U533" s="648">
        <v>0</v>
      </c>
      <c r="V533" s="704" t="s">
        <v>992</v>
      </c>
      <c r="W533" s="705">
        <v>1926</v>
      </c>
      <c r="X533" s="648">
        <v>3142579.54</v>
      </c>
      <c r="Y533" s="650">
        <v>0</v>
      </c>
      <c r="Z533" s="650">
        <v>0</v>
      </c>
      <c r="AA533" s="650">
        <v>0</v>
      </c>
      <c r="AB533" s="650">
        <v>0</v>
      </c>
      <c r="AC533" s="650">
        <v>0</v>
      </c>
      <c r="AD533" s="650">
        <v>0</v>
      </c>
      <c r="AE533" s="650">
        <v>0</v>
      </c>
      <c r="AF533" s="650">
        <v>0</v>
      </c>
      <c r="AG533" s="650">
        <v>0</v>
      </c>
      <c r="AH533" s="650">
        <v>0</v>
      </c>
      <c r="AI533" s="650">
        <v>0</v>
      </c>
      <c r="AJ533" s="650">
        <v>194112.51</v>
      </c>
      <c r="AK533" s="650">
        <v>97543.98</v>
      </c>
      <c r="AL533" s="650">
        <v>0</v>
      </c>
      <c r="AN533" s="372">
        <f>I533/'Приложение 1.1'!J531</f>
        <v>0</v>
      </c>
      <c r="AO533" s="372" t="e">
        <f t="shared" si="372"/>
        <v>#DIV/0!</v>
      </c>
      <c r="AP533" s="372" t="e">
        <f t="shared" si="373"/>
        <v>#DIV/0!</v>
      </c>
      <c r="AQ533" s="372" t="e">
        <f t="shared" si="374"/>
        <v>#DIV/0!</v>
      </c>
      <c r="AR533" s="372" t="e">
        <f t="shared" si="375"/>
        <v>#DIV/0!</v>
      </c>
      <c r="AS533" s="372" t="e">
        <f t="shared" si="376"/>
        <v>#DIV/0!</v>
      </c>
      <c r="AT533" s="372" t="e">
        <f t="shared" si="377"/>
        <v>#DIV/0!</v>
      </c>
      <c r="AU533" s="372">
        <f t="shared" si="378"/>
        <v>1631.661235721703</v>
      </c>
      <c r="AV533" s="372" t="e">
        <f t="shared" si="379"/>
        <v>#DIV/0!</v>
      </c>
      <c r="AW533" s="372" t="e">
        <f t="shared" si="380"/>
        <v>#DIV/0!</v>
      </c>
      <c r="AX533" s="372" t="e">
        <f t="shared" si="381"/>
        <v>#DIV/0!</v>
      </c>
      <c r="AY533" s="372">
        <f>AI533/'Приложение 1.1'!J531</f>
        <v>0</v>
      </c>
      <c r="AZ533" s="404">
        <v>766.59</v>
      </c>
      <c r="BA533" s="404">
        <v>2173.62</v>
      </c>
      <c r="BB533" s="404">
        <v>891.36</v>
      </c>
      <c r="BC533" s="404">
        <v>860.72</v>
      </c>
      <c r="BD533" s="404">
        <v>1699.83</v>
      </c>
      <c r="BE533" s="404">
        <v>1134.04</v>
      </c>
      <c r="BF533" s="404">
        <v>2338035</v>
      </c>
      <c r="BG533" s="404">
        <f t="shared" si="382"/>
        <v>4837.9799999999996</v>
      </c>
      <c r="BH533" s="404">
        <v>9186</v>
      </c>
      <c r="BI533" s="404">
        <v>3559.09</v>
      </c>
      <c r="BJ533" s="404">
        <v>6295.55</v>
      </c>
      <c r="BK533" s="404">
        <f t="shared" si="383"/>
        <v>934101.09</v>
      </c>
      <c r="BL533" s="373" t="str">
        <f t="shared" si="384"/>
        <v xml:space="preserve"> </v>
      </c>
      <c r="BM533" s="373" t="e">
        <f t="shared" si="385"/>
        <v>#DIV/0!</v>
      </c>
      <c r="BN533" s="373" t="e">
        <f t="shared" si="386"/>
        <v>#DIV/0!</v>
      </c>
      <c r="BO533" s="373" t="e">
        <f t="shared" si="387"/>
        <v>#DIV/0!</v>
      </c>
      <c r="BP533" s="373" t="e">
        <f t="shared" si="388"/>
        <v>#DIV/0!</v>
      </c>
      <c r="BQ533" s="373" t="e">
        <f t="shared" si="389"/>
        <v>#DIV/0!</v>
      </c>
      <c r="BR533" s="373" t="e">
        <f t="shared" si="390"/>
        <v>#DIV/0!</v>
      </c>
      <c r="BS533" s="373" t="str">
        <f t="shared" si="391"/>
        <v xml:space="preserve"> </v>
      </c>
      <c r="BT533" s="373" t="e">
        <f t="shared" si="392"/>
        <v>#DIV/0!</v>
      </c>
      <c r="BU533" s="373" t="e">
        <f t="shared" si="393"/>
        <v>#DIV/0!</v>
      </c>
      <c r="BV533" s="373" t="e">
        <f t="shared" si="394"/>
        <v>#DIV/0!</v>
      </c>
      <c r="BW533" s="373" t="str">
        <f t="shared" si="395"/>
        <v xml:space="preserve"> </v>
      </c>
      <c r="BX533" s="403"/>
      <c r="BY533" s="406">
        <f t="shared" si="396"/>
        <v>5.6522763230109154</v>
      </c>
      <c r="BZ533" s="407">
        <f t="shared" si="397"/>
        <v>2.8403400100604035</v>
      </c>
      <c r="CA533" s="408">
        <f t="shared" si="398"/>
        <v>1783.09243509865</v>
      </c>
      <c r="CB533" s="404">
        <f t="shared" si="399"/>
        <v>5055.6899999999996</v>
      </c>
      <c r="CC533" s="409" t="str">
        <f t="shared" si="400"/>
        <v xml:space="preserve"> </v>
      </c>
    </row>
    <row r="534" spans="1:82" s="651" customFormat="1" ht="9" customHeight="1">
      <c r="A534" s="642">
        <v>165</v>
      </c>
      <c r="B534" s="702" t="s">
        <v>783</v>
      </c>
      <c r="C534" s="703">
        <v>5532.6</v>
      </c>
      <c r="D534" s="665"/>
      <c r="E534" s="704"/>
      <c r="F534" s="704"/>
      <c r="G534" s="696">
        <f t="shared" si="424"/>
        <v>3503339.66</v>
      </c>
      <c r="H534" s="648">
        <f t="shared" si="428"/>
        <v>0</v>
      </c>
      <c r="I534" s="673">
        <v>0</v>
      </c>
      <c r="J534" s="673">
        <v>0</v>
      </c>
      <c r="K534" s="673">
        <v>0</v>
      </c>
      <c r="L534" s="673">
        <v>0</v>
      </c>
      <c r="M534" s="673">
        <v>0</v>
      </c>
      <c r="N534" s="648">
        <v>0</v>
      </c>
      <c r="O534" s="648">
        <v>0</v>
      </c>
      <c r="P534" s="648">
        <v>0</v>
      </c>
      <c r="Q534" s="648">
        <v>0</v>
      </c>
      <c r="R534" s="648">
        <v>0</v>
      </c>
      <c r="S534" s="648">
        <v>0</v>
      </c>
      <c r="T534" s="649">
        <v>0</v>
      </c>
      <c r="U534" s="648">
        <v>0</v>
      </c>
      <c r="V534" s="704" t="s">
        <v>992</v>
      </c>
      <c r="W534" s="705">
        <v>1981</v>
      </c>
      <c r="X534" s="648">
        <v>3201255.04</v>
      </c>
      <c r="Y534" s="650">
        <v>0</v>
      </c>
      <c r="Z534" s="650">
        <v>0</v>
      </c>
      <c r="AA534" s="650">
        <v>0</v>
      </c>
      <c r="AB534" s="650">
        <v>0</v>
      </c>
      <c r="AC534" s="650">
        <v>0</v>
      </c>
      <c r="AD534" s="650">
        <v>0</v>
      </c>
      <c r="AE534" s="650">
        <v>0</v>
      </c>
      <c r="AF534" s="650">
        <v>0</v>
      </c>
      <c r="AG534" s="650">
        <v>0</v>
      </c>
      <c r="AH534" s="650">
        <v>0</v>
      </c>
      <c r="AI534" s="650">
        <v>0</v>
      </c>
      <c r="AJ534" s="650">
        <v>201052.97</v>
      </c>
      <c r="AK534" s="650">
        <v>101031.65</v>
      </c>
      <c r="AL534" s="650">
        <v>0</v>
      </c>
      <c r="AN534" s="372">
        <f>I534/'Приложение 1.1'!J532</f>
        <v>0</v>
      </c>
      <c r="AO534" s="372" t="e">
        <f t="shared" si="372"/>
        <v>#DIV/0!</v>
      </c>
      <c r="AP534" s="372" t="e">
        <f t="shared" si="373"/>
        <v>#DIV/0!</v>
      </c>
      <c r="AQ534" s="372" t="e">
        <f t="shared" si="374"/>
        <v>#DIV/0!</v>
      </c>
      <c r="AR534" s="372" t="e">
        <f t="shared" si="375"/>
        <v>#DIV/0!</v>
      </c>
      <c r="AS534" s="372" t="e">
        <f t="shared" si="376"/>
        <v>#DIV/0!</v>
      </c>
      <c r="AT534" s="372" t="e">
        <f t="shared" si="377"/>
        <v>#DIV/0!</v>
      </c>
      <c r="AU534" s="372">
        <f t="shared" si="378"/>
        <v>1615.9793235739526</v>
      </c>
      <c r="AV534" s="372" t="e">
        <f t="shared" si="379"/>
        <v>#DIV/0!</v>
      </c>
      <c r="AW534" s="372" t="e">
        <f t="shared" si="380"/>
        <v>#DIV/0!</v>
      </c>
      <c r="AX534" s="372" t="e">
        <f t="shared" si="381"/>
        <v>#DIV/0!</v>
      </c>
      <c r="AY534" s="372">
        <f>AI534/'Приложение 1.1'!J532</f>
        <v>0</v>
      </c>
      <c r="AZ534" s="404">
        <v>766.59</v>
      </c>
      <c r="BA534" s="404">
        <v>2173.62</v>
      </c>
      <c r="BB534" s="404">
        <v>891.36</v>
      </c>
      <c r="BC534" s="404">
        <v>860.72</v>
      </c>
      <c r="BD534" s="404">
        <v>1699.83</v>
      </c>
      <c r="BE534" s="404">
        <v>1134.04</v>
      </c>
      <c r="BF534" s="404">
        <v>2338035</v>
      </c>
      <c r="BG534" s="404">
        <f t="shared" si="382"/>
        <v>4837.9799999999996</v>
      </c>
      <c r="BH534" s="404">
        <v>9186</v>
      </c>
      <c r="BI534" s="404">
        <v>3559.09</v>
      </c>
      <c r="BJ534" s="404">
        <v>6295.55</v>
      </c>
      <c r="BK534" s="404">
        <f t="shared" si="383"/>
        <v>934101.09</v>
      </c>
      <c r="BL534" s="373" t="str">
        <f t="shared" si="384"/>
        <v xml:space="preserve"> </v>
      </c>
      <c r="BM534" s="373" t="e">
        <f t="shared" si="385"/>
        <v>#DIV/0!</v>
      </c>
      <c r="BN534" s="373" t="e">
        <f t="shared" si="386"/>
        <v>#DIV/0!</v>
      </c>
      <c r="BO534" s="373" t="e">
        <f t="shared" si="387"/>
        <v>#DIV/0!</v>
      </c>
      <c r="BP534" s="373" t="e">
        <f t="shared" si="388"/>
        <v>#DIV/0!</v>
      </c>
      <c r="BQ534" s="373" t="e">
        <f t="shared" si="389"/>
        <v>#DIV/0!</v>
      </c>
      <c r="BR534" s="373" t="e">
        <f t="shared" si="390"/>
        <v>#DIV/0!</v>
      </c>
      <c r="BS534" s="373" t="str">
        <f t="shared" si="391"/>
        <v xml:space="preserve"> </v>
      </c>
      <c r="BT534" s="373" t="e">
        <f t="shared" si="392"/>
        <v>#DIV/0!</v>
      </c>
      <c r="BU534" s="373" t="e">
        <f t="shared" si="393"/>
        <v>#DIV/0!</v>
      </c>
      <c r="BV534" s="373" t="e">
        <f t="shared" si="394"/>
        <v>#DIV/0!</v>
      </c>
      <c r="BW534" s="373" t="str">
        <f t="shared" si="395"/>
        <v xml:space="preserve"> </v>
      </c>
      <c r="BX534" s="403"/>
      <c r="BY534" s="406">
        <f t="shared" si="396"/>
        <v>5.7388945838040728</v>
      </c>
      <c r="BZ534" s="407">
        <f t="shared" si="397"/>
        <v>2.8838668186686753</v>
      </c>
      <c r="CA534" s="408">
        <f t="shared" si="398"/>
        <v>1768.4702978293792</v>
      </c>
      <c r="CB534" s="404">
        <f t="shared" si="399"/>
        <v>5055.6899999999996</v>
      </c>
      <c r="CC534" s="409" t="str">
        <f t="shared" si="400"/>
        <v xml:space="preserve"> </v>
      </c>
    </row>
    <row r="535" spans="1:82" s="651" customFormat="1" ht="9" customHeight="1">
      <c r="A535" s="642">
        <v>166</v>
      </c>
      <c r="B535" s="702" t="s">
        <v>784</v>
      </c>
      <c r="C535" s="703">
        <v>2443.3000000000002</v>
      </c>
      <c r="D535" s="665"/>
      <c r="E535" s="704"/>
      <c r="F535" s="704"/>
      <c r="G535" s="696">
        <f t="shared" si="424"/>
        <v>2662059.37</v>
      </c>
      <c r="H535" s="648">
        <f t="shared" si="428"/>
        <v>0</v>
      </c>
      <c r="I535" s="673">
        <v>0</v>
      </c>
      <c r="J535" s="673">
        <v>0</v>
      </c>
      <c r="K535" s="673">
        <v>0</v>
      </c>
      <c r="L535" s="673">
        <v>0</v>
      </c>
      <c r="M535" s="673">
        <v>0</v>
      </c>
      <c r="N535" s="648">
        <v>0</v>
      </c>
      <c r="O535" s="648">
        <v>0</v>
      </c>
      <c r="P535" s="648">
        <v>0</v>
      </c>
      <c r="Q535" s="648">
        <v>0</v>
      </c>
      <c r="R535" s="648">
        <v>0</v>
      </c>
      <c r="S535" s="648">
        <v>0</v>
      </c>
      <c r="T535" s="649">
        <v>0</v>
      </c>
      <c r="U535" s="648">
        <v>0</v>
      </c>
      <c r="V535" s="704" t="s">
        <v>992</v>
      </c>
      <c r="W535" s="705">
        <v>686</v>
      </c>
      <c r="X535" s="648">
        <v>2525666.1</v>
      </c>
      <c r="Y535" s="650">
        <v>0</v>
      </c>
      <c r="Z535" s="650">
        <v>0</v>
      </c>
      <c r="AA535" s="650">
        <v>0</v>
      </c>
      <c r="AB535" s="650">
        <v>0</v>
      </c>
      <c r="AC535" s="650">
        <v>0</v>
      </c>
      <c r="AD535" s="650">
        <v>0</v>
      </c>
      <c r="AE535" s="650">
        <v>0</v>
      </c>
      <c r="AF535" s="650">
        <v>0</v>
      </c>
      <c r="AG535" s="650">
        <v>0</v>
      </c>
      <c r="AH535" s="650">
        <v>0</v>
      </c>
      <c r="AI535" s="650">
        <v>0</v>
      </c>
      <c r="AJ535" s="650">
        <v>90776.79</v>
      </c>
      <c r="AK535" s="650">
        <v>45616.480000000003</v>
      </c>
      <c r="AL535" s="650">
        <v>0</v>
      </c>
      <c r="AN535" s="372">
        <f>I535/'Приложение 1.1'!J533</f>
        <v>0</v>
      </c>
      <c r="AO535" s="372" t="e">
        <f t="shared" si="372"/>
        <v>#DIV/0!</v>
      </c>
      <c r="AP535" s="372" t="e">
        <f t="shared" si="373"/>
        <v>#DIV/0!</v>
      </c>
      <c r="AQ535" s="372" t="e">
        <f t="shared" si="374"/>
        <v>#DIV/0!</v>
      </c>
      <c r="AR535" s="372" t="e">
        <f t="shared" si="375"/>
        <v>#DIV/0!</v>
      </c>
      <c r="AS535" s="372" t="e">
        <f t="shared" si="376"/>
        <v>#DIV/0!</v>
      </c>
      <c r="AT535" s="372" t="e">
        <f t="shared" si="377"/>
        <v>#DIV/0!</v>
      </c>
      <c r="AU535" s="372">
        <f t="shared" si="378"/>
        <v>3681.7290087463557</v>
      </c>
      <c r="AV535" s="372" t="e">
        <f t="shared" si="379"/>
        <v>#DIV/0!</v>
      </c>
      <c r="AW535" s="372" t="e">
        <f t="shared" si="380"/>
        <v>#DIV/0!</v>
      </c>
      <c r="AX535" s="372" t="e">
        <f t="shared" si="381"/>
        <v>#DIV/0!</v>
      </c>
      <c r="AY535" s="372">
        <f>AI535/'Приложение 1.1'!J533</f>
        <v>0</v>
      </c>
      <c r="AZ535" s="404">
        <v>766.59</v>
      </c>
      <c r="BA535" s="404">
        <v>2173.62</v>
      </c>
      <c r="BB535" s="404">
        <v>891.36</v>
      </c>
      <c r="BC535" s="404">
        <v>860.72</v>
      </c>
      <c r="BD535" s="404">
        <v>1699.83</v>
      </c>
      <c r="BE535" s="404">
        <v>1134.04</v>
      </c>
      <c r="BF535" s="404">
        <v>2338035</v>
      </c>
      <c r="BG535" s="404">
        <f t="shared" si="382"/>
        <v>4837.9799999999996</v>
      </c>
      <c r="BH535" s="404">
        <v>9186</v>
      </c>
      <c r="BI535" s="404">
        <v>3559.09</v>
      </c>
      <c r="BJ535" s="404">
        <v>6295.55</v>
      </c>
      <c r="BK535" s="404">
        <f t="shared" si="383"/>
        <v>934101.09</v>
      </c>
      <c r="BL535" s="373" t="str">
        <f t="shared" si="384"/>
        <v xml:space="preserve"> </v>
      </c>
      <c r="BM535" s="373" t="e">
        <f t="shared" si="385"/>
        <v>#DIV/0!</v>
      </c>
      <c r="BN535" s="373" t="e">
        <f t="shared" si="386"/>
        <v>#DIV/0!</v>
      </c>
      <c r="BO535" s="373" t="e">
        <f t="shared" si="387"/>
        <v>#DIV/0!</v>
      </c>
      <c r="BP535" s="373" t="e">
        <f t="shared" si="388"/>
        <v>#DIV/0!</v>
      </c>
      <c r="BQ535" s="373" t="e">
        <f t="shared" si="389"/>
        <v>#DIV/0!</v>
      </c>
      <c r="BR535" s="373" t="e">
        <f t="shared" si="390"/>
        <v>#DIV/0!</v>
      </c>
      <c r="BS535" s="373" t="str">
        <f t="shared" si="391"/>
        <v xml:space="preserve"> </v>
      </c>
      <c r="BT535" s="373" t="e">
        <f t="shared" si="392"/>
        <v>#DIV/0!</v>
      </c>
      <c r="BU535" s="373" t="e">
        <f t="shared" si="393"/>
        <v>#DIV/0!</v>
      </c>
      <c r="BV535" s="373" t="e">
        <f t="shared" si="394"/>
        <v>#DIV/0!</v>
      </c>
      <c r="BW535" s="373" t="str">
        <f t="shared" si="395"/>
        <v xml:space="preserve"> </v>
      </c>
      <c r="BX535" s="403"/>
      <c r="BY535" s="406">
        <f t="shared" si="396"/>
        <v>3.4100212423136149</v>
      </c>
      <c r="BZ535" s="407">
        <f t="shared" si="397"/>
        <v>1.7135786118849785</v>
      </c>
      <c r="CA535" s="408">
        <f t="shared" si="398"/>
        <v>3880.5530174927117</v>
      </c>
      <c r="CB535" s="404">
        <f t="shared" si="399"/>
        <v>5055.6899999999996</v>
      </c>
      <c r="CC535" s="409" t="str">
        <f t="shared" si="400"/>
        <v xml:space="preserve"> </v>
      </c>
    </row>
    <row r="536" spans="1:82" s="403" customFormat="1" ht="9" customHeight="1">
      <c r="A536" s="641">
        <v>167</v>
      </c>
      <c r="B536" s="432" t="s">
        <v>759</v>
      </c>
      <c r="C536" s="416">
        <v>210.2</v>
      </c>
      <c r="D536" s="413"/>
      <c r="E536" s="433"/>
      <c r="F536" s="433"/>
      <c r="G536" s="415">
        <f t="shared" si="424"/>
        <v>854949.48</v>
      </c>
      <c r="H536" s="410">
        <f t="shared" si="428"/>
        <v>0</v>
      </c>
      <c r="I536" s="416">
        <v>0</v>
      </c>
      <c r="J536" s="416">
        <v>0</v>
      </c>
      <c r="K536" s="416">
        <v>0</v>
      </c>
      <c r="L536" s="416">
        <v>0</v>
      </c>
      <c r="M536" s="416">
        <v>0</v>
      </c>
      <c r="N536" s="410">
        <v>0</v>
      </c>
      <c r="O536" s="410">
        <v>0</v>
      </c>
      <c r="P536" s="410">
        <v>0</v>
      </c>
      <c r="Q536" s="410">
        <v>0</v>
      </c>
      <c r="R536" s="410">
        <v>0</v>
      </c>
      <c r="S536" s="410">
        <v>0</v>
      </c>
      <c r="T536" s="417">
        <v>0</v>
      </c>
      <c r="U536" s="410">
        <v>0</v>
      </c>
      <c r="V536" s="430" t="s">
        <v>993</v>
      </c>
      <c r="W536" s="431">
        <v>223</v>
      </c>
      <c r="X536" s="410">
        <f>ROUND(IF(V536="СК",4852.98,5055.69)*0.955*0.79*W536,2)</f>
        <v>816476.76</v>
      </c>
      <c r="Y536" s="405">
        <v>0</v>
      </c>
      <c r="Z536" s="405">
        <v>0</v>
      </c>
      <c r="AA536" s="405">
        <v>0</v>
      </c>
      <c r="AB536" s="405">
        <v>0</v>
      </c>
      <c r="AC536" s="405">
        <v>0</v>
      </c>
      <c r="AD536" s="405">
        <v>0</v>
      </c>
      <c r="AE536" s="405">
        <v>0</v>
      </c>
      <c r="AF536" s="405">
        <v>0</v>
      </c>
      <c r="AG536" s="405">
        <v>0</v>
      </c>
      <c r="AH536" s="405">
        <v>0</v>
      </c>
      <c r="AI536" s="405">
        <v>0</v>
      </c>
      <c r="AJ536" s="405">
        <f t="shared" si="426"/>
        <v>25648.48</v>
      </c>
      <c r="AK536" s="405">
        <f t="shared" si="427"/>
        <v>12824.24</v>
      </c>
      <c r="AL536" s="405">
        <v>0</v>
      </c>
      <c r="AN536" s="372">
        <f>I536/'Приложение 1.1'!J534</f>
        <v>0</v>
      </c>
      <c r="AO536" s="372" t="e">
        <f t="shared" si="372"/>
        <v>#DIV/0!</v>
      </c>
      <c r="AP536" s="372" t="e">
        <f t="shared" si="373"/>
        <v>#DIV/0!</v>
      </c>
      <c r="AQ536" s="372" t="e">
        <f t="shared" si="374"/>
        <v>#DIV/0!</v>
      </c>
      <c r="AR536" s="372" t="e">
        <f t="shared" si="375"/>
        <v>#DIV/0!</v>
      </c>
      <c r="AS536" s="372" t="e">
        <f t="shared" si="376"/>
        <v>#DIV/0!</v>
      </c>
      <c r="AT536" s="372" t="e">
        <f t="shared" si="377"/>
        <v>#DIV/0!</v>
      </c>
      <c r="AU536" s="372">
        <f t="shared" si="378"/>
        <v>3661.3307623318387</v>
      </c>
      <c r="AV536" s="372" t="e">
        <f t="shared" si="379"/>
        <v>#DIV/0!</v>
      </c>
      <c r="AW536" s="372" t="e">
        <f t="shared" si="380"/>
        <v>#DIV/0!</v>
      </c>
      <c r="AX536" s="372" t="e">
        <f t="shared" si="381"/>
        <v>#DIV/0!</v>
      </c>
      <c r="AY536" s="372">
        <f>AI536/'Приложение 1.1'!J534</f>
        <v>0</v>
      </c>
      <c r="AZ536" s="404">
        <v>766.59</v>
      </c>
      <c r="BA536" s="404">
        <v>2173.62</v>
      </c>
      <c r="BB536" s="404">
        <v>891.36</v>
      </c>
      <c r="BC536" s="404">
        <v>860.72</v>
      </c>
      <c r="BD536" s="404">
        <v>1699.83</v>
      </c>
      <c r="BE536" s="404">
        <v>1134.04</v>
      </c>
      <c r="BF536" s="404">
        <v>2338035</v>
      </c>
      <c r="BG536" s="404">
        <f t="shared" si="382"/>
        <v>4644</v>
      </c>
      <c r="BH536" s="404">
        <v>9186</v>
      </c>
      <c r="BI536" s="404">
        <v>3559.09</v>
      </c>
      <c r="BJ536" s="404">
        <v>6295.55</v>
      </c>
      <c r="BK536" s="404">
        <f t="shared" si="383"/>
        <v>934101.09</v>
      </c>
      <c r="BL536" s="373" t="str">
        <f t="shared" si="384"/>
        <v xml:space="preserve"> </v>
      </c>
      <c r="BM536" s="373" t="e">
        <f t="shared" si="385"/>
        <v>#DIV/0!</v>
      </c>
      <c r="BN536" s="373" t="e">
        <f t="shared" si="386"/>
        <v>#DIV/0!</v>
      </c>
      <c r="BO536" s="373" t="e">
        <f t="shared" si="387"/>
        <v>#DIV/0!</v>
      </c>
      <c r="BP536" s="373" t="e">
        <f t="shared" si="388"/>
        <v>#DIV/0!</v>
      </c>
      <c r="BQ536" s="373" t="e">
        <f t="shared" si="389"/>
        <v>#DIV/0!</v>
      </c>
      <c r="BR536" s="373" t="e">
        <f t="shared" si="390"/>
        <v>#DIV/0!</v>
      </c>
      <c r="BS536" s="373" t="str">
        <f t="shared" si="391"/>
        <v xml:space="preserve"> </v>
      </c>
      <c r="BT536" s="373" t="e">
        <f t="shared" si="392"/>
        <v>#DIV/0!</v>
      </c>
      <c r="BU536" s="373" t="e">
        <f t="shared" si="393"/>
        <v>#DIV/0!</v>
      </c>
      <c r="BV536" s="373" t="e">
        <f t="shared" si="394"/>
        <v>#DIV/0!</v>
      </c>
      <c r="BW536" s="373" t="str">
        <f t="shared" si="395"/>
        <v xml:space="preserve"> </v>
      </c>
      <c r="BY536" s="406">
        <f t="shared" si="396"/>
        <v>2.9999994853497074</v>
      </c>
      <c r="BZ536" s="407">
        <f t="shared" si="397"/>
        <v>1.4999997426748537</v>
      </c>
      <c r="CA536" s="408">
        <f t="shared" si="398"/>
        <v>3833.8541704035874</v>
      </c>
      <c r="CB536" s="404">
        <f t="shared" si="399"/>
        <v>4852.9799999999996</v>
      </c>
      <c r="CC536" s="409" t="str">
        <f t="shared" si="400"/>
        <v xml:space="preserve"> </v>
      </c>
      <c r="CD536" s="418">
        <f>CA536-CB536</f>
        <v>-1019.1258295964121</v>
      </c>
    </row>
    <row r="537" spans="1:82" s="403" customFormat="1" ht="27" customHeight="1">
      <c r="A537" s="866" t="s">
        <v>229</v>
      </c>
      <c r="B537" s="866"/>
      <c r="C537" s="410">
        <f>SUM(C525:C536)</f>
        <v>40637.4</v>
      </c>
      <c r="D537" s="423"/>
      <c r="E537" s="424"/>
      <c r="F537" s="424"/>
      <c r="G537" s="410">
        <f>SUM(G525:G536)</f>
        <v>42297398.530000001</v>
      </c>
      <c r="H537" s="410">
        <f t="shared" ref="H537:AL537" si="429">SUM(H525:H536)</f>
        <v>3942738.09</v>
      </c>
      <c r="I537" s="410">
        <f t="shared" si="429"/>
        <v>0</v>
      </c>
      <c r="J537" s="410">
        <f t="shared" si="429"/>
        <v>1200</v>
      </c>
      <c r="K537" s="410">
        <f t="shared" si="429"/>
        <v>1587872.85</v>
      </c>
      <c r="L537" s="410">
        <f t="shared" si="429"/>
        <v>0</v>
      </c>
      <c r="M537" s="410">
        <f t="shared" si="429"/>
        <v>0</v>
      </c>
      <c r="N537" s="410">
        <f t="shared" si="429"/>
        <v>600</v>
      </c>
      <c r="O537" s="410">
        <f t="shared" si="429"/>
        <v>505077.15</v>
      </c>
      <c r="P537" s="410">
        <f t="shared" si="429"/>
        <v>750</v>
      </c>
      <c r="Q537" s="410">
        <f t="shared" si="429"/>
        <v>1234120.52</v>
      </c>
      <c r="R537" s="410">
        <f t="shared" si="429"/>
        <v>640</v>
      </c>
      <c r="S537" s="410">
        <f t="shared" si="429"/>
        <v>615667.56999999995</v>
      </c>
      <c r="T537" s="417">
        <f t="shared" si="429"/>
        <v>0</v>
      </c>
      <c r="U537" s="410">
        <f t="shared" si="429"/>
        <v>0</v>
      </c>
      <c r="V537" s="424" t="s">
        <v>388</v>
      </c>
      <c r="W537" s="410">
        <f t="shared" si="429"/>
        <v>11233</v>
      </c>
      <c r="X537" s="410">
        <f t="shared" si="429"/>
        <v>32963312.030000001</v>
      </c>
      <c r="Y537" s="410">
        <f t="shared" si="429"/>
        <v>0</v>
      </c>
      <c r="Z537" s="410">
        <f t="shared" si="429"/>
        <v>0</v>
      </c>
      <c r="AA537" s="410">
        <f t="shared" si="429"/>
        <v>1196</v>
      </c>
      <c r="AB537" s="410">
        <f t="shared" si="429"/>
        <v>2336429.13</v>
      </c>
      <c r="AC537" s="410">
        <f t="shared" si="429"/>
        <v>0</v>
      </c>
      <c r="AD537" s="410">
        <f t="shared" si="429"/>
        <v>0</v>
      </c>
      <c r="AE537" s="410">
        <f t="shared" si="429"/>
        <v>0</v>
      </c>
      <c r="AF537" s="410">
        <f t="shared" si="429"/>
        <v>0</v>
      </c>
      <c r="AG537" s="410">
        <f t="shared" si="429"/>
        <v>0</v>
      </c>
      <c r="AH537" s="410">
        <f t="shared" si="429"/>
        <v>0</v>
      </c>
      <c r="AI537" s="410">
        <f t="shared" si="429"/>
        <v>861553.79</v>
      </c>
      <c r="AJ537" s="410">
        <f t="shared" si="429"/>
        <v>1461086.26</v>
      </c>
      <c r="AK537" s="410">
        <f t="shared" si="429"/>
        <v>732279.23</v>
      </c>
      <c r="AL537" s="410">
        <f t="shared" si="429"/>
        <v>0</v>
      </c>
      <c r="AN537" s="372">
        <f>I537/'Приложение 1.1'!J535</f>
        <v>0</v>
      </c>
      <c r="AO537" s="372">
        <f t="shared" si="372"/>
        <v>1323.2273750000002</v>
      </c>
      <c r="AP537" s="372" t="e">
        <f t="shared" si="373"/>
        <v>#DIV/0!</v>
      </c>
      <c r="AQ537" s="372">
        <f t="shared" si="374"/>
        <v>841.79525000000001</v>
      </c>
      <c r="AR537" s="372">
        <f t="shared" si="375"/>
        <v>1645.4940266666667</v>
      </c>
      <c r="AS537" s="372">
        <f t="shared" si="376"/>
        <v>961.98057812499997</v>
      </c>
      <c r="AT537" s="372" t="e">
        <f t="shared" si="377"/>
        <v>#DIV/0!</v>
      </c>
      <c r="AU537" s="372">
        <f t="shared" si="378"/>
        <v>2934.5065458915697</v>
      </c>
      <c r="AV537" s="372" t="e">
        <f t="shared" si="379"/>
        <v>#DIV/0!</v>
      </c>
      <c r="AW537" s="372">
        <f t="shared" si="380"/>
        <v>1953.5360618729096</v>
      </c>
      <c r="AX537" s="372" t="e">
        <f t="shared" si="381"/>
        <v>#DIV/0!</v>
      </c>
      <c r="AY537" s="372">
        <f>AI537/'Приложение 1.1'!J535</f>
        <v>21.201006708106327</v>
      </c>
      <c r="AZ537" s="404">
        <v>766.59</v>
      </c>
      <c r="BA537" s="404">
        <v>2173.62</v>
      </c>
      <c r="BB537" s="404">
        <v>891.36</v>
      </c>
      <c r="BC537" s="404">
        <v>860.72</v>
      </c>
      <c r="BD537" s="404">
        <v>1699.83</v>
      </c>
      <c r="BE537" s="404">
        <v>1134.04</v>
      </c>
      <c r="BF537" s="404">
        <v>2338035</v>
      </c>
      <c r="BG537" s="404">
        <f t="shared" si="382"/>
        <v>4644</v>
      </c>
      <c r="BH537" s="404">
        <v>9186</v>
      </c>
      <c r="BI537" s="404">
        <v>3559.09</v>
      </c>
      <c r="BJ537" s="404">
        <v>6295.55</v>
      </c>
      <c r="BK537" s="404">
        <f t="shared" si="383"/>
        <v>934101.09</v>
      </c>
      <c r="BL537" s="373" t="str">
        <f t="shared" si="384"/>
        <v xml:space="preserve"> </v>
      </c>
      <c r="BM537" s="373" t="str">
        <f t="shared" si="385"/>
        <v xml:space="preserve"> </v>
      </c>
      <c r="BN537" s="373" t="e">
        <f t="shared" si="386"/>
        <v>#DIV/0!</v>
      </c>
      <c r="BO537" s="373" t="str">
        <f t="shared" si="387"/>
        <v xml:space="preserve"> </v>
      </c>
      <c r="BP537" s="373" t="str">
        <f t="shared" si="388"/>
        <v xml:space="preserve"> </v>
      </c>
      <c r="BQ537" s="373" t="str">
        <f t="shared" si="389"/>
        <v xml:space="preserve"> </v>
      </c>
      <c r="BR537" s="373" t="e">
        <f t="shared" si="390"/>
        <v>#DIV/0!</v>
      </c>
      <c r="BS537" s="373" t="str">
        <f t="shared" si="391"/>
        <v xml:space="preserve"> </v>
      </c>
      <c r="BT537" s="373" t="e">
        <f t="shared" si="392"/>
        <v>#DIV/0!</v>
      </c>
      <c r="BU537" s="373" t="str">
        <f t="shared" si="393"/>
        <v xml:space="preserve"> </v>
      </c>
      <c r="BV537" s="373" t="e">
        <f t="shared" si="394"/>
        <v>#DIV/0!</v>
      </c>
      <c r="BW537" s="373" t="str">
        <f t="shared" si="395"/>
        <v xml:space="preserve"> </v>
      </c>
      <c r="BY537" s="406">
        <f t="shared" si="396"/>
        <v>3.4543170757031421</v>
      </c>
      <c r="BZ537" s="407">
        <f t="shared" si="397"/>
        <v>1.7312630455998872</v>
      </c>
      <c r="CA537" s="408">
        <f t="shared" si="398"/>
        <v>3765.4587848304104</v>
      </c>
      <c r="CB537" s="404">
        <f t="shared" si="399"/>
        <v>4852.9799999999996</v>
      </c>
      <c r="CC537" s="409" t="str">
        <f t="shared" si="400"/>
        <v xml:space="preserve"> </v>
      </c>
    </row>
    <row r="538" spans="1:82" s="403" customFormat="1" ht="13.5" customHeight="1">
      <c r="A538" s="867" t="s">
        <v>240</v>
      </c>
      <c r="B538" s="868"/>
      <c r="C538" s="868"/>
      <c r="D538" s="868"/>
      <c r="E538" s="868"/>
      <c r="F538" s="868"/>
      <c r="G538" s="868"/>
      <c r="H538" s="868"/>
      <c r="I538" s="868"/>
      <c r="J538" s="868"/>
      <c r="K538" s="868"/>
      <c r="L538" s="868"/>
      <c r="M538" s="868"/>
      <c r="N538" s="868"/>
      <c r="O538" s="868"/>
      <c r="P538" s="868"/>
      <c r="Q538" s="868"/>
      <c r="R538" s="868"/>
      <c r="S538" s="868"/>
      <c r="T538" s="868"/>
      <c r="U538" s="868"/>
      <c r="V538" s="868"/>
      <c r="W538" s="868"/>
      <c r="X538" s="868"/>
      <c r="Y538" s="868"/>
      <c r="Z538" s="868"/>
      <c r="AA538" s="868"/>
      <c r="AB538" s="868"/>
      <c r="AC538" s="868"/>
      <c r="AD538" s="868"/>
      <c r="AE538" s="868"/>
      <c r="AF538" s="868"/>
      <c r="AG538" s="868"/>
      <c r="AH538" s="868"/>
      <c r="AI538" s="868"/>
      <c r="AJ538" s="868"/>
      <c r="AK538" s="868"/>
      <c r="AL538" s="869"/>
      <c r="AN538" s="372" t="e">
        <f>I538/'Приложение 1.1'!J536</f>
        <v>#DIV/0!</v>
      </c>
      <c r="AO538" s="372" t="e">
        <f t="shared" si="372"/>
        <v>#DIV/0!</v>
      </c>
      <c r="AP538" s="372" t="e">
        <f t="shared" si="373"/>
        <v>#DIV/0!</v>
      </c>
      <c r="AQ538" s="372" t="e">
        <f t="shared" si="374"/>
        <v>#DIV/0!</v>
      </c>
      <c r="AR538" s="372" t="e">
        <f t="shared" si="375"/>
        <v>#DIV/0!</v>
      </c>
      <c r="AS538" s="372" t="e">
        <f t="shared" si="376"/>
        <v>#DIV/0!</v>
      </c>
      <c r="AT538" s="372" t="e">
        <f t="shared" si="377"/>
        <v>#DIV/0!</v>
      </c>
      <c r="AU538" s="372" t="e">
        <f t="shared" si="378"/>
        <v>#DIV/0!</v>
      </c>
      <c r="AV538" s="372" t="e">
        <f t="shared" si="379"/>
        <v>#DIV/0!</v>
      </c>
      <c r="AW538" s="372" t="e">
        <f t="shared" si="380"/>
        <v>#DIV/0!</v>
      </c>
      <c r="AX538" s="372" t="e">
        <f t="shared" si="381"/>
        <v>#DIV/0!</v>
      </c>
      <c r="AY538" s="372" t="e">
        <f>AI538/'Приложение 1.1'!J536</f>
        <v>#DIV/0!</v>
      </c>
      <c r="AZ538" s="404">
        <v>766.59</v>
      </c>
      <c r="BA538" s="404">
        <v>2173.62</v>
      </c>
      <c r="BB538" s="404">
        <v>891.36</v>
      </c>
      <c r="BC538" s="404">
        <v>860.72</v>
      </c>
      <c r="BD538" s="404">
        <v>1699.83</v>
      </c>
      <c r="BE538" s="404">
        <v>1134.04</v>
      </c>
      <c r="BF538" s="404">
        <v>2338035</v>
      </c>
      <c r="BG538" s="404">
        <f t="shared" si="382"/>
        <v>4644</v>
      </c>
      <c r="BH538" s="404">
        <v>9186</v>
      </c>
      <c r="BI538" s="404">
        <v>3559.09</v>
      </c>
      <c r="BJ538" s="404">
        <v>6295.55</v>
      </c>
      <c r="BK538" s="404">
        <f t="shared" si="383"/>
        <v>934101.09</v>
      </c>
      <c r="BL538" s="373" t="e">
        <f t="shared" si="384"/>
        <v>#DIV/0!</v>
      </c>
      <c r="BM538" s="373" t="e">
        <f t="shared" si="385"/>
        <v>#DIV/0!</v>
      </c>
      <c r="BN538" s="373" t="e">
        <f t="shared" si="386"/>
        <v>#DIV/0!</v>
      </c>
      <c r="BO538" s="373" t="e">
        <f t="shared" si="387"/>
        <v>#DIV/0!</v>
      </c>
      <c r="BP538" s="373" t="e">
        <f t="shared" si="388"/>
        <v>#DIV/0!</v>
      </c>
      <c r="BQ538" s="373" t="e">
        <f t="shared" si="389"/>
        <v>#DIV/0!</v>
      </c>
      <c r="BR538" s="373" t="e">
        <f t="shared" si="390"/>
        <v>#DIV/0!</v>
      </c>
      <c r="BS538" s="373" t="e">
        <f t="shared" si="391"/>
        <v>#DIV/0!</v>
      </c>
      <c r="BT538" s="373" t="e">
        <f t="shared" si="392"/>
        <v>#DIV/0!</v>
      </c>
      <c r="BU538" s="373" t="e">
        <f t="shared" si="393"/>
        <v>#DIV/0!</v>
      </c>
      <c r="BV538" s="373" t="e">
        <f t="shared" si="394"/>
        <v>#DIV/0!</v>
      </c>
      <c r="BW538" s="373" t="e">
        <f t="shared" si="395"/>
        <v>#DIV/0!</v>
      </c>
      <c r="BY538" s="406" t="e">
        <f t="shared" si="396"/>
        <v>#DIV/0!</v>
      </c>
      <c r="BZ538" s="407" t="e">
        <f t="shared" si="397"/>
        <v>#DIV/0!</v>
      </c>
      <c r="CA538" s="408" t="e">
        <f t="shared" si="398"/>
        <v>#DIV/0!</v>
      </c>
      <c r="CB538" s="404">
        <f t="shared" si="399"/>
        <v>4852.9799999999996</v>
      </c>
      <c r="CC538" s="409" t="e">
        <f t="shared" si="400"/>
        <v>#DIV/0!</v>
      </c>
    </row>
    <row r="539" spans="1:82" s="403" customFormat="1" ht="9" customHeight="1">
      <c r="A539" s="541">
        <v>168</v>
      </c>
      <c r="B539" s="434" t="s">
        <v>1006</v>
      </c>
      <c r="C539" s="435">
        <v>895.2</v>
      </c>
      <c r="D539" s="413"/>
      <c r="E539" s="436"/>
      <c r="F539" s="436"/>
      <c r="G539" s="415">
        <f>ROUND(X539+AJ539+AK539,2)</f>
        <v>1993604.19</v>
      </c>
      <c r="H539" s="410">
        <f>I539+K539+M539+O539+Q539+S539</f>
        <v>0</v>
      </c>
      <c r="I539" s="416">
        <v>0</v>
      </c>
      <c r="J539" s="416">
        <v>0</v>
      </c>
      <c r="K539" s="416">
        <v>0</v>
      </c>
      <c r="L539" s="416">
        <v>0</v>
      </c>
      <c r="M539" s="416">
        <v>0</v>
      </c>
      <c r="N539" s="410">
        <v>0</v>
      </c>
      <c r="O539" s="410">
        <v>0</v>
      </c>
      <c r="P539" s="410">
        <v>0</v>
      </c>
      <c r="Q539" s="410">
        <v>0</v>
      </c>
      <c r="R539" s="410">
        <v>0</v>
      </c>
      <c r="S539" s="410">
        <v>0</v>
      </c>
      <c r="T539" s="417">
        <v>0</v>
      </c>
      <c r="U539" s="410">
        <v>0</v>
      </c>
      <c r="V539" s="436" t="s">
        <v>993</v>
      </c>
      <c r="W539" s="405">
        <v>520</v>
      </c>
      <c r="X539" s="410">
        <f>ROUND(IF(V539="СК",4852.98,5055.69)*0.955*0.79*W539,2)</f>
        <v>1903892</v>
      </c>
      <c r="Y539" s="405">
        <v>0</v>
      </c>
      <c r="Z539" s="405">
        <v>0</v>
      </c>
      <c r="AA539" s="405">
        <v>0</v>
      </c>
      <c r="AB539" s="405">
        <v>0</v>
      </c>
      <c r="AC539" s="405">
        <v>0</v>
      </c>
      <c r="AD539" s="405">
        <v>0</v>
      </c>
      <c r="AE539" s="405">
        <v>0</v>
      </c>
      <c r="AF539" s="405">
        <v>0</v>
      </c>
      <c r="AG539" s="405">
        <v>0</v>
      </c>
      <c r="AH539" s="405">
        <v>0</v>
      </c>
      <c r="AI539" s="405">
        <v>0</v>
      </c>
      <c r="AJ539" s="405">
        <f>ROUND(X539/95.5*3,2)</f>
        <v>59808.13</v>
      </c>
      <c r="AK539" s="405">
        <f>ROUND(X539/95.5*1.5,2)</f>
        <v>29904.06</v>
      </c>
      <c r="AL539" s="405">
        <v>0</v>
      </c>
      <c r="AN539" s="372">
        <f>I539/'Приложение 1.1'!J537</f>
        <v>0</v>
      </c>
      <c r="AO539" s="372" t="e">
        <f t="shared" si="372"/>
        <v>#DIV/0!</v>
      </c>
      <c r="AP539" s="372" t="e">
        <f t="shared" si="373"/>
        <v>#DIV/0!</v>
      </c>
      <c r="AQ539" s="372" t="e">
        <f t="shared" si="374"/>
        <v>#DIV/0!</v>
      </c>
      <c r="AR539" s="372" t="e">
        <f t="shared" si="375"/>
        <v>#DIV/0!</v>
      </c>
      <c r="AS539" s="372" t="e">
        <f t="shared" si="376"/>
        <v>#DIV/0!</v>
      </c>
      <c r="AT539" s="372" t="e">
        <f t="shared" si="377"/>
        <v>#DIV/0!</v>
      </c>
      <c r="AU539" s="372">
        <f t="shared" si="378"/>
        <v>3661.3307692307694</v>
      </c>
      <c r="AV539" s="372" t="e">
        <f t="shared" si="379"/>
        <v>#DIV/0!</v>
      </c>
      <c r="AW539" s="372" t="e">
        <f t="shared" si="380"/>
        <v>#DIV/0!</v>
      </c>
      <c r="AX539" s="372" t="e">
        <f t="shared" si="381"/>
        <v>#DIV/0!</v>
      </c>
      <c r="AY539" s="372">
        <f>AI539/'Приложение 1.1'!J537</f>
        <v>0</v>
      </c>
      <c r="AZ539" s="404">
        <v>766.59</v>
      </c>
      <c r="BA539" s="404">
        <v>2173.62</v>
      </c>
      <c r="BB539" s="404">
        <v>891.36</v>
      </c>
      <c r="BC539" s="404">
        <v>860.72</v>
      </c>
      <c r="BD539" s="404">
        <v>1699.83</v>
      </c>
      <c r="BE539" s="404">
        <v>1134.04</v>
      </c>
      <c r="BF539" s="404">
        <v>2338035</v>
      </c>
      <c r="BG539" s="404">
        <f t="shared" si="382"/>
        <v>4644</v>
      </c>
      <c r="BH539" s="404">
        <v>9186</v>
      </c>
      <c r="BI539" s="404">
        <v>3559.09</v>
      </c>
      <c r="BJ539" s="404">
        <v>6295.55</v>
      </c>
      <c r="BK539" s="404">
        <f t="shared" si="383"/>
        <v>934101.09</v>
      </c>
      <c r="BL539" s="373" t="str">
        <f t="shared" si="384"/>
        <v xml:space="preserve"> </v>
      </c>
      <c r="BM539" s="373" t="e">
        <f t="shared" si="385"/>
        <v>#DIV/0!</v>
      </c>
      <c r="BN539" s="373" t="e">
        <f t="shared" si="386"/>
        <v>#DIV/0!</v>
      </c>
      <c r="BO539" s="373" t="e">
        <f t="shared" si="387"/>
        <v>#DIV/0!</v>
      </c>
      <c r="BP539" s="373" t="e">
        <f t="shared" si="388"/>
        <v>#DIV/0!</v>
      </c>
      <c r="BQ539" s="373" t="e">
        <f t="shared" si="389"/>
        <v>#DIV/0!</v>
      </c>
      <c r="BR539" s="373" t="e">
        <f t="shared" si="390"/>
        <v>#DIV/0!</v>
      </c>
      <c r="BS539" s="373" t="str">
        <f t="shared" si="391"/>
        <v xml:space="preserve"> </v>
      </c>
      <c r="BT539" s="373" t="e">
        <f t="shared" si="392"/>
        <v>#DIV/0!</v>
      </c>
      <c r="BU539" s="373" t="e">
        <f t="shared" si="393"/>
        <v>#DIV/0!</v>
      </c>
      <c r="BV539" s="373" t="e">
        <f t="shared" si="394"/>
        <v>#DIV/0!</v>
      </c>
      <c r="BW539" s="373" t="str">
        <f t="shared" si="395"/>
        <v xml:space="preserve"> </v>
      </c>
      <c r="BY539" s="406">
        <f t="shared" si="396"/>
        <v>3.0000002156897554</v>
      </c>
      <c r="BZ539" s="407">
        <f t="shared" si="397"/>
        <v>1.4999998570428366</v>
      </c>
      <c r="CA539" s="408">
        <f t="shared" si="398"/>
        <v>3833.8542115384616</v>
      </c>
      <c r="CB539" s="404">
        <f t="shared" si="399"/>
        <v>4852.9799999999996</v>
      </c>
      <c r="CC539" s="409" t="str">
        <f t="shared" si="400"/>
        <v xml:space="preserve"> </v>
      </c>
    </row>
    <row r="540" spans="1:82" s="403" customFormat="1" ht="9" customHeight="1">
      <c r="A540" s="541">
        <v>169</v>
      </c>
      <c r="B540" s="434" t="s">
        <v>1007</v>
      </c>
      <c r="C540" s="435">
        <v>3823.3</v>
      </c>
      <c r="D540" s="413"/>
      <c r="E540" s="436"/>
      <c r="F540" s="436"/>
      <c r="G540" s="415">
        <f>ROUND(X540+AJ540+AK540,2)</f>
        <v>3351113.56</v>
      </c>
      <c r="H540" s="410">
        <f>I540+K540+M540+O540+Q540+S540</f>
        <v>0</v>
      </c>
      <c r="I540" s="416">
        <v>0</v>
      </c>
      <c r="J540" s="416">
        <v>0</v>
      </c>
      <c r="K540" s="416">
        <v>0</v>
      </c>
      <c r="L540" s="416">
        <v>0</v>
      </c>
      <c r="M540" s="416">
        <v>0</v>
      </c>
      <c r="N540" s="410">
        <v>0</v>
      </c>
      <c r="O540" s="410">
        <v>0</v>
      </c>
      <c r="P540" s="410">
        <v>0</v>
      </c>
      <c r="Q540" s="410">
        <v>0</v>
      </c>
      <c r="R540" s="410">
        <v>0</v>
      </c>
      <c r="S540" s="410">
        <v>0</v>
      </c>
      <c r="T540" s="417">
        <v>0</v>
      </c>
      <c r="U540" s="410">
        <v>0</v>
      </c>
      <c r="V540" s="436" t="s">
        <v>992</v>
      </c>
      <c r="W540" s="405">
        <v>908</v>
      </c>
      <c r="X540" s="410">
        <f>ROUND(IF(V540="СК",4852.98,5055.69)*0.955*0.73*W540,2)</f>
        <v>3200313.45</v>
      </c>
      <c r="Y540" s="405">
        <v>0</v>
      </c>
      <c r="Z540" s="405">
        <v>0</v>
      </c>
      <c r="AA540" s="405">
        <v>0</v>
      </c>
      <c r="AB540" s="405">
        <v>0</v>
      </c>
      <c r="AC540" s="405">
        <v>0</v>
      </c>
      <c r="AD540" s="405">
        <v>0</v>
      </c>
      <c r="AE540" s="405">
        <v>0</v>
      </c>
      <c r="AF540" s="405">
        <v>0</v>
      </c>
      <c r="AG540" s="405">
        <v>0</v>
      </c>
      <c r="AH540" s="405">
        <v>0</v>
      </c>
      <c r="AI540" s="405">
        <v>0</v>
      </c>
      <c r="AJ540" s="405">
        <f>ROUND(X540/95.5*3,2)</f>
        <v>100533.41</v>
      </c>
      <c r="AK540" s="405">
        <f>ROUND(X540/95.5*1.5,2)</f>
        <v>50266.7</v>
      </c>
      <c r="AL540" s="405">
        <v>0</v>
      </c>
      <c r="AN540" s="372">
        <f>I540/'Приложение 1.1'!J538</f>
        <v>0</v>
      </c>
      <c r="AO540" s="372" t="e">
        <f t="shared" si="372"/>
        <v>#DIV/0!</v>
      </c>
      <c r="AP540" s="372" t="e">
        <f t="shared" si="373"/>
        <v>#DIV/0!</v>
      </c>
      <c r="AQ540" s="372" t="e">
        <f t="shared" si="374"/>
        <v>#DIV/0!</v>
      </c>
      <c r="AR540" s="372" t="e">
        <f t="shared" si="375"/>
        <v>#DIV/0!</v>
      </c>
      <c r="AS540" s="372" t="e">
        <f t="shared" si="376"/>
        <v>#DIV/0!</v>
      </c>
      <c r="AT540" s="372" t="e">
        <f t="shared" si="377"/>
        <v>#DIV/0!</v>
      </c>
      <c r="AU540" s="372">
        <f t="shared" si="378"/>
        <v>3524.5742841409692</v>
      </c>
      <c r="AV540" s="372" t="e">
        <f t="shared" si="379"/>
        <v>#DIV/0!</v>
      </c>
      <c r="AW540" s="372" t="e">
        <f t="shared" si="380"/>
        <v>#DIV/0!</v>
      </c>
      <c r="AX540" s="372" t="e">
        <f t="shared" si="381"/>
        <v>#DIV/0!</v>
      </c>
      <c r="AY540" s="372">
        <f>AI540/'Приложение 1.1'!J538</f>
        <v>0</v>
      </c>
      <c r="AZ540" s="404">
        <v>766.59</v>
      </c>
      <c r="BA540" s="404">
        <v>2173.62</v>
      </c>
      <c r="BB540" s="404">
        <v>891.36</v>
      </c>
      <c r="BC540" s="404">
        <v>860.72</v>
      </c>
      <c r="BD540" s="404">
        <v>1699.83</v>
      </c>
      <c r="BE540" s="404">
        <v>1134.04</v>
      </c>
      <c r="BF540" s="404">
        <v>2338035</v>
      </c>
      <c r="BG540" s="404">
        <f t="shared" si="382"/>
        <v>4837.9799999999996</v>
      </c>
      <c r="BH540" s="404">
        <v>9186</v>
      </c>
      <c r="BI540" s="404">
        <v>3559.09</v>
      </c>
      <c r="BJ540" s="404">
        <v>6295.55</v>
      </c>
      <c r="BK540" s="404">
        <f t="shared" si="383"/>
        <v>934101.09</v>
      </c>
      <c r="BL540" s="373" t="str">
        <f t="shared" si="384"/>
        <v xml:space="preserve"> </v>
      </c>
      <c r="BM540" s="373" t="e">
        <f t="shared" si="385"/>
        <v>#DIV/0!</v>
      </c>
      <c r="BN540" s="373" t="e">
        <f t="shared" si="386"/>
        <v>#DIV/0!</v>
      </c>
      <c r="BO540" s="373" t="e">
        <f t="shared" si="387"/>
        <v>#DIV/0!</v>
      </c>
      <c r="BP540" s="373" t="e">
        <f t="shared" si="388"/>
        <v>#DIV/0!</v>
      </c>
      <c r="BQ540" s="373" t="e">
        <f t="shared" si="389"/>
        <v>#DIV/0!</v>
      </c>
      <c r="BR540" s="373" t="e">
        <f t="shared" si="390"/>
        <v>#DIV/0!</v>
      </c>
      <c r="BS540" s="373" t="str">
        <f t="shared" si="391"/>
        <v xml:space="preserve"> </v>
      </c>
      <c r="BT540" s="373" t="e">
        <f t="shared" si="392"/>
        <v>#DIV/0!</v>
      </c>
      <c r="BU540" s="373" t="e">
        <f t="shared" si="393"/>
        <v>#DIV/0!</v>
      </c>
      <c r="BV540" s="373" t="e">
        <f t="shared" si="394"/>
        <v>#DIV/0!</v>
      </c>
      <c r="BW540" s="373" t="str">
        <f t="shared" si="395"/>
        <v xml:space="preserve"> </v>
      </c>
      <c r="BY540" s="406">
        <f t="shared" si="396"/>
        <v>3.0000000954906465</v>
      </c>
      <c r="BZ540" s="407">
        <f t="shared" si="397"/>
        <v>1.4999998985411882</v>
      </c>
      <c r="CA540" s="408">
        <f t="shared" si="398"/>
        <v>3690.6537004405286</v>
      </c>
      <c r="CB540" s="404">
        <f t="shared" si="399"/>
        <v>5055.6899999999996</v>
      </c>
      <c r="CC540" s="409" t="str">
        <f t="shared" si="400"/>
        <v xml:space="preserve"> </v>
      </c>
      <c r="CD540" s="418">
        <f>CA540-CB540</f>
        <v>-1365.036299559471</v>
      </c>
    </row>
    <row r="541" spans="1:82" s="403" customFormat="1" ht="9" customHeight="1">
      <c r="A541" s="541">
        <v>170</v>
      </c>
      <c r="B541" s="437" t="s">
        <v>1050</v>
      </c>
      <c r="C541" s="438">
        <v>2764.1</v>
      </c>
      <c r="D541" s="413"/>
      <c r="E541" s="439"/>
      <c r="F541" s="439"/>
      <c r="G541" s="415">
        <f>ROUND(X541+AJ541+AK541,2)</f>
        <v>3085386.49</v>
      </c>
      <c r="H541" s="410">
        <f>I541+K541+M541+O541+Q541+S541</f>
        <v>0</v>
      </c>
      <c r="I541" s="416">
        <v>0</v>
      </c>
      <c r="J541" s="416">
        <v>0</v>
      </c>
      <c r="K541" s="416">
        <v>0</v>
      </c>
      <c r="L541" s="416">
        <v>0</v>
      </c>
      <c r="M541" s="416">
        <v>0</v>
      </c>
      <c r="N541" s="410">
        <v>0</v>
      </c>
      <c r="O541" s="410">
        <v>0</v>
      </c>
      <c r="P541" s="410">
        <v>0</v>
      </c>
      <c r="Q541" s="410">
        <v>0</v>
      </c>
      <c r="R541" s="410">
        <v>0</v>
      </c>
      <c r="S541" s="410">
        <v>0</v>
      </c>
      <c r="T541" s="417">
        <v>0</v>
      </c>
      <c r="U541" s="410">
        <v>0</v>
      </c>
      <c r="V541" s="436" t="s">
        <v>992</v>
      </c>
      <c r="W541" s="405">
        <v>836</v>
      </c>
      <c r="X541" s="410">
        <f>ROUND(IF(V541="СК",4852.98,5055.69)*0.955*0.73*W541,2)</f>
        <v>2946544.1</v>
      </c>
      <c r="Y541" s="405">
        <v>0</v>
      </c>
      <c r="Z541" s="405">
        <v>0</v>
      </c>
      <c r="AA541" s="405">
        <v>0</v>
      </c>
      <c r="AB541" s="405">
        <v>0</v>
      </c>
      <c r="AC541" s="405">
        <v>0</v>
      </c>
      <c r="AD541" s="405">
        <v>0</v>
      </c>
      <c r="AE541" s="405">
        <v>0</v>
      </c>
      <c r="AF541" s="405">
        <v>0</v>
      </c>
      <c r="AG541" s="405">
        <v>0</v>
      </c>
      <c r="AH541" s="405">
        <v>0</v>
      </c>
      <c r="AI541" s="405">
        <v>0</v>
      </c>
      <c r="AJ541" s="405">
        <f>ROUND(X541/95.5*3,2)</f>
        <v>92561.59</v>
      </c>
      <c r="AK541" s="405">
        <f>ROUND(X541/95.5*1.5,2)</f>
        <v>46280.800000000003</v>
      </c>
      <c r="AL541" s="405">
        <v>0</v>
      </c>
      <c r="AN541" s="372">
        <f>I541/'Приложение 1.1'!J539</f>
        <v>0</v>
      </c>
      <c r="AO541" s="372" t="e">
        <f t="shared" si="372"/>
        <v>#DIV/0!</v>
      </c>
      <c r="AP541" s="372" t="e">
        <f t="shared" si="373"/>
        <v>#DIV/0!</v>
      </c>
      <c r="AQ541" s="372" t="e">
        <f t="shared" si="374"/>
        <v>#DIV/0!</v>
      </c>
      <c r="AR541" s="372" t="e">
        <f t="shared" si="375"/>
        <v>#DIV/0!</v>
      </c>
      <c r="AS541" s="372" t="e">
        <f t="shared" si="376"/>
        <v>#DIV/0!</v>
      </c>
      <c r="AT541" s="372" t="e">
        <f t="shared" si="377"/>
        <v>#DIV/0!</v>
      </c>
      <c r="AU541" s="372">
        <f t="shared" si="378"/>
        <v>3524.5742822966508</v>
      </c>
      <c r="AV541" s="372" t="e">
        <f t="shared" si="379"/>
        <v>#DIV/0!</v>
      </c>
      <c r="AW541" s="372" t="e">
        <f t="shared" si="380"/>
        <v>#DIV/0!</v>
      </c>
      <c r="AX541" s="372" t="e">
        <f t="shared" si="381"/>
        <v>#DIV/0!</v>
      </c>
      <c r="AY541" s="372">
        <f>AI541/'Приложение 1.1'!J539</f>
        <v>0</v>
      </c>
      <c r="AZ541" s="404">
        <v>766.59</v>
      </c>
      <c r="BA541" s="404">
        <v>2173.62</v>
      </c>
      <c r="BB541" s="404">
        <v>891.36</v>
      </c>
      <c r="BC541" s="404">
        <v>860.72</v>
      </c>
      <c r="BD541" s="404">
        <v>1699.83</v>
      </c>
      <c r="BE541" s="404">
        <v>1134.04</v>
      </c>
      <c r="BF541" s="404">
        <v>2338035</v>
      </c>
      <c r="BG541" s="404">
        <f t="shared" si="382"/>
        <v>4837.9799999999996</v>
      </c>
      <c r="BH541" s="404">
        <v>9186</v>
      </c>
      <c r="BI541" s="404">
        <v>3559.09</v>
      </c>
      <c r="BJ541" s="404">
        <v>6295.55</v>
      </c>
      <c r="BK541" s="404">
        <f t="shared" si="383"/>
        <v>934101.09</v>
      </c>
      <c r="BL541" s="373" t="str">
        <f t="shared" si="384"/>
        <v xml:space="preserve"> </v>
      </c>
      <c r="BM541" s="373" t="e">
        <f t="shared" si="385"/>
        <v>#DIV/0!</v>
      </c>
      <c r="BN541" s="373" t="e">
        <f t="shared" si="386"/>
        <v>#DIV/0!</v>
      </c>
      <c r="BO541" s="373" t="e">
        <f t="shared" si="387"/>
        <v>#DIV/0!</v>
      </c>
      <c r="BP541" s="373" t="e">
        <f t="shared" si="388"/>
        <v>#DIV/0!</v>
      </c>
      <c r="BQ541" s="373" t="e">
        <f t="shared" si="389"/>
        <v>#DIV/0!</v>
      </c>
      <c r="BR541" s="373" t="e">
        <f t="shared" si="390"/>
        <v>#DIV/0!</v>
      </c>
      <c r="BS541" s="373" t="str">
        <f t="shared" si="391"/>
        <v xml:space="preserve"> </v>
      </c>
      <c r="BT541" s="373" t="e">
        <f t="shared" si="392"/>
        <v>#DIV/0!</v>
      </c>
      <c r="BU541" s="373" t="e">
        <f t="shared" si="393"/>
        <v>#DIV/0!</v>
      </c>
      <c r="BV541" s="373" t="e">
        <f t="shared" si="394"/>
        <v>#DIV/0!</v>
      </c>
      <c r="BW541" s="373" t="str">
        <f t="shared" si="395"/>
        <v xml:space="preserve"> </v>
      </c>
      <c r="BY541" s="406">
        <f t="shared" si="396"/>
        <v>2.9999998476690029</v>
      </c>
      <c r="BZ541" s="407">
        <f t="shared" si="397"/>
        <v>1.5000000858887534</v>
      </c>
      <c r="CA541" s="408">
        <f t="shared" si="398"/>
        <v>3690.6536961722491</v>
      </c>
      <c r="CB541" s="404">
        <f t="shared" si="399"/>
        <v>5055.6899999999996</v>
      </c>
      <c r="CC541" s="409" t="str">
        <f t="shared" si="400"/>
        <v xml:space="preserve"> </v>
      </c>
    </row>
    <row r="542" spans="1:82" s="403" customFormat="1" ht="24.75" customHeight="1">
      <c r="A542" s="866" t="s">
        <v>423</v>
      </c>
      <c r="B542" s="866"/>
      <c r="C542" s="410">
        <f>SUM(C539:C541)</f>
        <v>7482.6</v>
      </c>
      <c r="D542" s="423"/>
      <c r="E542" s="410"/>
      <c r="F542" s="410"/>
      <c r="G542" s="410">
        <f>SUM(G539:G541)</f>
        <v>8430104.2400000002</v>
      </c>
      <c r="H542" s="410">
        <f t="shared" ref="H542:AL542" si="430">SUM(H539:H541)</f>
        <v>0</v>
      </c>
      <c r="I542" s="410">
        <f t="shared" si="430"/>
        <v>0</v>
      </c>
      <c r="J542" s="410">
        <f t="shared" si="430"/>
        <v>0</v>
      </c>
      <c r="K542" s="410">
        <f t="shared" si="430"/>
        <v>0</v>
      </c>
      <c r="L542" s="410">
        <f t="shared" si="430"/>
        <v>0</v>
      </c>
      <c r="M542" s="410">
        <f t="shared" si="430"/>
        <v>0</v>
      </c>
      <c r="N542" s="410">
        <f t="shared" si="430"/>
        <v>0</v>
      </c>
      <c r="O542" s="410">
        <f t="shared" si="430"/>
        <v>0</v>
      </c>
      <c r="P542" s="410">
        <f t="shared" si="430"/>
        <v>0</v>
      </c>
      <c r="Q542" s="410">
        <f t="shared" si="430"/>
        <v>0</v>
      </c>
      <c r="R542" s="410">
        <f t="shared" si="430"/>
        <v>0</v>
      </c>
      <c r="S542" s="410">
        <f t="shared" si="430"/>
        <v>0</v>
      </c>
      <c r="T542" s="417">
        <f t="shared" si="430"/>
        <v>0</v>
      </c>
      <c r="U542" s="410">
        <f t="shared" si="430"/>
        <v>0</v>
      </c>
      <c r="V542" s="410" t="s">
        <v>388</v>
      </c>
      <c r="W542" s="410">
        <f t="shared" si="430"/>
        <v>2264</v>
      </c>
      <c r="X542" s="410">
        <f t="shared" si="430"/>
        <v>8050749.5500000007</v>
      </c>
      <c r="Y542" s="410">
        <f t="shared" si="430"/>
        <v>0</v>
      </c>
      <c r="Z542" s="410">
        <f t="shared" si="430"/>
        <v>0</v>
      </c>
      <c r="AA542" s="410">
        <f t="shared" si="430"/>
        <v>0</v>
      </c>
      <c r="AB542" s="410">
        <f t="shared" si="430"/>
        <v>0</v>
      </c>
      <c r="AC542" s="410">
        <f t="shared" si="430"/>
        <v>0</v>
      </c>
      <c r="AD542" s="410">
        <f t="shared" si="430"/>
        <v>0</v>
      </c>
      <c r="AE542" s="410">
        <f t="shared" si="430"/>
        <v>0</v>
      </c>
      <c r="AF542" s="410">
        <f t="shared" si="430"/>
        <v>0</v>
      </c>
      <c r="AG542" s="410">
        <f t="shared" si="430"/>
        <v>0</v>
      </c>
      <c r="AH542" s="410">
        <f t="shared" si="430"/>
        <v>0</v>
      </c>
      <c r="AI542" s="410">
        <f t="shared" si="430"/>
        <v>0</v>
      </c>
      <c r="AJ542" s="410">
        <f t="shared" si="430"/>
        <v>252903.13</v>
      </c>
      <c r="AK542" s="410">
        <f t="shared" si="430"/>
        <v>126451.56</v>
      </c>
      <c r="AL542" s="410">
        <f t="shared" si="430"/>
        <v>0</v>
      </c>
      <c r="AN542" s="372">
        <f>I542/'Приложение 1.1'!J540</f>
        <v>0</v>
      </c>
      <c r="AO542" s="372" t="e">
        <f t="shared" si="372"/>
        <v>#DIV/0!</v>
      </c>
      <c r="AP542" s="372" t="e">
        <f t="shared" si="373"/>
        <v>#DIV/0!</v>
      </c>
      <c r="AQ542" s="372" t="e">
        <f t="shared" si="374"/>
        <v>#DIV/0!</v>
      </c>
      <c r="AR542" s="372" t="e">
        <f t="shared" si="375"/>
        <v>#DIV/0!</v>
      </c>
      <c r="AS542" s="372" t="e">
        <f t="shared" si="376"/>
        <v>#DIV/0!</v>
      </c>
      <c r="AT542" s="372" t="e">
        <f t="shared" si="377"/>
        <v>#DIV/0!</v>
      </c>
      <c r="AU542" s="372">
        <f t="shared" si="378"/>
        <v>3555.9847835689047</v>
      </c>
      <c r="AV542" s="372" t="e">
        <f t="shared" si="379"/>
        <v>#DIV/0!</v>
      </c>
      <c r="AW542" s="372" t="e">
        <f t="shared" si="380"/>
        <v>#DIV/0!</v>
      </c>
      <c r="AX542" s="372" t="e">
        <f t="shared" si="381"/>
        <v>#DIV/0!</v>
      </c>
      <c r="AY542" s="372">
        <f>AI542/'Приложение 1.1'!J540</f>
        <v>0</v>
      </c>
      <c r="AZ542" s="404">
        <v>766.59</v>
      </c>
      <c r="BA542" s="404">
        <v>2173.62</v>
      </c>
      <c r="BB542" s="404">
        <v>891.36</v>
      </c>
      <c r="BC542" s="404">
        <v>860.72</v>
      </c>
      <c r="BD542" s="404">
        <v>1699.83</v>
      </c>
      <c r="BE542" s="404">
        <v>1134.04</v>
      </c>
      <c r="BF542" s="404">
        <v>2338035</v>
      </c>
      <c r="BG542" s="404">
        <f t="shared" si="382"/>
        <v>4644</v>
      </c>
      <c r="BH542" s="404">
        <v>9186</v>
      </c>
      <c r="BI542" s="404">
        <v>3559.09</v>
      </c>
      <c r="BJ542" s="404">
        <v>6295.55</v>
      </c>
      <c r="BK542" s="404">
        <f t="shared" si="383"/>
        <v>934101.09</v>
      </c>
      <c r="BL542" s="373" t="str">
        <f t="shared" si="384"/>
        <v xml:space="preserve"> </v>
      </c>
      <c r="BM542" s="373" t="e">
        <f t="shared" si="385"/>
        <v>#DIV/0!</v>
      </c>
      <c r="BN542" s="373" t="e">
        <f t="shared" si="386"/>
        <v>#DIV/0!</v>
      </c>
      <c r="BO542" s="373" t="e">
        <f t="shared" si="387"/>
        <v>#DIV/0!</v>
      </c>
      <c r="BP542" s="373" t="e">
        <f t="shared" si="388"/>
        <v>#DIV/0!</v>
      </c>
      <c r="BQ542" s="373" t="e">
        <f t="shared" si="389"/>
        <v>#DIV/0!</v>
      </c>
      <c r="BR542" s="373" t="e">
        <f t="shared" si="390"/>
        <v>#DIV/0!</v>
      </c>
      <c r="BS542" s="373" t="str">
        <f t="shared" si="391"/>
        <v xml:space="preserve"> </v>
      </c>
      <c r="BT542" s="373" t="e">
        <f t="shared" si="392"/>
        <v>#DIV/0!</v>
      </c>
      <c r="BU542" s="373" t="e">
        <f t="shared" si="393"/>
        <v>#DIV/0!</v>
      </c>
      <c r="BV542" s="373" t="e">
        <f t="shared" si="394"/>
        <v>#DIV/0!</v>
      </c>
      <c r="BW542" s="373" t="str">
        <f t="shared" si="395"/>
        <v xml:space="preserve"> </v>
      </c>
      <c r="BY542" s="406">
        <f t="shared" si="396"/>
        <v>3.0000000332142984</v>
      </c>
      <c r="BZ542" s="407">
        <f t="shared" si="397"/>
        <v>1.4999999572959017</v>
      </c>
      <c r="CA542" s="408">
        <f t="shared" si="398"/>
        <v>3723.5442756183747</v>
      </c>
      <c r="CB542" s="404">
        <f t="shared" si="399"/>
        <v>4852.9799999999996</v>
      </c>
      <c r="CC542" s="409" t="str">
        <f t="shared" si="400"/>
        <v xml:space="preserve"> </v>
      </c>
    </row>
    <row r="543" spans="1:82" s="403" customFormat="1" ht="15" customHeight="1">
      <c r="A543" s="867" t="s">
        <v>249</v>
      </c>
      <c r="B543" s="868"/>
      <c r="C543" s="868"/>
      <c r="D543" s="868"/>
      <c r="E543" s="868"/>
      <c r="F543" s="868"/>
      <c r="G543" s="868"/>
      <c r="H543" s="868"/>
      <c r="I543" s="868"/>
      <c r="J543" s="868"/>
      <c r="K543" s="868"/>
      <c r="L543" s="868"/>
      <c r="M543" s="868"/>
      <c r="N543" s="868"/>
      <c r="O543" s="868"/>
      <c r="P543" s="868"/>
      <c r="Q543" s="868"/>
      <c r="R543" s="868"/>
      <c r="S543" s="868"/>
      <c r="T543" s="868"/>
      <c r="U543" s="868"/>
      <c r="V543" s="868"/>
      <c r="W543" s="868"/>
      <c r="X543" s="868"/>
      <c r="Y543" s="868"/>
      <c r="Z543" s="868"/>
      <c r="AA543" s="868"/>
      <c r="AB543" s="868"/>
      <c r="AC543" s="868"/>
      <c r="AD543" s="868"/>
      <c r="AE543" s="868"/>
      <c r="AF543" s="868"/>
      <c r="AG543" s="868"/>
      <c r="AH543" s="868"/>
      <c r="AI543" s="868"/>
      <c r="AJ543" s="868"/>
      <c r="AK543" s="868"/>
      <c r="AL543" s="869"/>
      <c r="AN543" s="372" t="e">
        <f>I543/'Приложение 1.1'!J541</f>
        <v>#DIV/0!</v>
      </c>
      <c r="AO543" s="372" t="e">
        <f t="shared" si="372"/>
        <v>#DIV/0!</v>
      </c>
      <c r="AP543" s="372" t="e">
        <f t="shared" si="373"/>
        <v>#DIV/0!</v>
      </c>
      <c r="AQ543" s="372" t="e">
        <f t="shared" si="374"/>
        <v>#DIV/0!</v>
      </c>
      <c r="AR543" s="372" t="e">
        <f t="shared" si="375"/>
        <v>#DIV/0!</v>
      </c>
      <c r="AS543" s="372" t="e">
        <f t="shared" si="376"/>
        <v>#DIV/0!</v>
      </c>
      <c r="AT543" s="372" t="e">
        <f t="shared" si="377"/>
        <v>#DIV/0!</v>
      </c>
      <c r="AU543" s="372" t="e">
        <f t="shared" si="378"/>
        <v>#DIV/0!</v>
      </c>
      <c r="AV543" s="372" t="e">
        <f t="shared" si="379"/>
        <v>#DIV/0!</v>
      </c>
      <c r="AW543" s="372" t="e">
        <f t="shared" si="380"/>
        <v>#DIV/0!</v>
      </c>
      <c r="AX543" s="372" t="e">
        <f t="shared" si="381"/>
        <v>#DIV/0!</v>
      </c>
      <c r="AY543" s="372" t="e">
        <f>AI543/'Приложение 1.1'!J541</f>
        <v>#DIV/0!</v>
      </c>
      <c r="AZ543" s="404">
        <v>766.59</v>
      </c>
      <c r="BA543" s="404">
        <v>2173.62</v>
      </c>
      <c r="BB543" s="404">
        <v>891.36</v>
      </c>
      <c r="BC543" s="404">
        <v>860.72</v>
      </c>
      <c r="BD543" s="404">
        <v>1699.83</v>
      </c>
      <c r="BE543" s="404">
        <v>1134.04</v>
      </c>
      <c r="BF543" s="404">
        <v>2338035</v>
      </c>
      <c r="BG543" s="404">
        <f t="shared" si="382"/>
        <v>4644</v>
      </c>
      <c r="BH543" s="404">
        <v>9186</v>
      </c>
      <c r="BI543" s="404">
        <v>3559.09</v>
      </c>
      <c r="BJ543" s="404">
        <v>6295.55</v>
      </c>
      <c r="BK543" s="404">
        <f t="shared" si="383"/>
        <v>934101.09</v>
      </c>
      <c r="BL543" s="373" t="e">
        <f t="shared" si="384"/>
        <v>#DIV/0!</v>
      </c>
      <c r="BM543" s="373" t="e">
        <f t="shared" si="385"/>
        <v>#DIV/0!</v>
      </c>
      <c r="BN543" s="373" t="e">
        <f t="shared" si="386"/>
        <v>#DIV/0!</v>
      </c>
      <c r="BO543" s="373" t="e">
        <f t="shared" si="387"/>
        <v>#DIV/0!</v>
      </c>
      <c r="BP543" s="373" t="e">
        <f t="shared" si="388"/>
        <v>#DIV/0!</v>
      </c>
      <c r="BQ543" s="373" t="e">
        <f t="shared" si="389"/>
        <v>#DIV/0!</v>
      </c>
      <c r="BR543" s="373" t="e">
        <f t="shared" si="390"/>
        <v>#DIV/0!</v>
      </c>
      <c r="BS543" s="373" t="e">
        <f t="shared" si="391"/>
        <v>#DIV/0!</v>
      </c>
      <c r="BT543" s="373" t="e">
        <f t="shared" si="392"/>
        <v>#DIV/0!</v>
      </c>
      <c r="BU543" s="373" t="e">
        <f t="shared" si="393"/>
        <v>#DIV/0!</v>
      </c>
      <c r="BV543" s="373" t="e">
        <f t="shared" si="394"/>
        <v>#DIV/0!</v>
      </c>
      <c r="BW543" s="373" t="e">
        <f t="shared" si="395"/>
        <v>#DIV/0!</v>
      </c>
      <c r="BY543" s="406" t="e">
        <f t="shared" si="396"/>
        <v>#DIV/0!</v>
      </c>
      <c r="BZ543" s="407" t="e">
        <f t="shared" si="397"/>
        <v>#DIV/0!</v>
      </c>
      <c r="CA543" s="408" t="e">
        <f t="shared" si="398"/>
        <v>#DIV/0!</v>
      </c>
      <c r="CB543" s="404">
        <f t="shared" si="399"/>
        <v>4852.9799999999996</v>
      </c>
      <c r="CC543" s="409" t="e">
        <f t="shared" si="400"/>
        <v>#DIV/0!</v>
      </c>
    </row>
    <row r="544" spans="1:82" s="403" customFormat="1" ht="9" customHeight="1">
      <c r="A544" s="541">
        <v>171</v>
      </c>
      <c r="B544" s="440" t="s">
        <v>794</v>
      </c>
      <c r="C544" s="410">
        <v>622.20000000000005</v>
      </c>
      <c r="D544" s="413"/>
      <c r="E544" s="410"/>
      <c r="F544" s="410"/>
      <c r="G544" s="415">
        <f>ROUND(X544+AJ544+AK544,2)</f>
        <v>2112453.66</v>
      </c>
      <c r="H544" s="410">
        <f>I544+K544+M544+O544+Q544+S544</f>
        <v>0</v>
      </c>
      <c r="I544" s="416">
        <v>0</v>
      </c>
      <c r="J544" s="416">
        <v>0</v>
      </c>
      <c r="K544" s="416">
        <v>0</v>
      </c>
      <c r="L544" s="416">
        <v>0</v>
      </c>
      <c r="M544" s="416">
        <v>0</v>
      </c>
      <c r="N544" s="410">
        <v>0</v>
      </c>
      <c r="O544" s="410">
        <v>0</v>
      </c>
      <c r="P544" s="410">
        <v>0</v>
      </c>
      <c r="Q544" s="410">
        <v>0</v>
      </c>
      <c r="R544" s="410">
        <v>0</v>
      </c>
      <c r="S544" s="410">
        <v>0</v>
      </c>
      <c r="T544" s="417">
        <v>0</v>
      </c>
      <c r="U544" s="410">
        <v>0</v>
      </c>
      <c r="V544" s="436" t="s">
        <v>993</v>
      </c>
      <c r="W544" s="441">
        <v>551</v>
      </c>
      <c r="X544" s="410">
        <f>ROUND(IF(V544="СК",4852.98,5055.69)*0.955*0.79*W544,2)</f>
        <v>2017393.25</v>
      </c>
      <c r="Y544" s="405">
        <v>0</v>
      </c>
      <c r="Z544" s="405">
        <v>0</v>
      </c>
      <c r="AA544" s="405">
        <v>0</v>
      </c>
      <c r="AB544" s="405">
        <v>0</v>
      </c>
      <c r="AC544" s="405">
        <v>0</v>
      </c>
      <c r="AD544" s="405">
        <v>0</v>
      </c>
      <c r="AE544" s="405">
        <v>0</v>
      </c>
      <c r="AF544" s="405">
        <v>0</v>
      </c>
      <c r="AG544" s="405">
        <v>0</v>
      </c>
      <c r="AH544" s="405">
        <v>0</v>
      </c>
      <c r="AI544" s="405">
        <v>0</v>
      </c>
      <c r="AJ544" s="405">
        <f>ROUND(X544/95.5*3,2)</f>
        <v>63373.61</v>
      </c>
      <c r="AK544" s="405">
        <f>ROUND(X544/95.5*1.5,2)</f>
        <v>31686.799999999999</v>
      </c>
      <c r="AL544" s="405">
        <v>0</v>
      </c>
      <c r="AN544" s="372">
        <f>I544/'Приложение 1.1'!J542</f>
        <v>0</v>
      </c>
      <c r="AO544" s="372" t="e">
        <f t="shared" si="372"/>
        <v>#DIV/0!</v>
      </c>
      <c r="AP544" s="372" t="e">
        <f t="shared" si="373"/>
        <v>#DIV/0!</v>
      </c>
      <c r="AQ544" s="372" t="e">
        <f t="shared" si="374"/>
        <v>#DIV/0!</v>
      </c>
      <c r="AR544" s="372" t="e">
        <f t="shared" si="375"/>
        <v>#DIV/0!</v>
      </c>
      <c r="AS544" s="372" t="e">
        <f t="shared" si="376"/>
        <v>#DIV/0!</v>
      </c>
      <c r="AT544" s="372" t="e">
        <f t="shared" si="377"/>
        <v>#DIV/0!</v>
      </c>
      <c r="AU544" s="372">
        <f t="shared" si="378"/>
        <v>3661.3307622504535</v>
      </c>
      <c r="AV544" s="372" t="e">
        <f t="shared" si="379"/>
        <v>#DIV/0!</v>
      </c>
      <c r="AW544" s="372" t="e">
        <f t="shared" si="380"/>
        <v>#DIV/0!</v>
      </c>
      <c r="AX544" s="372" t="e">
        <f t="shared" si="381"/>
        <v>#DIV/0!</v>
      </c>
      <c r="AY544" s="372">
        <f>AI544/'Приложение 1.1'!J542</f>
        <v>0</v>
      </c>
      <c r="AZ544" s="404">
        <v>766.59</v>
      </c>
      <c r="BA544" s="404">
        <v>2173.62</v>
      </c>
      <c r="BB544" s="404">
        <v>891.36</v>
      </c>
      <c r="BC544" s="404">
        <v>860.72</v>
      </c>
      <c r="BD544" s="404">
        <v>1699.83</v>
      </c>
      <c r="BE544" s="404">
        <v>1134.04</v>
      </c>
      <c r="BF544" s="404">
        <v>2338035</v>
      </c>
      <c r="BG544" s="404">
        <f t="shared" si="382"/>
        <v>4644</v>
      </c>
      <c r="BH544" s="404">
        <v>9186</v>
      </c>
      <c r="BI544" s="404">
        <v>3559.09</v>
      </c>
      <c r="BJ544" s="404">
        <v>6295.55</v>
      </c>
      <c r="BK544" s="404">
        <f t="shared" si="383"/>
        <v>934101.09</v>
      </c>
      <c r="BL544" s="373" t="str">
        <f t="shared" si="384"/>
        <v xml:space="preserve"> </v>
      </c>
      <c r="BM544" s="373" t="e">
        <f t="shared" si="385"/>
        <v>#DIV/0!</v>
      </c>
      <c r="BN544" s="373" t="e">
        <f t="shared" si="386"/>
        <v>#DIV/0!</v>
      </c>
      <c r="BO544" s="373" t="e">
        <f t="shared" si="387"/>
        <v>#DIV/0!</v>
      </c>
      <c r="BP544" s="373" t="e">
        <f t="shared" si="388"/>
        <v>#DIV/0!</v>
      </c>
      <c r="BQ544" s="373" t="e">
        <f t="shared" si="389"/>
        <v>#DIV/0!</v>
      </c>
      <c r="BR544" s="373" t="e">
        <f t="shared" si="390"/>
        <v>#DIV/0!</v>
      </c>
      <c r="BS544" s="373" t="str">
        <f t="shared" si="391"/>
        <v xml:space="preserve"> </v>
      </c>
      <c r="BT544" s="373" t="e">
        <f t="shared" si="392"/>
        <v>#DIV/0!</v>
      </c>
      <c r="BU544" s="373" t="e">
        <f t="shared" si="393"/>
        <v>#DIV/0!</v>
      </c>
      <c r="BV544" s="373" t="e">
        <f t="shared" si="394"/>
        <v>#DIV/0!</v>
      </c>
      <c r="BW544" s="373" t="str">
        <f t="shared" si="395"/>
        <v xml:space="preserve"> </v>
      </c>
      <c r="BY544" s="406">
        <f t="shared" si="396"/>
        <v>3.0000000094676631</v>
      </c>
      <c r="BZ544" s="407">
        <f t="shared" si="397"/>
        <v>1.4999997680422488</v>
      </c>
      <c r="CA544" s="408">
        <f t="shared" si="398"/>
        <v>3833.8541923774956</v>
      </c>
      <c r="CB544" s="404">
        <f t="shared" si="399"/>
        <v>4852.9799999999996</v>
      </c>
      <c r="CC544" s="409" t="str">
        <f t="shared" si="400"/>
        <v xml:space="preserve"> </v>
      </c>
    </row>
    <row r="545" spans="1:82" s="403" customFormat="1" ht="9" customHeight="1">
      <c r="A545" s="541">
        <v>172</v>
      </c>
      <c r="B545" s="440" t="s">
        <v>795</v>
      </c>
      <c r="C545" s="410">
        <v>610.79999999999995</v>
      </c>
      <c r="D545" s="413"/>
      <c r="E545" s="410"/>
      <c r="F545" s="410"/>
      <c r="G545" s="415">
        <f>ROUND(X545+AJ545+AK545,2)</f>
        <v>2392325.02</v>
      </c>
      <c r="H545" s="410">
        <f>I545+K545+M545+O545+Q545+S545</f>
        <v>0</v>
      </c>
      <c r="I545" s="416">
        <v>0</v>
      </c>
      <c r="J545" s="416">
        <v>0</v>
      </c>
      <c r="K545" s="416">
        <v>0</v>
      </c>
      <c r="L545" s="416">
        <v>0</v>
      </c>
      <c r="M545" s="416">
        <v>0</v>
      </c>
      <c r="N545" s="410">
        <v>0</v>
      </c>
      <c r="O545" s="410">
        <v>0</v>
      </c>
      <c r="P545" s="410">
        <v>0</v>
      </c>
      <c r="Q545" s="410">
        <v>0</v>
      </c>
      <c r="R545" s="410">
        <v>0</v>
      </c>
      <c r="S545" s="410">
        <v>0</v>
      </c>
      <c r="T545" s="417">
        <v>0</v>
      </c>
      <c r="U545" s="410">
        <v>0</v>
      </c>
      <c r="V545" s="436" t="s">
        <v>993</v>
      </c>
      <c r="W545" s="405">
        <v>624</v>
      </c>
      <c r="X545" s="410">
        <f>ROUND(IF(V545="СК",4852.98,5055.69)*0.955*0.79*W545,2)</f>
        <v>2284670.39</v>
      </c>
      <c r="Y545" s="405">
        <v>0</v>
      </c>
      <c r="Z545" s="405">
        <v>0</v>
      </c>
      <c r="AA545" s="405">
        <v>0</v>
      </c>
      <c r="AB545" s="405">
        <v>0</v>
      </c>
      <c r="AC545" s="405">
        <v>0</v>
      </c>
      <c r="AD545" s="405">
        <v>0</v>
      </c>
      <c r="AE545" s="405">
        <v>0</v>
      </c>
      <c r="AF545" s="405">
        <v>0</v>
      </c>
      <c r="AG545" s="405">
        <v>0</v>
      </c>
      <c r="AH545" s="405">
        <v>0</v>
      </c>
      <c r="AI545" s="405">
        <v>0</v>
      </c>
      <c r="AJ545" s="405">
        <f>ROUND(X545/95.5*3,2)</f>
        <v>71769.75</v>
      </c>
      <c r="AK545" s="405">
        <f>ROUND(X545/95.5*1.5,2)</f>
        <v>35884.879999999997</v>
      </c>
      <c r="AL545" s="405">
        <v>0</v>
      </c>
      <c r="AN545" s="372">
        <f>I545/'Приложение 1.1'!J543</f>
        <v>0</v>
      </c>
      <c r="AO545" s="372" t="e">
        <f t="shared" si="372"/>
        <v>#DIV/0!</v>
      </c>
      <c r="AP545" s="372" t="e">
        <f t="shared" si="373"/>
        <v>#DIV/0!</v>
      </c>
      <c r="AQ545" s="372" t="e">
        <f t="shared" si="374"/>
        <v>#DIV/0!</v>
      </c>
      <c r="AR545" s="372" t="e">
        <f t="shared" si="375"/>
        <v>#DIV/0!</v>
      </c>
      <c r="AS545" s="372" t="e">
        <f t="shared" si="376"/>
        <v>#DIV/0!</v>
      </c>
      <c r="AT545" s="372" t="e">
        <f t="shared" si="377"/>
        <v>#DIV/0!</v>
      </c>
      <c r="AU545" s="372">
        <f t="shared" si="378"/>
        <v>3661.3307532051285</v>
      </c>
      <c r="AV545" s="372" t="e">
        <f t="shared" si="379"/>
        <v>#DIV/0!</v>
      </c>
      <c r="AW545" s="372" t="e">
        <f t="shared" si="380"/>
        <v>#DIV/0!</v>
      </c>
      <c r="AX545" s="372" t="e">
        <f t="shared" si="381"/>
        <v>#DIV/0!</v>
      </c>
      <c r="AY545" s="372">
        <f>AI545/'Приложение 1.1'!J543</f>
        <v>0</v>
      </c>
      <c r="AZ545" s="404">
        <v>766.59</v>
      </c>
      <c r="BA545" s="404">
        <v>2173.62</v>
      </c>
      <c r="BB545" s="404">
        <v>891.36</v>
      </c>
      <c r="BC545" s="404">
        <v>860.72</v>
      </c>
      <c r="BD545" s="404">
        <v>1699.83</v>
      </c>
      <c r="BE545" s="404">
        <v>1134.04</v>
      </c>
      <c r="BF545" s="404">
        <v>2338035</v>
      </c>
      <c r="BG545" s="404">
        <f t="shared" si="382"/>
        <v>4644</v>
      </c>
      <c r="BH545" s="404">
        <v>9186</v>
      </c>
      <c r="BI545" s="404">
        <v>3559.09</v>
      </c>
      <c r="BJ545" s="404">
        <v>6295.55</v>
      </c>
      <c r="BK545" s="404">
        <f t="shared" si="383"/>
        <v>934101.09</v>
      </c>
      <c r="BL545" s="373" t="str">
        <f t="shared" si="384"/>
        <v xml:space="preserve"> </v>
      </c>
      <c r="BM545" s="373" t="e">
        <f t="shared" si="385"/>
        <v>#DIV/0!</v>
      </c>
      <c r="BN545" s="373" t="e">
        <f t="shared" si="386"/>
        <v>#DIV/0!</v>
      </c>
      <c r="BO545" s="373" t="e">
        <f t="shared" si="387"/>
        <v>#DIV/0!</v>
      </c>
      <c r="BP545" s="373" t="e">
        <f t="shared" si="388"/>
        <v>#DIV/0!</v>
      </c>
      <c r="BQ545" s="373" t="e">
        <f t="shared" si="389"/>
        <v>#DIV/0!</v>
      </c>
      <c r="BR545" s="373" t="e">
        <f t="shared" si="390"/>
        <v>#DIV/0!</v>
      </c>
      <c r="BS545" s="373" t="str">
        <f t="shared" si="391"/>
        <v xml:space="preserve"> </v>
      </c>
      <c r="BT545" s="373" t="e">
        <f t="shared" si="392"/>
        <v>#DIV/0!</v>
      </c>
      <c r="BU545" s="373" t="e">
        <f t="shared" si="393"/>
        <v>#DIV/0!</v>
      </c>
      <c r="BV545" s="373" t="e">
        <f t="shared" si="394"/>
        <v>#DIV/0!</v>
      </c>
      <c r="BW545" s="373" t="str">
        <f t="shared" si="395"/>
        <v xml:space="preserve"> </v>
      </c>
      <c r="BY545" s="406">
        <f t="shared" si="396"/>
        <v>2.9999999749197959</v>
      </c>
      <c r="BZ545" s="407">
        <f t="shared" si="397"/>
        <v>1.5000001964615994</v>
      </c>
      <c r="CA545" s="408">
        <f t="shared" si="398"/>
        <v>3833.8541987179487</v>
      </c>
      <c r="CB545" s="404">
        <f t="shared" si="399"/>
        <v>4852.9799999999996</v>
      </c>
      <c r="CC545" s="409" t="str">
        <f t="shared" si="400"/>
        <v xml:space="preserve"> </v>
      </c>
    </row>
    <row r="546" spans="1:82" s="403" customFormat="1" ht="9" customHeight="1">
      <c r="A546" s="641">
        <v>173</v>
      </c>
      <c r="B546" s="440" t="s">
        <v>796</v>
      </c>
      <c r="C546" s="410">
        <v>635.4</v>
      </c>
      <c r="D546" s="413"/>
      <c r="E546" s="410"/>
      <c r="F546" s="410"/>
      <c r="G546" s="415">
        <f>ROUND(X546+AJ546+AK546,2)</f>
        <v>2334817.21</v>
      </c>
      <c r="H546" s="410">
        <f>I546+K546+M546+O546+Q546+S546</f>
        <v>0</v>
      </c>
      <c r="I546" s="416">
        <v>0</v>
      </c>
      <c r="J546" s="416">
        <v>0</v>
      </c>
      <c r="K546" s="416">
        <v>0</v>
      </c>
      <c r="L546" s="416">
        <v>0</v>
      </c>
      <c r="M546" s="416">
        <v>0</v>
      </c>
      <c r="N546" s="410">
        <v>0</v>
      </c>
      <c r="O546" s="410">
        <v>0</v>
      </c>
      <c r="P546" s="410">
        <v>0</v>
      </c>
      <c r="Q546" s="410">
        <v>0</v>
      </c>
      <c r="R546" s="410">
        <v>0</v>
      </c>
      <c r="S546" s="410">
        <v>0</v>
      </c>
      <c r="T546" s="417">
        <v>0</v>
      </c>
      <c r="U546" s="410">
        <v>0</v>
      </c>
      <c r="V546" s="436" t="s">
        <v>993</v>
      </c>
      <c r="W546" s="405">
        <v>609</v>
      </c>
      <c r="X546" s="410">
        <f>ROUND(IF(V546="СК",4852.98,5055.69)*0.955*0.79*W546,2)</f>
        <v>2229750.4300000002</v>
      </c>
      <c r="Y546" s="405">
        <v>0</v>
      </c>
      <c r="Z546" s="405">
        <v>0</v>
      </c>
      <c r="AA546" s="405">
        <v>0</v>
      </c>
      <c r="AB546" s="405">
        <v>0</v>
      </c>
      <c r="AC546" s="405">
        <v>0</v>
      </c>
      <c r="AD546" s="405">
        <v>0</v>
      </c>
      <c r="AE546" s="405">
        <v>0</v>
      </c>
      <c r="AF546" s="405">
        <v>0</v>
      </c>
      <c r="AG546" s="405">
        <v>0</v>
      </c>
      <c r="AH546" s="405">
        <v>0</v>
      </c>
      <c r="AI546" s="405">
        <v>0</v>
      </c>
      <c r="AJ546" s="405">
        <f>ROUND(X546/95.5*3,2)</f>
        <v>70044.52</v>
      </c>
      <c r="AK546" s="405">
        <f>ROUND(X546/95.5*1.5,2)</f>
        <v>35022.26</v>
      </c>
      <c r="AL546" s="405">
        <v>0</v>
      </c>
      <c r="AN546" s="372">
        <f>I546/'Приложение 1.1'!J544</f>
        <v>0</v>
      </c>
      <c r="AO546" s="372" t="e">
        <f t="shared" si="372"/>
        <v>#DIV/0!</v>
      </c>
      <c r="AP546" s="372" t="e">
        <f t="shared" si="373"/>
        <v>#DIV/0!</v>
      </c>
      <c r="AQ546" s="372" t="e">
        <f t="shared" si="374"/>
        <v>#DIV/0!</v>
      </c>
      <c r="AR546" s="372" t="e">
        <f t="shared" si="375"/>
        <v>#DIV/0!</v>
      </c>
      <c r="AS546" s="372" t="e">
        <f t="shared" si="376"/>
        <v>#DIV/0!</v>
      </c>
      <c r="AT546" s="372" t="e">
        <f t="shared" si="377"/>
        <v>#DIV/0!</v>
      </c>
      <c r="AU546" s="372">
        <f t="shared" si="378"/>
        <v>3661.3307553366176</v>
      </c>
      <c r="AV546" s="372" t="e">
        <f t="shared" si="379"/>
        <v>#DIV/0!</v>
      </c>
      <c r="AW546" s="372" t="e">
        <f t="shared" si="380"/>
        <v>#DIV/0!</v>
      </c>
      <c r="AX546" s="372" t="e">
        <f t="shared" si="381"/>
        <v>#DIV/0!</v>
      </c>
      <c r="AY546" s="372">
        <f>AI546/'Приложение 1.1'!J544</f>
        <v>0</v>
      </c>
      <c r="AZ546" s="404">
        <v>766.59</v>
      </c>
      <c r="BA546" s="404">
        <v>2173.62</v>
      </c>
      <c r="BB546" s="404">
        <v>891.36</v>
      </c>
      <c r="BC546" s="404">
        <v>860.72</v>
      </c>
      <c r="BD546" s="404">
        <v>1699.83</v>
      </c>
      <c r="BE546" s="404">
        <v>1134.04</v>
      </c>
      <c r="BF546" s="404">
        <v>2338035</v>
      </c>
      <c r="BG546" s="404">
        <f t="shared" si="382"/>
        <v>4644</v>
      </c>
      <c r="BH546" s="404">
        <v>9186</v>
      </c>
      <c r="BI546" s="404">
        <v>3559.09</v>
      </c>
      <c r="BJ546" s="404">
        <v>6295.55</v>
      </c>
      <c r="BK546" s="404">
        <f t="shared" si="383"/>
        <v>934101.09</v>
      </c>
      <c r="BL546" s="373" t="str">
        <f t="shared" si="384"/>
        <v xml:space="preserve"> </v>
      </c>
      <c r="BM546" s="373" t="e">
        <f t="shared" si="385"/>
        <v>#DIV/0!</v>
      </c>
      <c r="BN546" s="373" t="e">
        <f t="shared" si="386"/>
        <v>#DIV/0!</v>
      </c>
      <c r="BO546" s="373" t="e">
        <f t="shared" si="387"/>
        <v>#DIV/0!</v>
      </c>
      <c r="BP546" s="373" t="e">
        <f t="shared" si="388"/>
        <v>#DIV/0!</v>
      </c>
      <c r="BQ546" s="373" t="e">
        <f t="shared" si="389"/>
        <v>#DIV/0!</v>
      </c>
      <c r="BR546" s="373" t="e">
        <f t="shared" si="390"/>
        <v>#DIV/0!</v>
      </c>
      <c r="BS546" s="373" t="str">
        <f t="shared" si="391"/>
        <v xml:space="preserve"> </v>
      </c>
      <c r="BT546" s="373" t="e">
        <f t="shared" si="392"/>
        <v>#DIV/0!</v>
      </c>
      <c r="BU546" s="373" t="e">
        <f t="shared" si="393"/>
        <v>#DIV/0!</v>
      </c>
      <c r="BV546" s="373" t="e">
        <f t="shared" si="394"/>
        <v>#DIV/0!</v>
      </c>
      <c r="BW546" s="373" t="str">
        <f t="shared" si="395"/>
        <v xml:space="preserve"> </v>
      </c>
      <c r="BY546" s="406">
        <f t="shared" si="396"/>
        <v>3.0000001584706495</v>
      </c>
      <c r="BZ546" s="407">
        <f t="shared" si="397"/>
        <v>1.5000000792353247</v>
      </c>
      <c r="CA546" s="408">
        <f t="shared" si="398"/>
        <v>3833.8542036124795</v>
      </c>
      <c r="CB546" s="404">
        <f t="shared" si="399"/>
        <v>4852.9799999999996</v>
      </c>
      <c r="CC546" s="409" t="str">
        <f t="shared" si="400"/>
        <v xml:space="preserve"> </v>
      </c>
    </row>
    <row r="547" spans="1:82" s="551" customFormat="1" ht="9" customHeight="1">
      <c r="A547" s="641">
        <v>174</v>
      </c>
      <c r="B547" s="553" t="s">
        <v>797</v>
      </c>
      <c r="C547" s="547">
        <v>623.5</v>
      </c>
      <c r="D547" s="544"/>
      <c r="E547" s="547"/>
      <c r="F547" s="547"/>
      <c r="G547" s="546">
        <f>ROUND(AB547+AJ547+AK547,2)</f>
        <v>1450321.54</v>
      </c>
      <c r="H547" s="547">
        <f>I547+K547+M547+O547+Q547+S547</f>
        <v>0</v>
      </c>
      <c r="I547" s="548">
        <v>0</v>
      </c>
      <c r="J547" s="548">
        <v>0</v>
      </c>
      <c r="K547" s="548">
        <v>0</v>
      </c>
      <c r="L547" s="548">
        <v>0</v>
      </c>
      <c r="M547" s="548">
        <v>0</v>
      </c>
      <c r="N547" s="547">
        <v>0</v>
      </c>
      <c r="O547" s="547">
        <v>0</v>
      </c>
      <c r="P547" s="547">
        <v>0</v>
      </c>
      <c r="Q547" s="547">
        <v>0</v>
      </c>
      <c r="R547" s="547">
        <v>0</v>
      </c>
      <c r="S547" s="547">
        <v>0</v>
      </c>
      <c r="T547" s="549">
        <v>0</v>
      </c>
      <c r="U547" s="547">
        <v>0</v>
      </c>
      <c r="V547" s="554"/>
      <c r="W547" s="550">
        <v>0</v>
      </c>
      <c r="X547" s="547">
        <f>ROUND(IF(V547="СК",4852.98,5055.69)*0.955*0.79*W547,2)</f>
        <v>0</v>
      </c>
      <c r="Y547" s="550">
        <v>0</v>
      </c>
      <c r="Z547" s="550">
        <v>0</v>
      </c>
      <c r="AA547" s="550">
        <v>709</v>
      </c>
      <c r="AB547" s="550">
        <f>ROUND(AA547*3719.25*0.955*0.55,2)</f>
        <v>1385057.07</v>
      </c>
      <c r="AC547" s="550">
        <v>0</v>
      </c>
      <c r="AD547" s="550">
        <v>0</v>
      </c>
      <c r="AE547" s="550">
        <v>0</v>
      </c>
      <c r="AF547" s="550">
        <v>0</v>
      </c>
      <c r="AG547" s="550">
        <v>0</v>
      </c>
      <c r="AH547" s="550">
        <v>0</v>
      </c>
      <c r="AI547" s="550">
        <v>0</v>
      </c>
      <c r="AJ547" s="550">
        <f>ROUND(AB547/0.955*0.03,2)</f>
        <v>43509.65</v>
      </c>
      <c r="AK547" s="550">
        <f>ROUND(AB547/0.955*0.015,2)</f>
        <v>21754.82</v>
      </c>
      <c r="AL547" s="550">
        <v>0</v>
      </c>
      <c r="AN547" s="372">
        <f>I547/'Приложение 1.1'!J545</f>
        <v>0</v>
      </c>
      <c r="AO547" s="372" t="e">
        <f t="shared" si="372"/>
        <v>#DIV/0!</v>
      </c>
      <c r="AP547" s="372" t="e">
        <f t="shared" si="373"/>
        <v>#DIV/0!</v>
      </c>
      <c r="AQ547" s="372" t="e">
        <f t="shared" si="374"/>
        <v>#DIV/0!</v>
      </c>
      <c r="AR547" s="372" t="e">
        <f t="shared" si="375"/>
        <v>#DIV/0!</v>
      </c>
      <c r="AS547" s="372" t="e">
        <f t="shared" si="376"/>
        <v>#DIV/0!</v>
      </c>
      <c r="AT547" s="372" t="e">
        <f t="shared" si="377"/>
        <v>#DIV/0!</v>
      </c>
      <c r="AU547" s="372" t="e">
        <f t="shared" si="378"/>
        <v>#DIV/0!</v>
      </c>
      <c r="AV547" s="372" t="e">
        <f t="shared" si="379"/>
        <v>#DIV/0!</v>
      </c>
      <c r="AW547" s="372">
        <f t="shared" si="380"/>
        <v>1953.5360648801129</v>
      </c>
      <c r="AX547" s="372" t="e">
        <f t="shared" si="381"/>
        <v>#DIV/0!</v>
      </c>
      <c r="AY547" s="372">
        <f>AI547/'Приложение 1.1'!J545</f>
        <v>0</v>
      </c>
      <c r="AZ547" s="404">
        <v>766.59</v>
      </c>
      <c r="BA547" s="404">
        <v>2173.62</v>
      </c>
      <c r="BB547" s="404">
        <v>891.36</v>
      </c>
      <c r="BC547" s="404">
        <v>860.72</v>
      </c>
      <c r="BD547" s="404">
        <v>1699.83</v>
      </c>
      <c r="BE547" s="404">
        <v>1134.04</v>
      </c>
      <c r="BF547" s="404">
        <v>2338035</v>
      </c>
      <c r="BG547" s="404">
        <f t="shared" si="382"/>
        <v>4644</v>
      </c>
      <c r="BH547" s="404">
        <v>9186</v>
      </c>
      <c r="BI547" s="404">
        <v>3559.09</v>
      </c>
      <c r="BJ547" s="404">
        <v>6295.55</v>
      </c>
      <c r="BK547" s="404">
        <f t="shared" si="383"/>
        <v>934101.09</v>
      </c>
      <c r="BL547" s="373" t="str">
        <f t="shared" si="384"/>
        <v xml:space="preserve"> </v>
      </c>
      <c r="BM547" s="373" t="e">
        <f t="shared" si="385"/>
        <v>#DIV/0!</v>
      </c>
      <c r="BN547" s="373" t="e">
        <f t="shared" si="386"/>
        <v>#DIV/0!</v>
      </c>
      <c r="BO547" s="373" t="e">
        <f t="shared" si="387"/>
        <v>#DIV/0!</v>
      </c>
      <c r="BP547" s="373" t="e">
        <f t="shared" si="388"/>
        <v>#DIV/0!</v>
      </c>
      <c r="BQ547" s="373" t="e">
        <f t="shared" si="389"/>
        <v>#DIV/0!</v>
      </c>
      <c r="BR547" s="373" t="e">
        <f t="shared" si="390"/>
        <v>#DIV/0!</v>
      </c>
      <c r="BS547" s="373" t="e">
        <f t="shared" si="391"/>
        <v>#DIV/0!</v>
      </c>
      <c r="BT547" s="373" t="e">
        <f t="shared" si="392"/>
        <v>#DIV/0!</v>
      </c>
      <c r="BU547" s="373" t="str">
        <f t="shared" si="393"/>
        <v xml:space="preserve"> </v>
      </c>
      <c r="BV547" s="373" t="e">
        <f t="shared" si="394"/>
        <v>#DIV/0!</v>
      </c>
      <c r="BW547" s="373" t="str">
        <f t="shared" si="395"/>
        <v xml:space="preserve"> </v>
      </c>
      <c r="BX547" s="403"/>
      <c r="BY547" s="406">
        <f t="shared" si="396"/>
        <v>3.0000002620108641</v>
      </c>
      <c r="BZ547" s="407">
        <f t="shared" si="397"/>
        <v>1.4999997862542949</v>
      </c>
      <c r="CA547" s="408" t="e">
        <f t="shared" si="398"/>
        <v>#DIV/0!</v>
      </c>
      <c r="CB547" s="404">
        <f t="shared" si="399"/>
        <v>4852.9799999999996</v>
      </c>
      <c r="CC547" s="409" t="e">
        <f t="shared" si="400"/>
        <v>#DIV/0!</v>
      </c>
    </row>
    <row r="548" spans="1:82" s="583" customFormat="1" ht="9" customHeight="1">
      <c r="A548" s="641">
        <v>175</v>
      </c>
      <c r="B548" s="628" t="s">
        <v>1219</v>
      </c>
      <c r="C548" s="580"/>
      <c r="D548" s="578"/>
      <c r="E548" s="580"/>
      <c r="F548" s="580"/>
      <c r="G548" s="629">
        <f>ROUND(U548+AJ548+AK548,2)</f>
        <v>4886493.1399999997</v>
      </c>
      <c r="H548" s="580">
        <v>0</v>
      </c>
      <c r="I548" s="630">
        <v>0</v>
      </c>
      <c r="J548" s="630">
        <v>0</v>
      </c>
      <c r="K548" s="630">
        <v>0</v>
      </c>
      <c r="L548" s="630">
        <v>0</v>
      </c>
      <c r="M548" s="630">
        <v>0</v>
      </c>
      <c r="N548" s="580">
        <v>0</v>
      </c>
      <c r="O548" s="580">
        <v>0</v>
      </c>
      <c r="P548" s="580">
        <v>0</v>
      </c>
      <c r="Q548" s="580">
        <v>0</v>
      </c>
      <c r="R548" s="580">
        <v>0</v>
      </c>
      <c r="S548" s="580">
        <v>0</v>
      </c>
      <c r="T548" s="581">
        <v>2</v>
      </c>
      <c r="U548" s="580">
        <f>ROUND(T548*2443246.57*0.955,2)</f>
        <v>4666600.95</v>
      </c>
      <c r="V548" s="631"/>
      <c r="W548" s="582">
        <v>0</v>
      </c>
      <c r="X548" s="580">
        <v>0</v>
      </c>
      <c r="Y548" s="582">
        <v>0</v>
      </c>
      <c r="Z548" s="582">
        <v>0</v>
      </c>
      <c r="AA548" s="582">
        <v>0</v>
      </c>
      <c r="AB548" s="582">
        <v>0</v>
      </c>
      <c r="AC548" s="582">
        <v>0</v>
      </c>
      <c r="AD548" s="582">
        <v>0</v>
      </c>
      <c r="AE548" s="582">
        <v>0</v>
      </c>
      <c r="AF548" s="582">
        <v>0</v>
      </c>
      <c r="AG548" s="582">
        <v>0</v>
      </c>
      <c r="AH548" s="582">
        <v>0</v>
      </c>
      <c r="AI548" s="582">
        <v>0</v>
      </c>
      <c r="AJ548" s="582">
        <f>ROUND(U548/95.5*3,2)</f>
        <v>146594.79</v>
      </c>
      <c r="AK548" s="582">
        <f>ROUND(U548/95.5*1.5,2)</f>
        <v>73297.399999999994</v>
      </c>
      <c r="AL548" s="582">
        <v>0</v>
      </c>
      <c r="AN548" s="372">
        <f>I548/'Приложение 1.1'!J546</f>
        <v>0</v>
      </c>
      <c r="AO548" s="372" t="e">
        <f t="shared" si="372"/>
        <v>#DIV/0!</v>
      </c>
      <c r="AP548" s="372" t="e">
        <f t="shared" si="373"/>
        <v>#DIV/0!</v>
      </c>
      <c r="AQ548" s="372" t="e">
        <f t="shared" si="374"/>
        <v>#DIV/0!</v>
      </c>
      <c r="AR548" s="372" t="e">
        <f t="shared" si="375"/>
        <v>#DIV/0!</v>
      </c>
      <c r="AS548" s="372" t="e">
        <f t="shared" si="376"/>
        <v>#DIV/0!</v>
      </c>
      <c r="AT548" s="372">
        <f t="shared" si="377"/>
        <v>2333300.4750000001</v>
      </c>
      <c r="AU548" s="372" t="e">
        <f t="shared" si="378"/>
        <v>#DIV/0!</v>
      </c>
      <c r="AV548" s="372" t="e">
        <f t="shared" si="379"/>
        <v>#DIV/0!</v>
      </c>
      <c r="AW548" s="372" t="e">
        <f t="shared" si="380"/>
        <v>#DIV/0!</v>
      </c>
      <c r="AX548" s="372" t="e">
        <f t="shared" si="381"/>
        <v>#DIV/0!</v>
      </c>
      <c r="AY548" s="372">
        <f>AI548/'Приложение 1.1'!J546</f>
        <v>0</v>
      </c>
      <c r="AZ548" s="404">
        <v>766.59</v>
      </c>
      <c r="BA548" s="404">
        <v>2173.62</v>
      </c>
      <c r="BB548" s="404">
        <v>891.36</v>
      </c>
      <c r="BC548" s="404">
        <v>860.72</v>
      </c>
      <c r="BD548" s="404">
        <v>1699.83</v>
      </c>
      <c r="BE548" s="404">
        <v>1134.04</v>
      </c>
      <c r="BF548" s="404">
        <v>2338035</v>
      </c>
      <c r="BG548" s="404">
        <f t="shared" si="382"/>
        <v>4644</v>
      </c>
      <c r="BH548" s="404">
        <v>9186</v>
      </c>
      <c r="BI548" s="404">
        <v>3559.09</v>
      </c>
      <c r="BJ548" s="404">
        <v>6295.55</v>
      </c>
      <c r="BK548" s="404">
        <f t="shared" si="383"/>
        <v>934101.09</v>
      </c>
      <c r="BL548" s="373" t="str">
        <f t="shared" si="384"/>
        <v xml:space="preserve"> </v>
      </c>
      <c r="BM548" s="373" t="e">
        <f t="shared" si="385"/>
        <v>#DIV/0!</v>
      </c>
      <c r="BN548" s="373" t="e">
        <f t="shared" si="386"/>
        <v>#DIV/0!</v>
      </c>
      <c r="BO548" s="373" t="e">
        <f t="shared" si="387"/>
        <v>#DIV/0!</v>
      </c>
      <c r="BP548" s="373" t="e">
        <f t="shared" si="388"/>
        <v>#DIV/0!</v>
      </c>
      <c r="BQ548" s="373" t="e">
        <f t="shared" si="389"/>
        <v>#DIV/0!</v>
      </c>
      <c r="BR548" s="373" t="str">
        <f t="shared" si="390"/>
        <v xml:space="preserve"> </v>
      </c>
      <c r="BS548" s="373" t="e">
        <f t="shared" si="391"/>
        <v>#DIV/0!</v>
      </c>
      <c r="BT548" s="373" t="e">
        <f t="shared" si="392"/>
        <v>#DIV/0!</v>
      </c>
      <c r="BU548" s="373" t="e">
        <f t="shared" si="393"/>
        <v>#DIV/0!</v>
      </c>
      <c r="BV548" s="373" t="e">
        <f t="shared" si="394"/>
        <v>#DIV/0!</v>
      </c>
      <c r="BW548" s="373" t="str">
        <f t="shared" si="395"/>
        <v xml:space="preserve"> </v>
      </c>
      <c r="BX548" s="403"/>
      <c r="BY548" s="406">
        <f t="shared" si="396"/>
        <v>2.9999999140487899</v>
      </c>
      <c r="BZ548" s="407">
        <f t="shared" si="397"/>
        <v>1.5000000593472644</v>
      </c>
      <c r="CA548" s="408" t="e">
        <f t="shared" si="398"/>
        <v>#DIV/0!</v>
      </c>
      <c r="CB548" s="404">
        <f t="shared" si="399"/>
        <v>4852.9799999999996</v>
      </c>
      <c r="CC548" s="409" t="e">
        <f t="shared" si="400"/>
        <v>#DIV/0!</v>
      </c>
    </row>
    <row r="549" spans="1:82" s="403" customFormat="1" ht="25.5" customHeight="1">
      <c r="A549" s="866" t="s">
        <v>248</v>
      </c>
      <c r="B549" s="866"/>
      <c r="C549" s="410">
        <f>SUM(C544:C547)</f>
        <v>2491.9</v>
      </c>
      <c r="D549" s="423"/>
      <c r="E549" s="410"/>
      <c r="F549" s="410"/>
      <c r="G549" s="410">
        <f>SUM(G544:G548)</f>
        <v>13176410.57</v>
      </c>
      <c r="H549" s="410">
        <f t="shared" ref="H549:S549" si="431">SUM(H544:H548)</f>
        <v>0</v>
      </c>
      <c r="I549" s="410">
        <f t="shared" si="431"/>
        <v>0</v>
      </c>
      <c r="J549" s="410">
        <f t="shared" si="431"/>
        <v>0</v>
      </c>
      <c r="K549" s="410">
        <f t="shared" si="431"/>
        <v>0</v>
      </c>
      <c r="L549" s="410">
        <f t="shared" si="431"/>
        <v>0</v>
      </c>
      <c r="M549" s="410">
        <f t="shared" si="431"/>
        <v>0</v>
      </c>
      <c r="N549" s="410">
        <f t="shared" si="431"/>
        <v>0</v>
      </c>
      <c r="O549" s="410">
        <f t="shared" si="431"/>
        <v>0</v>
      </c>
      <c r="P549" s="410">
        <f t="shared" si="431"/>
        <v>0</v>
      </c>
      <c r="Q549" s="410">
        <f t="shared" si="431"/>
        <v>0</v>
      </c>
      <c r="R549" s="410">
        <f t="shared" si="431"/>
        <v>0</v>
      </c>
      <c r="S549" s="410">
        <f t="shared" si="431"/>
        <v>0</v>
      </c>
      <c r="T549" s="417">
        <f>SUM(T544:T548)</f>
        <v>2</v>
      </c>
      <c r="U549" s="410">
        <f>SUM(U544:U548)</f>
        <v>4666600.95</v>
      </c>
      <c r="V549" s="410" t="s">
        <v>388</v>
      </c>
      <c r="W549" s="410">
        <f t="shared" ref="W549" si="432">SUM(W544:W548)</f>
        <v>1784</v>
      </c>
      <c r="X549" s="410">
        <f>SUM(X544:X548)</f>
        <v>6531814.0700000003</v>
      </c>
      <c r="Y549" s="410">
        <f t="shared" ref="Y549" si="433">SUM(Y544:Y548)</f>
        <v>0</v>
      </c>
      <c r="Z549" s="410">
        <f t="shared" ref="Z549" si="434">SUM(Z544:Z548)</f>
        <v>0</v>
      </c>
      <c r="AA549" s="410">
        <f t="shared" ref="AA549" si="435">SUM(AA544:AA548)</f>
        <v>709</v>
      </c>
      <c r="AB549" s="410">
        <f t="shared" ref="AB549" si="436">SUM(AB544:AB548)</f>
        <v>1385057.07</v>
      </c>
      <c r="AC549" s="410">
        <f t="shared" ref="AC549" si="437">SUM(AC544:AC548)</f>
        <v>0</v>
      </c>
      <c r="AD549" s="410">
        <f t="shared" ref="AD549" si="438">SUM(AD544:AD548)</f>
        <v>0</v>
      </c>
      <c r="AE549" s="410">
        <f t="shared" ref="AE549" si="439">SUM(AE544:AE548)</f>
        <v>0</v>
      </c>
      <c r="AF549" s="410">
        <f t="shared" ref="AF549" si="440">SUM(AF544:AF548)</f>
        <v>0</v>
      </c>
      <c r="AG549" s="410">
        <f t="shared" ref="AG549" si="441">SUM(AG544:AG548)</f>
        <v>0</v>
      </c>
      <c r="AH549" s="410">
        <f t="shared" ref="AH549" si="442">SUM(AH544:AH548)</f>
        <v>0</v>
      </c>
      <c r="AI549" s="410">
        <f t="shared" ref="AI549" si="443">SUM(AI544:AI548)</f>
        <v>0</v>
      </c>
      <c r="AJ549" s="410">
        <f t="shared" ref="AJ549" si="444">SUM(AJ544:AJ548)</f>
        <v>395292.32</v>
      </c>
      <c r="AK549" s="410">
        <f t="shared" ref="AK549" si="445">SUM(AK544:AK548)</f>
        <v>197646.16</v>
      </c>
      <c r="AL549" s="410">
        <f t="shared" ref="AL549" si="446">SUM(AL544:AL548)</f>
        <v>0</v>
      </c>
      <c r="AN549" s="372">
        <f>I549/'Приложение 1.1'!J547</f>
        <v>0</v>
      </c>
      <c r="AO549" s="372" t="e">
        <f t="shared" si="372"/>
        <v>#DIV/0!</v>
      </c>
      <c r="AP549" s="372" t="e">
        <f t="shared" si="373"/>
        <v>#DIV/0!</v>
      </c>
      <c r="AQ549" s="372" t="e">
        <f t="shared" si="374"/>
        <v>#DIV/0!</v>
      </c>
      <c r="AR549" s="372" t="e">
        <f t="shared" si="375"/>
        <v>#DIV/0!</v>
      </c>
      <c r="AS549" s="372" t="e">
        <f t="shared" si="376"/>
        <v>#DIV/0!</v>
      </c>
      <c r="AT549" s="372">
        <f t="shared" si="377"/>
        <v>2333300.4750000001</v>
      </c>
      <c r="AU549" s="372">
        <f t="shared" si="378"/>
        <v>3661.3307567264574</v>
      </c>
      <c r="AV549" s="372" t="e">
        <f t="shared" si="379"/>
        <v>#DIV/0!</v>
      </c>
      <c r="AW549" s="372">
        <f t="shared" si="380"/>
        <v>1953.5360648801129</v>
      </c>
      <c r="AX549" s="372" t="e">
        <f t="shared" si="381"/>
        <v>#DIV/0!</v>
      </c>
      <c r="AY549" s="372">
        <f>AI549/'Приложение 1.1'!J547</f>
        <v>0</v>
      </c>
      <c r="AZ549" s="404">
        <v>766.59</v>
      </c>
      <c r="BA549" s="404">
        <v>2173.62</v>
      </c>
      <c r="BB549" s="404">
        <v>891.36</v>
      </c>
      <c r="BC549" s="404">
        <v>860.72</v>
      </c>
      <c r="BD549" s="404">
        <v>1699.83</v>
      </c>
      <c r="BE549" s="404">
        <v>1134.04</v>
      </c>
      <c r="BF549" s="404">
        <v>2338035</v>
      </c>
      <c r="BG549" s="404">
        <f t="shared" si="382"/>
        <v>4644</v>
      </c>
      <c r="BH549" s="404">
        <v>9186</v>
      </c>
      <c r="BI549" s="404">
        <v>3559.09</v>
      </c>
      <c r="BJ549" s="404">
        <v>6295.55</v>
      </c>
      <c r="BK549" s="404">
        <f t="shared" si="383"/>
        <v>934101.09</v>
      </c>
      <c r="BL549" s="373" t="str">
        <f t="shared" si="384"/>
        <v xml:space="preserve"> </v>
      </c>
      <c r="BM549" s="373" t="e">
        <f t="shared" si="385"/>
        <v>#DIV/0!</v>
      </c>
      <c r="BN549" s="373" t="e">
        <f t="shared" si="386"/>
        <v>#DIV/0!</v>
      </c>
      <c r="BO549" s="373" t="e">
        <f t="shared" si="387"/>
        <v>#DIV/0!</v>
      </c>
      <c r="BP549" s="373" t="e">
        <f t="shared" si="388"/>
        <v>#DIV/0!</v>
      </c>
      <c r="BQ549" s="373" t="e">
        <f t="shared" si="389"/>
        <v>#DIV/0!</v>
      </c>
      <c r="BR549" s="373" t="str">
        <f t="shared" si="390"/>
        <v xml:space="preserve"> </v>
      </c>
      <c r="BS549" s="373" t="str">
        <f t="shared" si="391"/>
        <v xml:space="preserve"> </v>
      </c>
      <c r="BT549" s="373" t="e">
        <f t="shared" si="392"/>
        <v>#DIV/0!</v>
      </c>
      <c r="BU549" s="373" t="str">
        <f t="shared" si="393"/>
        <v xml:space="preserve"> </v>
      </c>
      <c r="BV549" s="373" t="e">
        <f t="shared" si="394"/>
        <v>#DIV/0!</v>
      </c>
      <c r="BW549" s="373" t="str">
        <f t="shared" si="395"/>
        <v xml:space="preserve"> </v>
      </c>
      <c r="BY549" s="406">
        <f t="shared" si="396"/>
        <v>3.0000000220090288</v>
      </c>
      <c r="BZ549" s="407">
        <f t="shared" si="397"/>
        <v>1.5000000110045144</v>
      </c>
      <c r="CA549" s="408">
        <f t="shared" si="398"/>
        <v>7385.8803643497758</v>
      </c>
      <c r="CB549" s="404">
        <f t="shared" si="399"/>
        <v>4852.9799999999996</v>
      </c>
      <c r="CC549" s="409" t="str">
        <f t="shared" si="400"/>
        <v>+</v>
      </c>
    </row>
    <row r="550" spans="1:82" s="403" customFormat="1" ht="14.25" customHeight="1">
      <c r="A550" s="872" t="s">
        <v>257</v>
      </c>
      <c r="B550" s="873"/>
      <c r="C550" s="873"/>
      <c r="D550" s="873"/>
      <c r="E550" s="873"/>
      <c r="F550" s="873"/>
      <c r="G550" s="873"/>
      <c r="H550" s="873"/>
      <c r="I550" s="873"/>
      <c r="J550" s="873"/>
      <c r="K550" s="873"/>
      <c r="L550" s="873"/>
      <c r="M550" s="873"/>
      <c r="N550" s="873"/>
      <c r="O550" s="873"/>
      <c r="P550" s="873"/>
      <c r="Q550" s="873"/>
      <c r="R550" s="873"/>
      <c r="S550" s="873"/>
      <c r="T550" s="873"/>
      <c r="U550" s="873"/>
      <c r="V550" s="873"/>
      <c r="W550" s="873"/>
      <c r="X550" s="873"/>
      <c r="Y550" s="873"/>
      <c r="Z550" s="873"/>
      <c r="AA550" s="873"/>
      <c r="AB550" s="873"/>
      <c r="AC550" s="873"/>
      <c r="AD550" s="873"/>
      <c r="AE550" s="873"/>
      <c r="AF550" s="873"/>
      <c r="AG550" s="873"/>
      <c r="AH550" s="873"/>
      <c r="AI550" s="873"/>
      <c r="AJ550" s="873"/>
      <c r="AK550" s="873"/>
      <c r="AL550" s="874"/>
      <c r="AN550" s="372" t="e">
        <f>I550/'Приложение 1.1'!J548</f>
        <v>#DIV/0!</v>
      </c>
      <c r="AO550" s="372" t="e">
        <f t="shared" si="372"/>
        <v>#DIV/0!</v>
      </c>
      <c r="AP550" s="372" t="e">
        <f t="shared" si="373"/>
        <v>#DIV/0!</v>
      </c>
      <c r="AQ550" s="372" t="e">
        <f t="shared" si="374"/>
        <v>#DIV/0!</v>
      </c>
      <c r="AR550" s="372" t="e">
        <f t="shared" si="375"/>
        <v>#DIV/0!</v>
      </c>
      <c r="AS550" s="372" t="e">
        <f t="shared" si="376"/>
        <v>#DIV/0!</v>
      </c>
      <c r="AT550" s="372" t="e">
        <f t="shared" si="377"/>
        <v>#DIV/0!</v>
      </c>
      <c r="AU550" s="372" t="e">
        <f t="shared" si="378"/>
        <v>#DIV/0!</v>
      </c>
      <c r="AV550" s="372" t="e">
        <f t="shared" si="379"/>
        <v>#DIV/0!</v>
      </c>
      <c r="AW550" s="372" t="e">
        <f t="shared" si="380"/>
        <v>#DIV/0!</v>
      </c>
      <c r="AX550" s="372" t="e">
        <f t="shared" si="381"/>
        <v>#DIV/0!</v>
      </c>
      <c r="AY550" s="372" t="e">
        <f>AI550/'Приложение 1.1'!J548</f>
        <v>#DIV/0!</v>
      </c>
      <c r="AZ550" s="404">
        <v>766.59</v>
      </c>
      <c r="BA550" s="404">
        <v>2173.62</v>
      </c>
      <c r="BB550" s="404">
        <v>891.36</v>
      </c>
      <c r="BC550" s="404">
        <v>860.72</v>
      </c>
      <c r="BD550" s="404">
        <v>1699.83</v>
      </c>
      <c r="BE550" s="404">
        <v>1134.04</v>
      </c>
      <c r="BF550" s="404">
        <v>2338035</v>
      </c>
      <c r="BG550" s="404">
        <f t="shared" si="382"/>
        <v>4644</v>
      </c>
      <c r="BH550" s="404">
        <v>9186</v>
      </c>
      <c r="BI550" s="404">
        <v>3559.09</v>
      </c>
      <c r="BJ550" s="404">
        <v>6295.55</v>
      </c>
      <c r="BK550" s="404">
        <f t="shared" si="383"/>
        <v>934101.09</v>
      </c>
      <c r="BL550" s="373" t="e">
        <f t="shared" si="384"/>
        <v>#DIV/0!</v>
      </c>
      <c r="BM550" s="373" t="e">
        <f t="shared" si="385"/>
        <v>#DIV/0!</v>
      </c>
      <c r="BN550" s="373" t="e">
        <f t="shared" si="386"/>
        <v>#DIV/0!</v>
      </c>
      <c r="BO550" s="373" t="e">
        <f t="shared" si="387"/>
        <v>#DIV/0!</v>
      </c>
      <c r="BP550" s="373" t="e">
        <f t="shared" si="388"/>
        <v>#DIV/0!</v>
      </c>
      <c r="BQ550" s="373" t="e">
        <f t="shared" si="389"/>
        <v>#DIV/0!</v>
      </c>
      <c r="BR550" s="373" t="e">
        <f t="shared" si="390"/>
        <v>#DIV/0!</v>
      </c>
      <c r="BS550" s="373" t="e">
        <f t="shared" si="391"/>
        <v>#DIV/0!</v>
      </c>
      <c r="BT550" s="373" t="e">
        <f t="shared" si="392"/>
        <v>#DIV/0!</v>
      </c>
      <c r="BU550" s="373" t="e">
        <f t="shared" si="393"/>
        <v>#DIV/0!</v>
      </c>
      <c r="BV550" s="373" t="e">
        <f t="shared" si="394"/>
        <v>#DIV/0!</v>
      </c>
      <c r="BW550" s="373" t="e">
        <f t="shared" si="395"/>
        <v>#DIV/0!</v>
      </c>
      <c r="BY550" s="406" t="e">
        <f t="shared" si="396"/>
        <v>#DIV/0!</v>
      </c>
      <c r="BZ550" s="407" t="e">
        <f t="shared" si="397"/>
        <v>#DIV/0!</v>
      </c>
      <c r="CA550" s="408" t="e">
        <f t="shared" si="398"/>
        <v>#DIV/0!</v>
      </c>
      <c r="CB550" s="404">
        <f t="shared" si="399"/>
        <v>4852.9799999999996</v>
      </c>
      <c r="CC550" s="409" t="e">
        <f t="shared" si="400"/>
        <v>#DIV/0!</v>
      </c>
    </row>
    <row r="551" spans="1:82" s="403" customFormat="1" ht="9" customHeight="1">
      <c r="A551" s="139">
        <v>176</v>
      </c>
      <c r="B551" s="442" t="s">
        <v>802</v>
      </c>
      <c r="C551" s="410">
        <v>702.8</v>
      </c>
      <c r="D551" s="413"/>
      <c r="E551" s="410"/>
      <c r="F551" s="410"/>
      <c r="G551" s="415">
        <f>ROUND(AB551+AJ551+AK551,2)</f>
        <v>1421683.31</v>
      </c>
      <c r="H551" s="410">
        <f>I551+K551+M551+O551+Q551+S551</f>
        <v>0</v>
      </c>
      <c r="I551" s="416">
        <v>0</v>
      </c>
      <c r="J551" s="416">
        <v>0</v>
      </c>
      <c r="K551" s="416">
        <v>0</v>
      </c>
      <c r="L551" s="416">
        <v>0</v>
      </c>
      <c r="M551" s="416">
        <v>0</v>
      </c>
      <c r="N551" s="410">
        <v>0</v>
      </c>
      <c r="O551" s="410">
        <v>0</v>
      </c>
      <c r="P551" s="410">
        <v>0</v>
      </c>
      <c r="Q551" s="410">
        <v>0</v>
      </c>
      <c r="R551" s="410">
        <v>0</v>
      </c>
      <c r="S551" s="410">
        <v>0</v>
      </c>
      <c r="T551" s="417">
        <v>0</v>
      </c>
      <c r="U551" s="410">
        <v>0</v>
      </c>
      <c r="V551" s="436"/>
      <c r="W551" s="443">
        <v>0</v>
      </c>
      <c r="X551" s="410">
        <v>0</v>
      </c>
      <c r="Y551" s="405">
        <v>0</v>
      </c>
      <c r="Z551" s="405">
        <v>0</v>
      </c>
      <c r="AA551" s="405">
        <v>695</v>
      </c>
      <c r="AB551" s="405">
        <f>ROUND(AA551*3719.25*0.955*0.55,2)</f>
        <v>1357707.56</v>
      </c>
      <c r="AC551" s="405">
        <v>0</v>
      </c>
      <c r="AD551" s="405">
        <v>0</v>
      </c>
      <c r="AE551" s="405">
        <v>0</v>
      </c>
      <c r="AF551" s="405">
        <v>0</v>
      </c>
      <c r="AG551" s="405">
        <v>0</v>
      </c>
      <c r="AH551" s="405">
        <v>0</v>
      </c>
      <c r="AI551" s="405">
        <v>0</v>
      </c>
      <c r="AJ551" s="405">
        <f>ROUND(AB551/95.5*3,2)</f>
        <v>42650.5</v>
      </c>
      <c r="AK551" s="405">
        <f>ROUND(AB551/95.5*1.5,2)</f>
        <v>21325.25</v>
      </c>
      <c r="AL551" s="405">
        <v>0</v>
      </c>
      <c r="AN551" s="372">
        <f>I551/'Приложение 1.1'!J549</f>
        <v>0</v>
      </c>
      <c r="AO551" s="372" t="e">
        <f t="shared" si="372"/>
        <v>#DIV/0!</v>
      </c>
      <c r="AP551" s="372" t="e">
        <f t="shared" si="373"/>
        <v>#DIV/0!</v>
      </c>
      <c r="AQ551" s="372" t="e">
        <f t="shared" si="374"/>
        <v>#DIV/0!</v>
      </c>
      <c r="AR551" s="372" t="e">
        <f t="shared" si="375"/>
        <v>#DIV/0!</v>
      </c>
      <c r="AS551" s="372" t="e">
        <f t="shared" si="376"/>
        <v>#DIV/0!</v>
      </c>
      <c r="AT551" s="372" t="e">
        <f t="shared" si="377"/>
        <v>#DIV/0!</v>
      </c>
      <c r="AU551" s="372" t="e">
        <f t="shared" si="378"/>
        <v>#DIV/0!</v>
      </c>
      <c r="AV551" s="372" t="e">
        <f t="shared" si="379"/>
        <v>#DIV/0!</v>
      </c>
      <c r="AW551" s="372">
        <f t="shared" si="380"/>
        <v>1953.5360575539569</v>
      </c>
      <c r="AX551" s="372" t="e">
        <f t="shared" si="381"/>
        <v>#DIV/0!</v>
      </c>
      <c r="AY551" s="372">
        <f>AI551/'Приложение 1.1'!J549</f>
        <v>0</v>
      </c>
      <c r="AZ551" s="404">
        <v>766.59</v>
      </c>
      <c r="BA551" s="404">
        <v>2173.62</v>
      </c>
      <c r="BB551" s="404">
        <v>891.36</v>
      </c>
      <c r="BC551" s="404">
        <v>860.72</v>
      </c>
      <c r="BD551" s="404">
        <v>1699.83</v>
      </c>
      <c r="BE551" s="404">
        <v>1134.04</v>
      </c>
      <c r="BF551" s="404">
        <v>2338035</v>
      </c>
      <c r="BG551" s="404">
        <f t="shared" si="382"/>
        <v>4644</v>
      </c>
      <c r="BH551" s="404">
        <v>9186</v>
      </c>
      <c r="BI551" s="404">
        <v>3559.09</v>
      </c>
      <c r="BJ551" s="404">
        <v>6295.55</v>
      </c>
      <c r="BK551" s="404">
        <f t="shared" si="383"/>
        <v>934101.09</v>
      </c>
      <c r="BL551" s="373" t="str">
        <f t="shared" si="384"/>
        <v xml:space="preserve"> </v>
      </c>
      <c r="BM551" s="373" t="e">
        <f t="shared" si="385"/>
        <v>#DIV/0!</v>
      </c>
      <c r="BN551" s="373" t="e">
        <f t="shared" si="386"/>
        <v>#DIV/0!</v>
      </c>
      <c r="BO551" s="373" t="e">
        <f t="shared" si="387"/>
        <v>#DIV/0!</v>
      </c>
      <c r="BP551" s="373" t="e">
        <f t="shared" si="388"/>
        <v>#DIV/0!</v>
      </c>
      <c r="BQ551" s="373" t="e">
        <f t="shared" si="389"/>
        <v>#DIV/0!</v>
      </c>
      <c r="BR551" s="373" t="e">
        <f t="shared" si="390"/>
        <v>#DIV/0!</v>
      </c>
      <c r="BS551" s="373" t="e">
        <f t="shared" si="391"/>
        <v>#DIV/0!</v>
      </c>
      <c r="BT551" s="373" t="e">
        <f t="shared" si="392"/>
        <v>#DIV/0!</v>
      </c>
      <c r="BU551" s="373" t="str">
        <f t="shared" si="393"/>
        <v xml:space="preserve"> </v>
      </c>
      <c r="BV551" s="373" t="e">
        <f t="shared" si="394"/>
        <v>#DIV/0!</v>
      </c>
      <c r="BW551" s="373" t="str">
        <f t="shared" si="395"/>
        <v xml:space="preserve"> </v>
      </c>
      <c r="BY551" s="406">
        <f t="shared" si="396"/>
        <v>3.000000049237407</v>
      </c>
      <c r="BZ551" s="407">
        <f t="shared" si="397"/>
        <v>1.5000000246187035</v>
      </c>
      <c r="CA551" s="408" t="e">
        <f t="shared" si="398"/>
        <v>#DIV/0!</v>
      </c>
      <c r="CB551" s="404">
        <f t="shared" si="399"/>
        <v>4852.9799999999996</v>
      </c>
      <c r="CC551" s="409" t="e">
        <f t="shared" si="400"/>
        <v>#DIV/0!</v>
      </c>
      <c r="CD551" s="418"/>
    </row>
    <row r="552" spans="1:82" s="403" customFormat="1" ht="9" customHeight="1">
      <c r="A552" s="139">
        <v>177</v>
      </c>
      <c r="B552" s="442" t="s">
        <v>803</v>
      </c>
      <c r="C552" s="410">
        <v>1798.2</v>
      </c>
      <c r="D552" s="413"/>
      <c r="E552" s="410"/>
      <c r="F552" s="410"/>
      <c r="G552" s="415">
        <f>ROUND(X552+AJ552+AK552,2)</f>
        <v>3680500.03</v>
      </c>
      <c r="H552" s="410">
        <f>I552+K552+M552+O552+Q552+S552</f>
        <v>0</v>
      </c>
      <c r="I552" s="416">
        <v>0</v>
      </c>
      <c r="J552" s="416">
        <v>0</v>
      </c>
      <c r="K552" s="416">
        <v>0</v>
      </c>
      <c r="L552" s="416">
        <v>0</v>
      </c>
      <c r="M552" s="416">
        <v>0</v>
      </c>
      <c r="N552" s="410">
        <v>0</v>
      </c>
      <c r="O552" s="410">
        <v>0</v>
      </c>
      <c r="P552" s="410">
        <v>0</v>
      </c>
      <c r="Q552" s="410">
        <v>0</v>
      </c>
      <c r="R552" s="410">
        <v>0</v>
      </c>
      <c r="S552" s="410">
        <v>0</v>
      </c>
      <c r="T552" s="417">
        <v>0</v>
      </c>
      <c r="U552" s="410">
        <v>0</v>
      </c>
      <c r="V552" s="436" t="s">
        <v>993</v>
      </c>
      <c r="W552" s="443">
        <v>960</v>
      </c>
      <c r="X552" s="410">
        <f>ROUND(IF(V552="СК",4852.98,5055.69)*0.955*0.79*W552,2)</f>
        <v>3514877.53</v>
      </c>
      <c r="Y552" s="405">
        <v>0</v>
      </c>
      <c r="Z552" s="405">
        <v>0</v>
      </c>
      <c r="AA552" s="405">
        <v>0</v>
      </c>
      <c r="AB552" s="405">
        <v>0</v>
      </c>
      <c r="AC552" s="405">
        <v>0</v>
      </c>
      <c r="AD552" s="405">
        <v>0</v>
      </c>
      <c r="AE552" s="405">
        <v>0</v>
      </c>
      <c r="AF552" s="405">
        <v>0</v>
      </c>
      <c r="AG552" s="405">
        <v>0</v>
      </c>
      <c r="AH552" s="405">
        <v>0</v>
      </c>
      <c r="AI552" s="405">
        <v>0</v>
      </c>
      <c r="AJ552" s="405">
        <f>ROUND(X552/95.5*3,2)</f>
        <v>110415</v>
      </c>
      <c r="AK552" s="405">
        <f>ROUND(X552/95.5*1.5,2)</f>
        <v>55207.5</v>
      </c>
      <c r="AL552" s="405">
        <v>0</v>
      </c>
      <c r="AN552" s="372">
        <f>I552/'Приложение 1.1'!J550</f>
        <v>0</v>
      </c>
      <c r="AO552" s="372" t="e">
        <f t="shared" si="372"/>
        <v>#DIV/0!</v>
      </c>
      <c r="AP552" s="372" t="e">
        <f t="shared" si="373"/>
        <v>#DIV/0!</v>
      </c>
      <c r="AQ552" s="372" t="e">
        <f t="shared" si="374"/>
        <v>#DIV/0!</v>
      </c>
      <c r="AR552" s="372" t="e">
        <f t="shared" si="375"/>
        <v>#DIV/0!</v>
      </c>
      <c r="AS552" s="372" t="e">
        <f t="shared" si="376"/>
        <v>#DIV/0!</v>
      </c>
      <c r="AT552" s="372" t="e">
        <f t="shared" si="377"/>
        <v>#DIV/0!</v>
      </c>
      <c r="AU552" s="372">
        <f t="shared" si="378"/>
        <v>3661.3307604166666</v>
      </c>
      <c r="AV552" s="372" t="e">
        <f t="shared" si="379"/>
        <v>#DIV/0!</v>
      </c>
      <c r="AW552" s="372" t="e">
        <f t="shared" si="380"/>
        <v>#DIV/0!</v>
      </c>
      <c r="AX552" s="372" t="e">
        <f t="shared" si="381"/>
        <v>#DIV/0!</v>
      </c>
      <c r="AY552" s="372">
        <f>AI552/'Приложение 1.1'!J550</f>
        <v>0</v>
      </c>
      <c r="AZ552" s="404">
        <v>766.59</v>
      </c>
      <c r="BA552" s="404">
        <v>2173.62</v>
      </c>
      <c r="BB552" s="404">
        <v>891.36</v>
      </c>
      <c r="BC552" s="404">
        <v>860.72</v>
      </c>
      <c r="BD552" s="404">
        <v>1699.83</v>
      </c>
      <c r="BE552" s="404">
        <v>1134.04</v>
      </c>
      <c r="BF552" s="404">
        <v>2338035</v>
      </c>
      <c r="BG552" s="404">
        <f t="shared" si="382"/>
        <v>4644</v>
      </c>
      <c r="BH552" s="404">
        <v>9186</v>
      </c>
      <c r="BI552" s="404">
        <v>3559.09</v>
      </c>
      <c r="BJ552" s="404">
        <v>6295.55</v>
      </c>
      <c r="BK552" s="404">
        <f t="shared" si="383"/>
        <v>934101.09</v>
      </c>
      <c r="BL552" s="373" t="str">
        <f t="shared" si="384"/>
        <v xml:space="preserve"> </v>
      </c>
      <c r="BM552" s="373" t="e">
        <f t="shared" si="385"/>
        <v>#DIV/0!</v>
      </c>
      <c r="BN552" s="373" t="e">
        <f t="shared" si="386"/>
        <v>#DIV/0!</v>
      </c>
      <c r="BO552" s="373" t="e">
        <f t="shared" si="387"/>
        <v>#DIV/0!</v>
      </c>
      <c r="BP552" s="373" t="e">
        <f t="shared" si="388"/>
        <v>#DIV/0!</v>
      </c>
      <c r="BQ552" s="373" t="e">
        <f t="shared" si="389"/>
        <v>#DIV/0!</v>
      </c>
      <c r="BR552" s="373" t="e">
        <f t="shared" si="390"/>
        <v>#DIV/0!</v>
      </c>
      <c r="BS552" s="373" t="str">
        <f t="shared" si="391"/>
        <v xml:space="preserve"> </v>
      </c>
      <c r="BT552" s="373" t="e">
        <f t="shared" si="392"/>
        <v>#DIV/0!</v>
      </c>
      <c r="BU552" s="373" t="e">
        <f t="shared" si="393"/>
        <v>#DIV/0!</v>
      </c>
      <c r="BV552" s="373" t="e">
        <f t="shared" si="394"/>
        <v>#DIV/0!</v>
      </c>
      <c r="BW552" s="373" t="str">
        <f t="shared" si="395"/>
        <v xml:space="preserve"> </v>
      </c>
      <c r="BY552" s="406">
        <f t="shared" si="396"/>
        <v>2.999999975546801</v>
      </c>
      <c r="BZ552" s="407">
        <f t="shared" si="397"/>
        <v>1.4999999877734005</v>
      </c>
      <c r="CA552" s="408">
        <f t="shared" si="398"/>
        <v>3833.8541979166666</v>
      </c>
      <c r="CB552" s="404">
        <f t="shared" si="399"/>
        <v>4852.9799999999996</v>
      </c>
      <c r="CC552" s="409" t="str">
        <f t="shared" si="400"/>
        <v xml:space="preserve"> </v>
      </c>
    </row>
    <row r="553" spans="1:82" s="403" customFormat="1" ht="28.5" customHeight="1">
      <c r="A553" s="870" t="s">
        <v>259</v>
      </c>
      <c r="B553" s="870"/>
      <c r="C553" s="444">
        <f>SUM(C551:C552)</f>
        <v>2501</v>
      </c>
      <c r="D553" s="445"/>
      <c r="E553" s="410"/>
      <c r="F553" s="410"/>
      <c r="G553" s="444">
        <f>SUM(G551:G552)</f>
        <v>5102183.34</v>
      </c>
      <c r="H553" s="444">
        <f t="shared" ref="H553:AL553" si="447">SUM(H551:H552)</f>
        <v>0</v>
      </c>
      <c r="I553" s="444">
        <f t="shared" si="447"/>
        <v>0</v>
      </c>
      <c r="J553" s="444">
        <f t="shared" si="447"/>
        <v>0</v>
      </c>
      <c r="K553" s="444">
        <f t="shared" si="447"/>
        <v>0</v>
      </c>
      <c r="L553" s="444">
        <f t="shared" si="447"/>
        <v>0</v>
      </c>
      <c r="M553" s="444">
        <f t="shared" si="447"/>
        <v>0</v>
      </c>
      <c r="N553" s="444">
        <f t="shared" si="447"/>
        <v>0</v>
      </c>
      <c r="O553" s="444">
        <f t="shared" si="447"/>
        <v>0</v>
      </c>
      <c r="P553" s="444">
        <f t="shared" si="447"/>
        <v>0</v>
      </c>
      <c r="Q553" s="444">
        <f t="shared" si="447"/>
        <v>0</v>
      </c>
      <c r="R553" s="444">
        <f t="shared" si="447"/>
        <v>0</v>
      </c>
      <c r="S553" s="444">
        <f t="shared" si="447"/>
        <v>0</v>
      </c>
      <c r="T553" s="446">
        <f t="shared" si="447"/>
        <v>0</v>
      </c>
      <c r="U553" s="444">
        <f t="shared" si="447"/>
        <v>0</v>
      </c>
      <c r="V553" s="410" t="s">
        <v>388</v>
      </c>
      <c r="W553" s="444">
        <f t="shared" si="447"/>
        <v>960</v>
      </c>
      <c r="X553" s="444">
        <f t="shared" si="447"/>
        <v>3514877.53</v>
      </c>
      <c r="Y553" s="444">
        <f t="shared" si="447"/>
        <v>0</v>
      </c>
      <c r="Z553" s="444">
        <f t="shared" si="447"/>
        <v>0</v>
      </c>
      <c r="AA553" s="444">
        <f t="shared" si="447"/>
        <v>695</v>
      </c>
      <c r="AB553" s="444">
        <f t="shared" si="447"/>
        <v>1357707.56</v>
      </c>
      <c r="AC553" s="444">
        <f t="shared" si="447"/>
        <v>0</v>
      </c>
      <c r="AD553" s="444">
        <f t="shared" si="447"/>
        <v>0</v>
      </c>
      <c r="AE553" s="444">
        <f t="shared" si="447"/>
        <v>0</v>
      </c>
      <c r="AF553" s="444">
        <f t="shared" si="447"/>
        <v>0</v>
      </c>
      <c r="AG553" s="444">
        <f t="shared" si="447"/>
        <v>0</v>
      </c>
      <c r="AH553" s="444">
        <f t="shared" si="447"/>
        <v>0</v>
      </c>
      <c r="AI553" s="444">
        <f t="shared" si="447"/>
        <v>0</v>
      </c>
      <c r="AJ553" s="444">
        <f t="shared" si="447"/>
        <v>153065.5</v>
      </c>
      <c r="AK553" s="444">
        <f t="shared" si="447"/>
        <v>76532.75</v>
      </c>
      <c r="AL553" s="444">
        <f t="shared" si="447"/>
        <v>0</v>
      </c>
      <c r="AN553" s="372">
        <f>I553/'Приложение 1.1'!J551</f>
        <v>0</v>
      </c>
      <c r="AO553" s="372" t="e">
        <f t="shared" si="372"/>
        <v>#DIV/0!</v>
      </c>
      <c r="AP553" s="372" t="e">
        <f t="shared" si="373"/>
        <v>#DIV/0!</v>
      </c>
      <c r="AQ553" s="372" t="e">
        <f t="shared" si="374"/>
        <v>#DIV/0!</v>
      </c>
      <c r="AR553" s="372" t="e">
        <f t="shared" si="375"/>
        <v>#DIV/0!</v>
      </c>
      <c r="AS553" s="372" t="e">
        <f t="shared" si="376"/>
        <v>#DIV/0!</v>
      </c>
      <c r="AT553" s="372" t="e">
        <f t="shared" si="377"/>
        <v>#DIV/0!</v>
      </c>
      <c r="AU553" s="372">
        <f t="shared" si="378"/>
        <v>3661.3307604166666</v>
      </c>
      <c r="AV553" s="372" t="e">
        <f t="shared" si="379"/>
        <v>#DIV/0!</v>
      </c>
      <c r="AW553" s="372">
        <f t="shared" si="380"/>
        <v>1953.5360575539569</v>
      </c>
      <c r="AX553" s="372" t="e">
        <f t="shared" si="381"/>
        <v>#DIV/0!</v>
      </c>
      <c r="AY553" s="372">
        <f>AI553/'Приложение 1.1'!J551</f>
        <v>0</v>
      </c>
      <c r="AZ553" s="404">
        <v>766.59</v>
      </c>
      <c r="BA553" s="404">
        <v>2173.62</v>
      </c>
      <c r="BB553" s="404">
        <v>891.36</v>
      </c>
      <c r="BC553" s="404">
        <v>860.72</v>
      </c>
      <c r="BD553" s="404">
        <v>1699.83</v>
      </c>
      <c r="BE553" s="404">
        <v>1134.04</v>
      </c>
      <c r="BF553" s="404">
        <v>2338035</v>
      </c>
      <c r="BG553" s="404">
        <f t="shared" si="382"/>
        <v>4644</v>
      </c>
      <c r="BH553" s="404">
        <v>9186</v>
      </c>
      <c r="BI553" s="404">
        <v>3559.09</v>
      </c>
      <c r="BJ553" s="404">
        <v>6295.55</v>
      </c>
      <c r="BK553" s="404">
        <f t="shared" si="383"/>
        <v>934101.09</v>
      </c>
      <c r="BL553" s="373" t="str">
        <f t="shared" si="384"/>
        <v xml:space="preserve"> </v>
      </c>
      <c r="BM553" s="373" t="e">
        <f t="shared" si="385"/>
        <v>#DIV/0!</v>
      </c>
      <c r="BN553" s="373" t="e">
        <f t="shared" si="386"/>
        <v>#DIV/0!</v>
      </c>
      <c r="BO553" s="373" t="e">
        <f t="shared" si="387"/>
        <v>#DIV/0!</v>
      </c>
      <c r="BP553" s="373" t="e">
        <f t="shared" si="388"/>
        <v>#DIV/0!</v>
      </c>
      <c r="BQ553" s="373" t="e">
        <f t="shared" si="389"/>
        <v>#DIV/0!</v>
      </c>
      <c r="BR553" s="373" t="e">
        <f t="shared" si="390"/>
        <v>#DIV/0!</v>
      </c>
      <c r="BS553" s="373" t="str">
        <f t="shared" si="391"/>
        <v xml:space="preserve"> </v>
      </c>
      <c r="BT553" s="373" t="e">
        <f t="shared" si="392"/>
        <v>#DIV/0!</v>
      </c>
      <c r="BU553" s="373" t="str">
        <f t="shared" si="393"/>
        <v xml:space="preserve"> </v>
      </c>
      <c r="BV553" s="373" t="e">
        <f t="shared" si="394"/>
        <v>#DIV/0!</v>
      </c>
      <c r="BW553" s="373" t="str">
        <f t="shared" si="395"/>
        <v xml:space="preserve"> </v>
      </c>
      <c r="BY553" s="406">
        <f t="shared" si="396"/>
        <v>2.9999999960801094</v>
      </c>
      <c r="BZ553" s="407">
        <f t="shared" si="397"/>
        <v>1.4999999980400547</v>
      </c>
      <c r="CA553" s="408">
        <f t="shared" si="398"/>
        <v>5314.7743124999997</v>
      </c>
      <c r="CB553" s="404">
        <f t="shared" si="399"/>
        <v>4852.9799999999996</v>
      </c>
      <c r="CC553" s="409" t="str">
        <f t="shared" si="400"/>
        <v>+</v>
      </c>
    </row>
    <row r="554" spans="1:82" s="403" customFormat="1" ht="9" customHeight="1">
      <c r="A554" s="880" t="s">
        <v>262</v>
      </c>
      <c r="B554" s="881"/>
      <c r="C554" s="881"/>
      <c r="D554" s="881"/>
      <c r="E554" s="881"/>
      <c r="F554" s="881"/>
      <c r="G554" s="881"/>
      <c r="H554" s="881"/>
      <c r="I554" s="881"/>
      <c r="J554" s="881"/>
      <c r="K554" s="881"/>
      <c r="L554" s="881"/>
      <c r="M554" s="881"/>
      <c r="N554" s="881"/>
      <c r="O554" s="881"/>
      <c r="P554" s="881"/>
      <c r="Q554" s="881"/>
      <c r="R554" s="881"/>
      <c r="S554" s="881"/>
      <c r="T554" s="881"/>
      <c r="U554" s="881"/>
      <c r="V554" s="881"/>
      <c r="W554" s="881"/>
      <c r="X554" s="881"/>
      <c r="Y554" s="881"/>
      <c r="Z554" s="881"/>
      <c r="AA554" s="881"/>
      <c r="AB554" s="881"/>
      <c r="AC554" s="881"/>
      <c r="AD554" s="881"/>
      <c r="AE554" s="881"/>
      <c r="AF554" s="881"/>
      <c r="AG554" s="881"/>
      <c r="AH554" s="881"/>
      <c r="AI554" s="881"/>
      <c r="AJ554" s="881"/>
      <c r="AK554" s="881"/>
      <c r="AL554" s="881"/>
      <c r="AN554" s="372" t="e">
        <f>I554/'Приложение 1.1'!J552</f>
        <v>#DIV/0!</v>
      </c>
      <c r="AO554" s="372" t="e">
        <f t="shared" si="372"/>
        <v>#DIV/0!</v>
      </c>
      <c r="AP554" s="372" t="e">
        <f t="shared" si="373"/>
        <v>#DIV/0!</v>
      </c>
      <c r="AQ554" s="372" t="e">
        <f t="shared" si="374"/>
        <v>#DIV/0!</v>
      </c>
      <c r="AR554" s="372" t="e">
        <f t="shared" si="375"/>
        <v>#DIV/0!</v>
      </c>
      <c r="AS554" s="372" t="e">
        <f t="shared" si="376"/>
        <v>#DIV/0!</v>
      </c>
      <c r="AT554" s="372" t="e">
        <f t="shared" si="377"/>
        <v>#DIV/0!</v>
      </c>
      <c r="AU554" s="372" t="e">
        <f t="shared" si="378"/>
        <v>#DIV/0!</v>
      </c>
      <c r="AV554" s="372" t="e">
        <f t="shared" si="379"/>
        <v>#DIV/0!</v>
      </c>
      <c r="AW554" s="372" t="e">
        <f t="shared" si="380"/>
        <v>#DIV/0!</v>
      </c>
      <c r="AX554" s="372" t="e">
        <f t="shared" si="381"/>
        <v>#DIV/0!</v>
      </c>
      <c r="AY554" s="372" t="e">
        <f>AI554/'Приложение 1.1'!J552</f>
        <v>#DIV/0!</v>
      </c>
      <c r="AZ554" s="404">
        <v>766.59</v>
      </c>
      <c r="BA554" s="404">
        <v>2173.62</v>
      </c>
      <c r="BB554" s="404">
        <v>891.36</v>
      </c>
      <c r="BC554" s="404">
        <v>860.72</v>
      </c>
      <c r="BD554" s="404">
        <v>1699.83</v>
      </c>
      <c r="BE554" s="404">
        <v>1134.04</v>
      </c>
      <c r="BF554" s="404">
        <v>2338035</v>
      </c>
      <c r="BG554" s="404">
        <f t="shared" si="382"/>
        <v>4644</v>
      </c>
      <c r="BH554" s="404">
        <v>9186</v>
      </c>
      <c r="BI554" s="404">
        <v>3559.09</v>
      </c>
      <c r="BJ554" s="404">
        <v>6295.55</v>
      </c>
      <c r="BK554" s="404">
        <f t="shared" si="383"/>
        <v>934101.09</v>
      </c>
      <c r="BL554" s="373" t="e">
        <f t="shared" si="384"/>
        <v>#DIV/0!</v>
      </c>
      <c r="BM554" s="373" t="e">
        <f t="shared" si="385"/>
        <v>#DIV/0!</v>
      </c>
      <c r="BN554" s="373" t="e">
        <f t="shared" si="386"/>
        <v>#DIV/0!</v>
      </c>
      <c r="BO554" s="373" t="e">
        <f t="shared" si="387"/>
        <v>#DIV/0!</v>
      </c>
      <c r="BP554" s="373" t="e">
        <f t="shared" si="388"/>
        <v>#DIV/0!</v>
      </c>
      <c r="BQ554" s="373" t="e">
        <f t="shared" si="389"/>
        <v>#DIV/0!</v>
      </c>
      <c r="BR554" s="373" t="e">
        <f t="shared" si="390"/>
        <v>#DIV/0!</v>
      </c>
      <c r="BS554" s="373" t="e">
        <f t="shared" si="391"/>
        <v>#DIV/0!</v>
      </c>
      <c r="BT554" s="373" t="e">
        <f t="shared" si="392"/>
        <v>#DIV/0!</v>
      </c>
      <c r="BU554" s="373" t="e">
        <f t="shared" si="393"/>
        <v>#DIV/0!</v>
      </c>
      <c r="BV554" s="373" t="e">
        <f t="shared" si="394"/>
        <v>#DIV/0!</v>
      </c>
      <c r="BW554" s="373" t="e">
        <f t="shared" si="395"/>
        <v>#DIV/0!</v>
      </c>
      <c r="BY554" s="406" t="e">
        <f t="shared" si="396"/>
        <v>#DIV/0!</v>
      </c>
      <c r="BZ554" s="407" t="e">
        <f t="shared" si="397"/>
        <v>#DIV/0!</v>
      </c>
      <c r="CA554" s="408" t="e">
        <f t="shared" si="398"/>
        <v>#DIV/0!</v>
      </c>
      <c r="CB554" s="404">
        <f t="shared" si="399"/>
        <v>4852.9799999999996</v>
      </c>
      <c r="CC554" s="409" t="e">
        <f t="shared" si="400"/>
        <v>#DIV/0!</v>
      </c>
    </row>
    <row r="555" spans="1:82" s="403" customFormat="1" ht="9" customHeight="1">
      <c r="A555" s="103">
        <v>178</v>
      </c>
      <c r="B555" s="423" t="s">
        <v>1193</v>
      </c>
      <c r="C555" s="410">
        <v>924.1</v>
      </c>
      <c r="D555" s="413"/>
      <c r="E555" s="410"/>
      <c r="F555" s="410"/>
      <c r="G555" s="415">
        <f>ROUND(X555+AJ555+AK555,2)</f>
        <v>2683697.94</v>
      </c>
      <c r="H555" s="410">
        <f>I555+K555+M555+O555+Q555+S555</f>
        <v>0</v>
      </c>
      <c r="I555" s="416">
        <v>0</v>
      </c>
      <c r="J555" s="416">
        <v>0</v>
      </c>
      <c r="K555" s="416">
        <v>0</v>
      </c>
      <c r="L555" s="416">
        <v>0</v>
      </c>
      <c r="M555" s="416">
        <v>0</v>
      </c>
      <c r="N555" s="410">
        <v>0</v>
      </c>
      <c r="O555" s="410">
        <v>0</v>
      </c>
      <c r="P555" s="410">
        <v>0</v>
      </c>
      <c r="Q555" s="410">
        <v>0</v>
      </c>
      <c r="R555" s="410">
        <v>0</v>
      </c>
      <c r="S555" s="410">
        <v>0</v>
      </c>
      <c r="T555" s="417">
        <v>0</v>
      </c>
      <c r="U555" s="410">
        <v>0</v>
      </c>
      <c r="V555" s="410" t="s">
        <v>993</v>
      </c>
      <c r="W555" s="410">
        <v>700</v>
      </c>
      <c r="X555" s="410">
        <f>ROUND(IF(V555="СК",4852.98,5055.69)*0.955*0.79*W555,2)</f>
        <v>2562931.5299999998</v>
      </c>
      <c r="Y555" s="405">
        <v>0</v>
      </c>
      <c r="Z555" s="405">
        <v>0</v>
      </c>
      <c r="AA555" s="405">
        <v>0</v>
      </c>
      <c r="AB555" s="405">
        <v>0</v>
      </c>
      <c r="AC555" s="405">
        <v>0</v>
      </c>
      <c r="AD555" s="405">
        <v>0</v>
      </c>
      <c r="AE555" s="405">
        <v>0</v>
      </c>
      <c r="AF555" s="405">
        <v>0</v>
      </c>
      <c r="AG555" s="405">
        <v>0</v>
      </c>
      <c r="AH555" s="405">
        <v>0</v>
      </c>
      <c r="AI555" s="405">
        <v>0</v>
      </c>
      <c r="AJ555" s="405">
        <f>ROUND(X555/95.5*3,2)</f>
        <v>80510.94</v>
      </c>
      <c r="AK555" s="405">
        <f>ROUND(X555/95.5*1.5,2)</f>
        <v>40255.47</v>
      </c>
      <c r="AL555" s="405">
        <v>0</v>
      </c>
      <c r="AN555" s="372">
        <f>I555/'Приложение 1.1'!J553</f>
        <v>0</v>
      </c>
      <c r="AO555" s="372" t="e">
        <f t="shared" si="372"/>
        <v>#DIV/0!</v>
      </c>
      <c r="AP555" s="372" t="e">
        <f t="shared" si="373"/>
        <v>#DIV/0!</v>
      </c>
      <c r="AQ555" s="372" t="e">
        <f t="shared" si="374"/>
        <v>#DIV/0!</v>
      </c>
      <c r="AR555" s="372" t="e">
        <f t="shared" si="375"/>
        <v>#DIV/0!</v>
      </c>
      <c r="AS555" s="372" t="e">
        <f t="shared" si="376"/>
        <v>#DIV/0!</v>
      </c>
      <c r="AT555" s="372" t="e">
        <f t="shared" si="377"/>
        <v>#DIV/0!</v>
      </c>
      <c r="AU555" s="372">
        <f t="shared" si="378"/>
        <v>3661.3307571428568</v>
      </c>
      <c r="AV555" s="372" t="e">
        <f t="shared" si="379"/>
        <v>#DIV/0!</v>
      </c>
      <c r="AW555" s="372" t="e">
        <f t="shared" si="380"/>
        <v>#DIV/0!</v>
      </c>
      <c r="AX555" s="372" t="e">
        <f t="shared" si="381"/>
        <v>#DIV/0!</v>
      </c>
      <c r="AY555" s="372">
        <f>AI555/'Приложение 1.1'!J553</f>
        <v>0</v>
      </c>
      <c r="AZ555" s="404">
        <v>766.59</v>
      </c>
      <c r="BA555" s="404">
        <v>2173.62</v>
      </c>
      <c r="BB555" s="404">
        <v>891.36</v>
      </c>
      <c r="BC555" s="404">
        <v>860.72</v>
      </c>
      <c r="BD555" s="404">
        <v>1699.83</v>
      </c>
      <c r="BE555" s="404">
        <v>1134.04</v>
      </c>
      <c r="BF555" s="404">
        <v>2338035</v>
      </c>
      <c r="BG555" s="404">
        <f t="shared" si="382"/>
        <v>4644</v>
      </c>
      <c r="BH555" s="404">
        <v>9186</v>
      </c>
      <c r="BI555" s="404">
        <v>3559.09</v>
      </c>
      <c r="BJ555" s="404">
        <v>6295.55</v>
      </c>
      <c r="BK555" s="404">
        <f t="shared" si="383"/>
        <v>934101.09</v>
      </c>
      <c r="BL555" s="373" t="str">
        <f t="shared" si="384"/>
        <v xml:space="preserve"> </v>
      </c>
      <c r="BM555" s="373" t="e">
        <f t="shared" si="385"/>
        <v>#DIV/0!</v>
      </c>
      <c r="BN555" s="373" t="e">
        <f t="shared" si="386"/>
        <v>#DIV/0!</v>
      </c>
      <c r="BO555" s="373" t="e">
        <f t="shared" si="387"/>
        <v>#DIV/0!</v>
      </c>
      <c r="BP555" s="373" t="e">
        <f t="shared" si="388"/>
        <v>#DIV/0!</v>
      </c>
      <c r="BQ555" s="373" t="e">
        <f t="shared" si="389"/>
        <v>#DIV/0!</v>
      </c>
      <c r="BR555" s="373" t="e">
        <f t="shared" si="390"/>
        <v>#DIV/0!</v>
      </c>
      <c r="BS555" s="373" t="str">
        <f t="shared" si="391"/>
        <v xml:space="preserve"> </v>
      </c>
      <c r="BT555" s="373" t="e">
        <f t="shared" si="392"/>
        <v>#DIV/0!</v>
      </c>
      <c r="BU555" s="373" t="e">
        <f t="shared" si="393"/>
        <v>#DIV/0!</v>
      </c>
      <c r="BV555" s="373" t="e">
        <f t="shared" si="394"/>
        <v>#DIV/0!</v>
      </c>
      <c r="BW555" s="373" t="str">
        <f t="shared" si="395"/>
        <v xml:space="preserve"> </v>
      </c>
      <c r="BY555" s="406">
        <f t="shared" si="396"/>
        <v>3.0000000670716318</v>
      </c>
      <c r="BZ555" s="407">
        <f t="shared" si="397"/>
        <v>1.5000000335358159</v>
      </c>
      <c r="CA555" s="408">
        <f t="shared" si="398"/>
        <v>3833.8541999999998</v>
      </c>
      <c r="CB555" s="404">
        <f t="shared" si="399"/>
        <v>4852.9799999999996</v>
      </c>
      <c r="CC555" s="409" t="str">
        <f t="shared" si="400"/>
        <v xml:space="preserve"> </v>
      </c>
    </row>
    <row r="556" spans="1:82" s="403" customFormat="1" ht="9" customHeight="1">
      <c r="A556" s="103">
        <v>179</v>
      </c>
      <c r="B556" s="423" t="s">
        <v>1194</v>
      </c>
      <c r="C556" s="410">
        <v>726.8</v>
      </c>
      <c r="D556" s="413"/>
      <c r="E556" s="410"/>
      <c r="F556" s="410"/>
      <c r="G556" s="415">
        <f>ROUND(X556+AJ556+AK556,2)</f>
        <v>2607020.86</v>
      </c>
      <c r="H556" s="410">
        <f>I556+K556+M556+O556+Q556+S556</f>
        <v>0</v>
      </c>
      <c r="I556" s="416">
        <v>0</v>
      </c>
      <c r="J556" s="416">
        <v>0</v>
      </c>
      <c r="K556" s="416">
        <v>0</v>
      </c>
      <c r="L556" s="416">
        <v>0</v>
      </c>
      <c r="M556" s="416">
        <v>0</v>
      </c>
      <c r="N556" s="410">
        <v>0</v>
      </c>
      <c r="O556" s="410">
        <v>0</v>
      </c>
      <c r="P556" s="410">
        <v>0</v>
      </c>
      <c r="Q556" s="410">
        <v>0</v>
      </c>
      <c r="R556" s="410">
        <v>0</v>
      </c>
      <c r="S556" s="410">
        <v>0</v>
      </c>
      <c r="T556" s="417">
        <v>0</v>
      </c>
      <c r="U556" s="410">
        <v>0</v>
      </c>
      <c r="V556" s="410" t="s">
        <v>993</v>
      </c>
      <c r="W556" s="410">
        <v>680</v>
      </c>
      <c r="X556" s="410">
        <f>ROUND(IF(V556="СК",4852.98,5055.69)*0.955*0.79*W556,2)</f>
        <v>2489704.92</v>
      </c>
      <c r="Y556" s="405">
        <v>0</v>
      </c>
      <c r="Z556" s="405">
        <v>0</v>
      </c>
      <c r="AA556" s="405">
        <v>0</v>
      </c>
      <c r="AB556" s="405">
        <v>0</v>
      </c>
      <c r="AC556" s="405">
        <v>0</v>
      </c>
      <c r="AD556" s="405">
        <v>0</v>
      </c>
      <c r="AE556" s="405">
        <v>0</v>
      </c>
      <c r="AF556" s="405">
        <v>0</v>
      </c>
      <c r="AG556" s="405">
        <v>0</v>
      </c>
      <c r="AH556" s="405">
        <v>0</v>
      </c>
      <c r="AI556" s="405">
        <v>0</v>
      </c>
      <c r="AJ556" s="405">
        <f>ROUND(X556/95.5*3,2)</f>
        <v>78210.63</v>
      </c>
      <c r="AK556" s="405">
        <f>ROUND(X556/95.5*1.5,2)</f>
        <v>39105.31</v>
      </c>
      <c r="AL556" s="405">
        <v>0</v>
      </c>
      <c r="AN556" s="372">
        <f>I556/'Приложение 1.1'!J554</f>
        <v>0</v>
      </c>
      <c r="AO556" s="372" t="e">
        <f t="shared" ref="AO556:AO619" si="448">K556/J556</f>
        <v>#DIV/0!</v>
      </c>
      <c r="AP556" s="372" t="e">
        <f t="shared" ref="AP556:AP619" si="449">M556/L556</f>
        <v>#DIV/0!</v>
      </c>
      <c r="AQ556" s="372" t="e">
        <f t="shared" ref="AQ556:AQ619" si="450">O556/N556</f>
        <v>#DIV/0!</v>
      </c>
      <c r="AR556" s="372" t="e">
        <f t="shared" ref="AR556:AR619" si="451">Q556/P556</f>
        <v>#DIV/0!</v>
      </c>
      <c r="AS556" s="372" t="e">
        <f t="shared" ref="AS556:AS619" si="452">S556/R556</f>
        <v>#DIV/0!</v>
      </c>
      <c r="AT556" s="372" t="e">
        <f t="shared" ref="AT556:AT619" si="453">U556/T556</f>
        <v>#DIV/0!</v>
      </c>
      <c r="AU556" s="372">
        <f t="shared" ref="AU556:AU619" si="454">X556/W556</f>
        <v>3661.3307647058823</v>
      </c>
      <c r="AV556" s="372" t="e">
        <f t="shared" ref="AV556:AV619" si="455">Z556/Y556</f>
        <v>#DIV/0!</v>
      </c>
      <c r="AW556" s="372" t="e">
        <f t="shared" ref="AW556:AW619" si="456">AB556/AA556</f>
        <v>#DIV/0!</v>
      </c>
      <c r="AX556" s="372" t="e">
        <f t="shared" ref="AX556:AX619" si="457">AH556/AG556</f>
        <v>#DIV/0!</v>
      </c>
      <c r="AY556" s="372">
        <f>AI556/'Приложение 1.1'!J554</f>
        <v>0</v>
      </c>
      <c r="AZ556" s="404">
        <v>766.59</v>
      </c>
      <c r="BA556" s="404">
        <v>2173.62</v>
      </c>
      <c r="BB556" s="404">
        <v>891.36</v>
      </c>
      <c r="BC556" s="404">
        <v>860.72</v>
      </c>
      <c r="BD556" s="404">
        <v>1699.83</v>
      </c>
      <c r="BE556" s="404">
        <v>1134.04</v>
      </c>
      <c r="BF556" s="404">
        <v>2338035</v>
      </c>
      <c r="BG556" s="404">
        <f t="shared" ref="BG556:BG619" si="458">IF(V556="ПК",4837.98,4644)</f>
        <v>4644</v>
      </c>
      <c r="BH556" s="404">
        <v>9186</v>
      </c>
      <c r="BI556" s="404">
        <v>3559.09</v>
      </c>
      <c r="BJ556" s="404">
        <v>6295.55</v>
      </c>
      <c r="BK556" s="404">
        <f t="shared" ref="BK556:BK619" si="459">105042.09+358512+470547</f>
        <v>934101.09</v>
      </c>
      <c r="BL556" s="373" t="str">
        <f t="shared" ref="BL556:BL619" si="460">IF(AN556&gt;AZ556, "+", " ")</f>
        <v xml:space="preserve"> </v>
      </c>
      <c r="BM556" s="373" t="e">
        <f t="shared" ref="BM556:BM619" si="461">IF(AO556&gt;BA556, "+", " ")</f>
        <v>#DIV/0!</v>
      </c>
      <c r="BN556" s="373" t="e">
        <f t="shared" ref="BN556:BN619" si="462">IF(AP556&gt;BB556, "+", " ")</f>
        <v>#DIV/0!</v>
      </c>
      <c r="BO556" s="373" t="e">
        <f t="shared" ref="BO556:BO619" si="463">IF(AQ556&gt;BC556, "+", " ")</f>
        <v>#DIV/0!</v>
      </c>
      <c r="BP556" s="373" t="e">
        <f t="shared" ref="BP556:BP619" si="464">IF(AR556&gt;BD556, "+", " ")</f>
        <v>#DIV/0!</v>
      </c>
      <c r="BQ556" s="373" t="e">
        <f t="shared" ref="BQ556:BQ619" si="465">IF(AS556&gt;BE556, "+", " ")</f>
        <v>#DIV/0!</v>
      </c>
      <c r="BR556" s="373" t="e">
        <f t="shared" ref="BR556:BR619" si="466">IF(AT556&gt;BF556, "+", " ")</f>
        <v>#DIV/0!</v>
      </c>
      <c r="BS556" s="373" t="str">
        <f t="shared" ref="BS556:BS619" si="467">IF(AU556&gt;BG556, "+", " ")</f>
        <v xml:space="preserve"> </v>
      </c>
      <c r="BT556" s="373" t="e">
        <f t="shared" ref="BT556:BT619" si="468">IF(AV556&gt;BH556, "+", " ")</f>
        <v>#DIV/0!</v>
      </c>
      <c r="BU556" s="373" t="e">
        <f t="shared" ref="BU556:BU619" si="469">IF(AW556&gt;BI556, "+", " ")</f>
        <v>#DIV/0!</v>
      </c>
      <c r="BV556" s="373" t="e">
        <f t="shared" ref="BV556:BV619" si="470">IF(AX556&gt;BJ556, "+", " ")</f>
        <v>#DIV/0!</v>
      </c>
      <c r="BW556" s="373" t="str">
        <f t="shared" ref="BW556:BW619" si="471">IF(AY556&gt;BK556, "+", " ")</f>
        <v xml:space="preserve"> </v>
      </c>
      <c r="BY556" s="406">
        <f t="shared" ref="BY556:BY619" si="472">AJ556/G556*100</f>
        <v>3.0000001611034293</v>
      </c>
      <c r="BZ556" s="407">
        <f t="shared" ref="BZ556:BZ619" si="473">AK556/G556*100</f>
        <v>1.4999998887619179</v>
      </c>
      <c r="CA556" s="408">
        <f t="shared" ref="CA556:CA619" si="474">G556/W556</f>
        <v>3833.8542058823527</v>
      </c>
      <c r="CB556" s="404">
        <f t="shared" ref="CB556:CB619" si="475">IF(V556="ПК",5055.69,4852.98)</f>
        <v>4852.9799999999996</v>
      </c>
      <c r="CC556" s="409" t="str">
        <f t="shared" ref="CC556:CC619" si="476">IF(CA556&gt;CB556, "+", " ")</f>
        <v xml:space="preserve"> </v>
      </c>
    </row>
    <row r="557" spans="1:82" s="403" customFormat="1" ht="34.5" customHeight="1">
      <c r="A557" s="882" t="s">
        <v>438</v>
      </c>
      <c r="B557" s="882"/>
      <c r="C557" s="410">
        <f>SUM(C553:C556)</f>
        <v>4151.8999999999996</v>
      </c>
      <c r="D557" s="410"/>
      <c r="E557" s="410"/>
      <c r="F557" s="410"/>
      <c r="G557" s="410">
        <f>SUM(G555:G556)</f>
        <v>5290718.8</v>
      </c>
      <c r="H557" s="410">
        <f t="shared" ref="H557:X557" si="477">SUM(H555:H556)</f>
        <v>0</v>
      </c>
      <c r="I557" s="410">
        <f t="shared" si="477"/>
        <v>0</v>
      </c>
      <c r="J557" s="410">
        <f t="shared" si="477"/>
        <v>0</v>
      </c>
      <c r="K557" s="410">
        <f t="shared" si="477"/>
        <v>0</v>
      </c>
      <c r="L557" s="410">
        <f t="shared" si="477"/>
        <v>0</v>
      </c>
      <c r="M557" s="410">
        <f t="shared" si="477"/>
        <v>0</v>
      </c>
      <c r="N557" s="410">
        <f t="shared" si="477"/>
        <v>0</v>
      </c>
      <c r="O557" s="410">
        <f t="shared" si="477"/>
        <v>0</v>
      </c>
      <c r="P557" s="410">
        <f t="shared" si="477"/>
        <v>0</v>
      </c>
      <c r="Q557" s="410">
        <f t="shared" si="477"/>
        <v>0</v>
      </c>
      <c r="R557" s="410">
        <f t="shared" si="477"/>
        <v>0</v>
      </c>
      <c r="S557" s="410">
        <f t="shared" si="477"/>
        <v>0</v>
      </c>
      <c r="T557" s="417">
        <f t="shared" si="477"/>
        <v>0</v>
      </c>
      <c r="U557" s="410">
        <f t="shared" si="477"/>
        <v>0</v>
      </c>
      <c r="V557" s="410" t="s">
        <v>388</v>
      </c>
      <c r="W557" s="410">
        <f t="shared" si="477"/>
        <v>1380</v>
      </c>
      <c r="X557" s="410">
        <f t="shared" si="477"/>
        <v>5052636.4499999993</v>
      </c>
      <c r="Y557" s="410">
        <f t="shared" ref="Y557:AL557" si="478">SUM(Y555:Y556)</f>
        <v>0</v>
      </c>
      <c r="Z557" s="410">
        <f t="shared" si="478"/>
        <v>0</v>
      </c>
      <c r="AA557" s="410">
        <f t="shared" si="478"/>
        <v>0</v>
      </c>
      <c r="AB557" s="410">
        <f t="shared" si="478"/>
        <v>0</v>
      </c>
      <c r="AC557" s="410">
        <f t="shared" si="478"/>
        <v>0</v>
      </c>
      <c r="AD557" s="410">
        <f t="shared" si="478"/>
        <v>0</v>
      </c>
      <c r="AE557" s="410">
        <f t="shared" si="478"/>
        <v>0</v>
      </c>
      <c r="AF557" s="410">
        <f t="shared" si="478"/>
        <v>0</v>
      </c>
      <c r="AG557" s="410">
        <f t="shared" si="478"/>
        <v>0</v>
      </c>
      <c r="AH557" s="410">
        <f t="shared" si="478"/>
        <v>0</v>
      </c>
      <c r="AI557" s="410">
        <f t="shared" si="478"/>
        <v>0</v>
      </c>
      <c r="AJ557" s="410">
        <f t="shared" si="478"/>
        <v>158721.57</v>
      </c>
      <c r="AK557" s="410">
        <f t="shared" si="478"/>
        <v>79360.78</v>
      </c>
      <c r="AL557" s="410">
        <f t="shared" si="478"/>
        <v>0</v>
      </c>
      <c r="AN557" s="372">
        <f>I557/'Приложение 1.1'!J555</f>
        <v>0</v>
      </c>
      <c r="AO557" s="372" t="e">
        <f t="shared" si="448"/>
        <v>#DIV/0!</v>
      </c>
      <c r="AP557" s="372" t="e">
        <f t="shared" si="449"/>
        <v>#DIV/0!</v>
      </c>
      <c r="AQ557" s="372" t="e">
        <f t="shared" si="450"/>
        <v>#DIV/0!</v>
      </c>
      <c r="AR557" s="372" t="e">
        <f t="shared" si="451"/>
        <v>#DIV/0!</v>
      </c>
      <c r="AS557" s="372" t="e">
        <f t="shared" si="452"/>
        <v>#DIV/0!</v>
      </c>
      <c r="AT557" s="372" t="e">
        <f t="shared" si="453"/>
        <v>#DIV/0!</v>
      </c>
      <c r="AU557" s="372">
        <f t="shared" si="454"/>
        <v>3661.3307608695645</v>
      </c>
      <c r="AV557" s="372" t="e">
        <f t="shared" si="455"/>
        <v>#DIV/0!</v>
      </c>
      <c r="AW557" s="372" t="e">
        <f t="shared" si="456"/>
        <v>#DIV/0!</v>
      </c>
      <c r="AX557" s="372" t="e">
        <f t="shared" si="457"/>
        <v>#DIV/0!</v>
      </c>
      <c r="AY557" s="372">
        <f>AI557/'Приложение 1.1'!J555</f>
        <v>0</v>
      </c>
      <c r="AZ557" s="404">
        <v>766.59</v>
      </c>
      <c r="BA557" s="404">
        <v>2173.62</v>
      </c>
      <c r="BB557" s="404">
        <v>891.36</v>
      </c>
      <c r="BC557" s="404">
        <v>860.72</v>
      </c>
      <c r="BD557" s="404">
        <v>1699.83</v>
      </c>
      <c r="BE557" s="404">
        <v>1134.04</v>
      </c>
      <c r="BF557" s="404">
        <v>2338035</v>
      </c>
      <c r="BG557" s="404">
        <f t="shared" si="458"/>
        <v>4644</v>
      </c>
      <c r="BH557" s="404">
        <v>9186</v>
      </c>
      <c r="BI557" s="404">
        <v>3559.09</v>
      </c>
      <c r="BJ557" s="404">
        <v>6295.55</v>
      </c>
      <c r="BK557" s="404">
        <f t="shared" si="459"/>
        <v>934101.09</v>
      </c>
      <c r="BL557" s="373" t="str">
        <f t="shared" si="460"/>
        <v xml:space="preserve"> </v>
      </c>
      <c r="BM557" s="373" t="e">
        <f t="shared" si="461"/>
        <v>#DIV/0!</v>
      </c>
      <c r="BN557" s="373" t="e">
        <f t="shared" si="462"/>
        <v>#DIV/0!</v>
      </c>
      <c r="BO557" s="373" t="e">
        <f t="shared" si="463"/>
        <v>#DIV/0!</v>
      </c>
      <c r="BP557" s="373" t="e">
        <f t="shared" si="464"/>
        <v>#DIV/0!</v>
      </c>
      <c r="BQ557" s="373" t="e">
        <f t="shared" si="465"/>
        <v>#DIV/0!</v>
      </c>
      <c r="BR557" s="373" t="e">
        <f t="shared" si="466"/>
        <v>#DIV/0!</v>
      </c>
      <c r="BS557" s="373" t="str">
        <f t="shared" si="467"/>
        <v xml:space="preserve"> </v>
      </c>
      <c r="BT557" s="373" t="e">
        <f t="shared" si="468"/>
        <v>#DIV/0!</v>
      </c>
      <c r="BU557" s="373" t="e">
        <f t="shared" si="469"/>
        <v>#DIV/0!</v>
      </c>
      <c r="BV557" s="373" t="e">
        <f t="shared" si="470"/>
        <v>#DIV/0!</v>
      </c>
      <c r="BW557" s="373" t="str">
        <f t="shared" si="471"/>
        <v xml:space="preserve"> </v>
      </c>
      <c r="BY557" s="406">
        <f t="shared" si="472"/>
        <v>3.0000001134061409</v>
      </c>
      <c r="BZ557" s="407">
        <f t="shared" si="473"/>
        <v>1.4999999621979532</v>
      </c>
      <c r="CA557" s="408">
        <f t="shared" si="474"/>
        <v>3833.8542028985507</v>
      </c>
      <c r="CB557" s="404">
        <f t="shared" si="475"/>
        <v>4852.9799999999996</v>
      </c>
      <c r="CC557" s="409" t="str">
        <f t="shared" si="476"/>
        <v xml:space="preserve"> </v>
      </c>
    </row>
    <row r="558" spans="1:82" s="403" customFormat="1" ht="15" customHeight="1">
      <c r="A558" s="867" t="s">
        <v>392</v>
      </c>
      <c r="B558" s="868"/>
      <c r="C558" s="868"/>
      <c r="D558" s="868"/>
      <c r="E558" s="868"/>
      <c r="F558" s="868"/>
      <c r="G558" s="868"/>
      <c r="H558" s="868"/>
      <c r="I558" s="868"/>
      <c r="J558" s="868"/>
      <c r="K558" s="868"/>
      <c r="L558" s="868"/>
      <c r="M558" s="868"/>
      <c r="N558" s="868"/>
      <c r="O558" s="868"/>
      <c r="P558" s="868"/>
      <c r="Q558" s="868"/>
      <c r="R558" s="868"/>
      <c r="S558" s="868"/>
      <c r="T558" s="868"/>
      <c r="U558" s="868"/>
      <c r="V558" s="868"/>
      <c r="W558" s="868"/>
      <c r="X558" s="868"/>
      <c r="Y558" s="868"/>
      <c r="Z558" s="868"/>
      <c r="AA558" s="868"/>
      <c r="AB558" s="868"/>
      <c r="AC558" s="868"/>
      <c r="AD558" s="868"/>
      <c r="AE558" s="868"/>
      <c r="AF558" s="868"/>
      <c r="AG558" s="868"/>
      <c r="AH558" s="868"/>
      <c r="AI558" s="868"/>
      <c r="AJ558" s="868"/>
      <c r="AK558" s="868"/>
      <c r="AL558" s="869"/>
      <c r="AN558" s="372" t="e">
        <f>I558/'Приложение 1.1'!J556</f>
        <v>#DIV/0!</v>
      </c>
      <c r="AO558" s="372" t="e">
        <f t="shared" si="448"/>
        <v>#DIV/0!</v>
      </c>
      <c r="AP558" s="372" t="e">
        <f t="shared" si="449"/>
        <v>#DIV/0!</v>
      </c>
      <c r="AQ558" s="372" t="e">
        <f t="shared" si="450"/>
        <v>#DIV/0!</v>
      </c>
      <c r="AR558" s="372" t="e">
        <f t="shared" si="451"/>
        <v>#DIV/0!</v>
      </c>
      <c r="AS558" s="372" t="e">
        <f t="shared" si="452"/>
        <v>#DIV/0!</v>
      </c>
      <c r="AT558" s="372" t="e">
        <f t="shared" si="453"/>
        <v>#DIV/0!</v>
      </c>
      <c r="AU558" s="372" t="e">
        <f t="shared" si="454"/>
        <v>#DIV/0!</v>
      </c>
      <c r="AV558" s="372" t="e">
        <f t="shared" si="455"/>
        <v>#DIV/0!</v>
      </c>
      <c r="AW558" s="372" t="e">
        <f t="shared" si="456"/>
        <v>#DIV/0!</v>
      </c>
      <c r="AX558" s="372" t="e">
        <f t="shared" si="457"/>
        <v>#DIV/0!</v>
      </c>
      <c r="AY558" s="372" t="e">
        <f>AI558/'Приложение 1.1'!J556</f>
        <v>#DIV/0!</v>
      </c>
      <c r="AZ558" s="404">
        <v>766.59</v>
      </c>
      <c r="BA558" s="404">
        <v>2173.62</v>
      </c>
      <c r="BB558" s="404">
        <v>891.36</v>
      </c>
      <c r="BC558" s="404">
        <v>860.72</v>
      </c>
      <c r="BD558" s="404">
        <v>1699.83</v>
      </c>
      <c r="BE558" s="404">
        <v>1134.04</v>
      </c>
      <c r="BF558" s="404">
        <v>2338035</v>
      </c>
      <c r="BG558" s="404">
        <f t="shared" si="458"/>
        <v>4644</v>
      </c>
      <c r="BH558" s="404">
        <v>9186</v>
      </c>
      <c r="BI558" s="404">
        <v>3559.09</v>
      </c>
      <c r="BJ558" s="404">
        <v>6295.55</v>
      </c>
      <c r="BK558" s="404">
        <f t="shared" si="459"/>
        <v>934101.09</v>
      </c>
      <c r="BL558" s="373" t="e">
        <f t="shared" si="460"/>
        <v>#DIV/0!</v>
      </c>
      <c r="BM558" s="373" t="e">
        <f t="shared" si="461"/>
        <v>#DIV/0!</v>
      </c>
      <c r="BN558" s="373" t="e">
        <f t="shared" si="462"/>
        <v>#DIV/0!</v>
      </c>
      <c r="BO558" s="373" t="e">
        <f t="shared" si="463"/>
        <v>#DIV/0!</v>
      </c>
      <c r="BP558" s="373" t="e">
        <f t="shared" si="464"/>
        <v>#DIV/0!</v>
      </c>
      <c r="BQ558" s="373" t="e">
        <f t="shared" si="465"/>
        <v>#DIV/0!</v>
      </c>
      <c r="BR558" s="373" t="e">
        <f t="shared" si="466"/>
        <v>#DIV/0!</v>
      </c>
      <c r="BS558" s="373" t="e">
        <f t="shared" si="467"/>
        <v>#DIV/0!</v>
      </c>
      <c r="BT558" s="373" t="e">
        <f t="shared" si="468"/>
        <v>#DIV/0!</v>
      </c>
      <c r="BU558" s="373" t="e">
        <f t="shared" si="469"/>
        <v>#DIV/0!</v>
      </c>
      <c r="BV558" s="373" t="e">
        <f t="shared" si="470"/>
        <v>#DIV/0!</v>
      </c>
      <c r="BW558" s="373" t="e">
        <f t="shared" si="471"/>
        <v>#DIV/0!</v>
      </c>
      <c r="BY558" s="406" t="e">
        <f t="shared" si="472"/>
        <v>#DIV/0!</v>
      </c>
      <c r="BZ558" s="407" t="e">
        <f t="shared" si="473"/>
        <v>#DIV/0!</v>
      </c>
      <c r="CA558" s="408" t="e">
        <f t="shared" si="474"/>
        <v>#DIV/0!</v>
      </c>
      <c r="CB558" s="404">
        <f t="shared" si="475"/>
        <v>4852.9799999999996</v>
      </c>
      <c r="CC558" s="409" t="e">
        <f t="shared" si="476"/>
        <v>#DIV/0!</v>
      </c>
    </row>
    <row r="559" spans="1:82" s="403" customFormat="1" ht="9" customHeight="1">
      <c r="A559" s="541">
        <v>180</v>
      </c>
      <c r="B559" s="442" t="s">
        <v>824</v>
      </c>
      <c r="C559" s="410">
        <v>961.6</v>
      </c>
      <c r="D559" s="413"/>
      <c r="E559" s="410"/>
      <c r="F559" s="410"/>
      <c r="G559" s="415">
        <f t="shared" ref="G559:G572" si="479">ROUND(X559+AJ559+AK559,2)</f>
        <v>1660794.17</v>
      </c>
      <c r="H559" s="410">
        <f>I559+K559+M559+O559+Q559+S559</f>
        <v>0</v>
      </c>
      <c r="I559" s="416">
        <v>0</v>
      </c>
      <c r="J559" s="416">
        <v>0</v>
      </c>
      <c r="K559" s="416">
        <v>0</v>
      </c>
      <c r="L559" s="416">
        <v>0</v>
      </c>
      <c r="M559" s="416">
        <v>0</v>
      </c>
      <c r="N559" s="410">
        <v>0</v>
      </c>
      <c r="O559" s="410">
        <v>0</v>
      </c>
      <c r="P559" s="410">
        <v>0</v>
      </c>
      <c r="Q559" s="410">
        <v>0</v>
      </c>
      <c r="R559" s="410">
        <v>0</v>
      </c>
      <c r="S559" s="410">
        <v>0</v>
      </c>
      <c r="T559" s="417">
        <v>0</v>
      </c>
      <c r="U559" s="410">
        <v>0</v>
      </c>
      <c r="V559" s="436" t="s">
        <v>992</v>
      </c>
      <c r="W559" s="405">
        <v>450</v>
      </c>
      <c r="X559" s="410">
        <f>ROUND(IF(V559="СК",4852.98,5055.69)*0.955*0.73*W559,2)</f>
        <v>1586058.43</v>
      </c>
      <c r="Y559" s="405">
        <v>0</v>
      </c>
      <c r="Z559" s="405">
        <v>0</v>
      </c>
      <c r="AA559" s="405">
        <v>0</v>
      </c>
      <c r="AB559" s="405">
        <v>0</v>
      </c>
      <c r="AC559" s="405">
        <v>0</v>
      </c>
      <c r="AD559" s="405">
        <v>0</v>
      </c>
      <c r="AE559" s="405">
        <v>0</v>
      </c>
      <c r="AF559" s="405">
        <v>0</v>
      </c>
      <c r="AG559" s="405">
        <v>0</v>
      </c>
      <c r="AH559" s="405">
        <v>0</v>
      </c>
      <c r="AI559" s="405">
        <v>0</v>
      </c>
      <c r="AJ559" s="405">
        <f t="shared" ref="AJ559:AJ569" si="480">ROUND(X559/95.5*3,2)</f>
        <v>49823.83</v>
      </c>
      <c r="AK559" s="405">
        <f t="shared" ref="AK559:AK569" si="481">ROUND(X559/95.5*1.5,2)</f>
        <v>24911.91</v>
      </c>
      <c r="AL559" s="405">
        <v>0</v>
      </c>
      <c r="AN559" s="372">
        <f>I559/'Приложение 1.1'!J557</f>
        <v>0</v>
      </c>
      <c r="AO559" s="372" t="e">
        <f t="shared" si="448"/>
        <v>#DIV/0!</v>
      </c>
      <c r="AP559" s="372" t="e">
        <f t="shared" si="449"/>
        <v>#DIV/0!</v>
      </c>
      <c r="AQ559" s="372" t="e">
        <f t="shared" si="450"/>
        <v>#DIV/0!</v>
      </c>
      <c r="AR559" s="372" t="e">
        <f t="shared" si="451"/>
        <v>#DIV/0!</v>
      </c>
      <c r="AS559" s="372" t="e">
        <f t="shared" si="452"/>
        <v>#DIV/0!</v>
      </c>
      <c r="AT559" s="372" t="e">
        <f t="shared" si="453"/>
        <v>#DIV/0!</v>
      </c>
      <c r="AU559" s="372">
        <f t="shared" si="454"/>
        <v>3524.5742888888885</v>
      </c>
      <c r="AV559" s="372" t="e">
        <f t="shared" si="455"/>
        <v>#DIV/0!</v>
      </c>
      <c r="AW559" s="372" t="e">
        <f t="shared" si="456"/>
        <v>#DIV/0!</v>
      </c>
      <c r="AX559" s="372" t="e">
        <f t="shared" si="457"/>
        <v>#DIV/0!</v>
      </c>
      <c r="AY559" s="372">
        <f>AI559/'Приложение 1.1'!J557</f>
        <v>0</v>
      </c>
      <c r="AZ559" s="404">
        <v>766.59</v>
      </c>
      <c r="BA559" s="404">
        <v>2173.62</v>
      </c>
      <c r="BB559" s="404">
        <v>891.36</v>
      </c>
      <c r="BC559" s="404">
        <v>860.72</v>
      </c>
      <c r="BD559" s="404">
        <v>1699.83</v>
      </c>
      <c r="BE559" s="404">
        <v>1134.04</v>
      </c>
      <c r="BF559" s="404">
        <v>2338035</v>
      </c>
      <c r="BG559" s="404">
        <f t="shared" si="458"/>
        <v>4837.9799999999996</v>
      </c>
      <c r="BH559" s="404">
        <v>9186</v>
      </c>
      <c r="BI559" s="404">
        <v>3559.09</v>
      </c>
      <c r="BJ559" s="404">
        <v>6295.55</v>
      </c>
      <c r="BK559" s="404">
        <f t="shared" si="459"/>
        <v>934101.09</v>
      </c>
      <c r="BL559" s="373" t="str">
        <f t="shared" si="460"/>
        <v xml:space="preserve"> </v>
      </c>
      <c r="BM559" s="373" t="e">
        <f t="shared" si="461"/>
        <v>#DIV/0!</v>
      </c>
      <c r="BN559" s="373" t="e">
        <f t="shared" si="462"/>
        <v>#DIV/0!</v>
      </c>
      <c r="BO559" s="373" t="e">
        <f t="shared" si="463"/>
        <v>#DIV/0!</v>
      </c>
      <c r="BP559" s="373" t="e">
        <f t="shared" si="464"/>
        <v>#DIV/0!</v>
      </c>
      <c r="BQ559" s="373" t="e">
        <f t="shared" si="465"/>
        <v>#DIV/0!</v>
      </c>
      <c r="BR559" s="373" t="e">
        <f t="shared" si="466"/>
        <v>#DIV/0!</v>
      </c>
      <c r="BS559" s="373" t="str">
        <f t="shared" si="467"/>
        <v xml:space="preserve"> </v>
      </c>
      <c r="BT559" s="373" t="e">
        <f t="shared" si="468"/>
        <v>#DIV/0!</v>
      </c>
      <c r="BU559" s="373" t="e">
        <f t="shared" si="469"/>
        <v>#DIV/0!</v>
      </c>
      <c r="BV559" s="373" t="e">
        <f t="shared" si="470"/>
        <v>#DIV/0!</v>
      </c>
      <c r="BW559" s="373" t="str">
        <f t="shared" si="471"/>
        <v xml:space="preserve"> </v>
      </c>
      <c r="BY559" s="406">
        <f t="shared" si="472"/>
        <v>3.0000002950395714</v>
      </c>
      <c r="BZ559" s="407">
        <f t="shared" si="473"/>
        <v>1.4999998464589988</v>
      </c>
      <c r="CA559" s="408">
        <f t="shared" si="474"/>
        <v>3690.6537111111111</v>
      </c>
      <c r="CB559" s="404">
        <f t="shared" si="475"/>
        <v>5055.6899999999996</v>
      </c>
      <c r="CC559" s="409" t="str">
        <f t="shared" si="476"/>
        <v xml:space="preserve"> </v>
      </c>
      <c r="CD559" s="418">
        <f>CA559-CB559</f>
        <v>-1365.0362888888885</v>
      </c>
    </row>
    <row r="560" spans="1:82" s="651" customFormat="1" ht="9" customHeight="1">
      <c r="A560" s="642">
        <v>181</v>
      </c>
      <c r="B560" s="684" t="s">
        <v>825</v>
      </c>
      <c r="C560" s="648">
        <v>964.1</v>
      </c>
      <c r="D560" s="665"/>
      <c r="E560" s="648"/>
      <c r="F560" s="648"/>
      <c r="G560" s="696">
        <f t="shared" si="479"/>
        <v>1024726.46</v>
      </c>
      <c r="H560" s="648">
        <f>I560+K560+M560+O560+Q560+S560</f>
        <v>0</v>
      </c>
      <c r="I560" s="673">
        <v>0</v>
      </c>
      <c r="J560" s="673">
        <v>0</v>
      </c>
      <c r="K560" s="673">
        <v>0</v>
      </c>
      <c r="L560" s="673">
        <v>0</v>
      </c>
      <c r="M560" s="673">
        <v>0</v>
      </c>
      <c r="N560" s="648">
        <v>0</v>
      </c>
      <c r="O560" s="648">
        <v>0</v>
      </c>
      <c r="P560" s="648">
        <v>0</v>
      </c>
      <c r="Q560" s="648">
        <v>0</v>
      </c>
      <c r="R560" s="648">
        <v>0</v>
      </c>
      <c r="S560" s="648">
        <v>0</v>
      </c>
      <c r="T560" s="649">
        <v>0</v>
      </c>
      <c r="U560" s="648">
        <v>0</v>
      </c>
      <c r="V560" s="706" t="s">
        <v>992</v>
      </c>
      <c r="W560" s="650">
        <v>400</v>
      </c>
      <c r="X560" s="648">
        <v>950239.84</v>
      </c>
      <c r="Y560" s="650">
        <v>0</v>
      </c>
      <c r="Z560" s="650">
        <v>0</v>
      </c>
      <c r="AA560" s="650">
        <v>0</v>
      </c>
      <c r="AB560" s="650">
        <v>0</v>
      </c>
      <c r="AC560" s="650">
        <v>0</v>
      </c>
      <c r="AD560" s="650">
        <v>0</v>
      </c>
      <c r="AE560" s="650">
        <v>0</v>
      </c>
      <c r="AF560" s="650">
        <v>0</v>
      </c>
      <c r="AG560" s="650">
        <v>0</v>
      </c>
      <c r="AH560" s="650">
        <v>0</v>
      </c>
      <c r="AI560" s="650">
        <v>0</v>
      </c>
      <c r="AJ560" s="650">
        <v>49574.71</v>
      </c>
      <c r="AK560" s="650">
        <v>24911.91</v>
      </c>
      <c r="AL560" s="650">
        <v>0</v>
      </c>
      <c r="AN560" s="372">
        <f>I560/'Приложение 1.1'!J558</f>
        <v>0</v>
      </c>
      <c r="AO560" s="372" t="e">
        <f t="shared" si="448"/>
        <v>#DIV/0!</v>
      </c>
      <c r="AP560" s="372" t="e">
        <f t="shared" si="449"/>
        <v>#DIV/0!</v>
      </c>
      <c r="AQ560" s="372" t="e">
        <f t="shared" si="450"/>
        <v>#DIV/0!</v>
      </c>
      <c r="AR560" s="372" t="e">
        <f t="shared" si="451"/>
        <v>#DIV/0!</v>
      </c>
      <c r="AS560" s="372" t="e">
        <f t="shared" si="452"/>
        <v>#DIV/0!</v>
      </c>
      <c r="AT560" s="372" t="e">
        <f t="shared" si="453"/>
        <v>#DIV/0!</v>
      </c>
      <c r="AU560" s="372">
        <f t="shared" si="454"/>
        <v>2375.5996</v>
      </c>
      <c r="AV560" s="372" t="e">
        <f t="shared" si="455"/>
        <v>#DIV/0!</v>
      </c>
      <c r="AW560" s="372" t="e">
        <f t="shared" si="456"/>
        <v>#DIV/0!</v>
      </c>
      <c r="AX560" s="372" t="e">
        <f t="shared" si="457"/>
        <v>#DIV/0!</v>
      </c>
      <c r="AY560" s="372">
        <f>AI560/'Приложение 1.1'!J558</f>
        <v>0</v>
      </c>
      <c r="AZ560" s="404">
        <v>766.59</v>
      </c>
      <c r="BA560" s="404">
        <v>2173.62</v>
      </c>
      <c r="BB560" s="404">
        <v>891.36</v>
      </c>
      <c r="BC560" s="404">
        <v>860.72</v>
      </c>
      <c r="BD560" s="404">
        <v>1699.83</v>
      </c>
      <c r="BE560" s="404">
        <v>1134.04</v>
      </c>
      <c r="BF560" s="404">
        <v>2338035</v>
      </c>
      <c r="BG560" s="404">
        <f t="shared" si="458"/>
        <v>4837.9799999999996</v>
      </c>
      <c r="BH560" s="404">
        <v>9186</v>
      </c>
      <c r="BI560" s="404">
        <v>3559.09</v>
      </c>
      <c r="BJ560" s="404">
        <v>6295.55</v>
      </c>
      <c r="BK560" s="404">
        <f t="shared" si="459"/>
        <v>934101.09</v>
      </c>
      <c r="BL560" s="373" t="str">
        <f t="shared" si="460"/>
        <v xml:space="preserve"> </v>
      </c>
      <c r="BM560" s="373" t="e">
        <f t="shared" si="461"/>
        <v>#DIV/0!</v>
      </c>
      <c r="BN560" s="373" t="e">
        <f t="shared" si="462"/>
        <v>#DIV/0!</v>
      </c>
      <c r="BO560" s="373" t="e">
        <f t="shared" si="463"/>
        <v>#DIV/0!</v>
      </c>
      <c r="BP560" s="373" t="e">
        <f t="shared" si="464"/>
        <v>#DIV/0!</v>
      </c>
      <c r="BQ560" s="373" t="e">
        <f t="shared" si="465"/>
        <v>#DIV/0!</v>
      </c>
      <c r="BR560" s="373" t="e">
        <f t="shared" si="466"/>
        <v>#DIV/0!</v>
      </c>
      <c r="BS560" s="373" t="str">
        <f t="shared" si="467"/>
        <v xml:space="preserve"> </v>
      </c>
      <c r="BT560" s="373" t="e">
        <f t="shared" si="468"/>
        <v>#DIV/0!</v>
      </c>
      <c r="BU560" s="373" t="e">
        <f t="shared" si="469"/>
        <v>#DIV/0!</v>
      </c>
      <c r="BV560" s="373" t="e">
        <f t="shared" si="470"/>
        <v>#DIV/0!</v>
      </c>
      <c r="BW560" s="373" t="str">
        <f t="shared" si="471"/>
        <v xml:space="preserve"> </v>
      </c>
      <c r="BX560" s="403"/>
      <c r="BY560" s="406">
        <f t="shared" si="472"/>
        <v>4.8378481414444989</v>
      </c>
      <c r="BZ560" s="407">
        <f t="shared" si="473"/>
        <v>2.4310790218103668</v>
      </c>
      <c r="CA560" s="408">
        <f t="shared" si="474"/>
        <v>2561.8161500000001</v>
      </c>
      <c r="CB560" s="404">
        <f t="shared" si="475"/>
        <v>5055.6899999999996</v>
      </c>
      <c r="CC560" s="409" t="str">
        <f t="shared" si="476"/>
        <v xml:space="preserve"> </v>
      </c>
      <c r="CD560" s="697">
        <f>CA560-CB560</f>
        <v>-2493.8738499999995</v>
      </c>
    </row>
    <row r="561" spans="1:82" s="403" customFormat="1" ht="9" customHeight="1">
      <c r="A561" s="641">
        <v>182</v>
      </c>
      <c r="B561" s="442" t="s">
        <v>826</v>
      </c>
      <c r="C561" s="410">
        <v>961.6</v>
      </c>
      <c r="D561" s="413"/>
      <c r="E561" s="410"/>
      <c r="F561" s="410"/>
      <c r="G561" s="415">
        <f t="shared" si="479"/>
        <v>1660794.17</v>
      </c>
      <c r="H561" s="410">
        <f t="shared" ref="H561:H570" si="482">I561+K561+M561+O561+Q561+S561</f>
        <v>0</v>
      </c>
      <c r="I561" s="416">
        <v>0</v>
      </c>
      <c r="J561" s="416">
        <v>0</v>
      </c>
      <c r="K561" s="416">
        <v>0</v>
      </c>
      <c r="L561" s="416">
        <v>0</v>
      </c>
      <c r="M561" s="416">
        <v>0</v>
      </c>
      <c r="N561" s="410">
        <v>0</v>
      </c>
      <c r="O561" s="410">
        <v>0</v>
      </c>
      <c r="P561" s="410">
        <v>0</v>
      </c>
      <c r="Q561" s="410">
        <v>0</v>
      </c>
      <c r="R561" s="410">
        <v>0</v>
      </c>
      <c r="S561" s="410">
        <v>0</v>
      </c>
      <c r="T561" s="417">
        <v>0</v>
      </c>
      <c r="U561" s="410">
        <v>0</v>
      </c>
      <c r="V561" s="436" t="s">
        <v>992</v>
      </c>
      <c r="W561" s="405">
        <v>450</v>
      </c>
      <c r="X561" s="410">
        <f>ROUND(IF(V561="СК",4852.98,5055.69)*0.955*0.73*W561,2)</f>
        <v>1586058.43</v>
      </c>
      <c r="Y561" s="405">
        <v>0</v>
      </c>
      <c r="Z561" s="405">
        <v>0</v>
      </c>
      <c r="AA561" s="405">
        <v>0</v>
      </c>
      <c r="AB561" s="405">
        <v>0</v>
      </c>
      <c r="AC561" s="405">
        <v>0</v>
      </c>
      <c r="AD561" s="405">
        <v>0</v>
      </c>
      <c r="AE561" s="405">
        <v>0</v>
      </c>
      <c r="AF561" s="405">
        <v>0</v>
      </c>
      <c r="AG561" s="405">
        <v>0</v>
      </c>
      <c r="AH561" s="405">
        <v>0</v>
      </c>
      <c r="AI561" s="405">
        <v>0</v>
      </c>
      <c r="AJ561" s="405">
        <f t="shared" si="480"/>
        <v>49823.83</v>
      </c>
      <c r="AK561" s="405">
        <f t="shared" si="481"/>
        <v>24911.91</v>
      </c>
      <c r="AL561" s="405">
        <v>0</v>
      </c>
      <c r="AN561" s="372">
        <f>I561/'Приложение 1.1'!J559</f>
        <v>0</v>
      </c>
      <c r="AO561" s="372" t="e">
        <f t="shared" si="448"/>
        <v>#DIV/0!</v>
      </c>
      <c r="AP561" s="372" t="e">
        <f t="shared" si="449"/>
        <v>#DIV/0!</v>
      </c>
      <c r="AQ561" s="372" t="e">
        <f t="shared" si="450"/>
        <v>#DIV/0!</v>
      </c>
      <c r="AR561" s="372" t="e">
        <f t="shared" si="451"/>
        <v>#DIV/0!</v>
      </c>
      <c r="AS561" s="372" t="e">
        <f t="shared" si="452"/>
        <v>#DIV/0!</v>
      </c>
      <c r="AT561" s="372" t="e">
        <f t="shared" si="453"/>
        <v>#DIV/0!</v>
      </c>
      <c r="AU561" s="372">
        <f t="shared" si="454"/>
        <v>3524.5742888888885</v>
      </c>
      <c r="AV561" s="372" t="e">
        <f t="shared" si="455"/>
        <v>#DIV/0!</v>
      </c>
      <c r="AW561" s="372" t="e">
        <f t="shared" si="456"/>
        <v>#DIV/0!</v>
      </c>
      <c r="AX561" s="372" t="e">
        <f t="shared" si="457"/>
        <v>#DIV/0!</v>
      </c>
      <c r="AY561" s="372">
        <f>AI561/'Приложение 1.1'!J559</f>
        <v>0</v>
      </c>
      <c r="AZ561" s="404">
        <v>766.59</v>
      </c>
      <c r="BA561" s="404">
        <v>2173.62</v>
      </c>
      <c r="BB561" s="404">
        <v>891.36</v>
      </c>
      <c r="BC561" s="404">
        <v>860.72</v>
      </c>
      <c r="BD561" s="404">
        <v>1699.83</v>
      </c>
      <c r="BE561" s="404">
        <v>1134.04</v>
      </c>
      <c r="BF561" s="404">
        <v>2338035</v>
      </c>
      <c r="BG561" s="404">
        <f t="shared" si="458"/>
        <v>4837.9799999999996</v>
      </c>
      <c r="BH561" s="404">
        <v>9186</v>
      </c>
      <c r="BI561" s="404">
        <v>3559.09</v>
      </c>
      <c r="BJ561" s="404">
        <v>6295.55</v>
      </c>
      <c r="BK561" s="404">
        <f t="shared" si="459"/>
        <v>934101.09</v>
      </c>
      <c r="BL561" s="373" t="str">
        <f t="shared" si="460"/>
        <v xml:space="preserve"> </v>
      </c>
      <c r="BM561" s="373" t="e">
        <f t="shared" si="461"/>
        <v>#DIV/0!</v>
      </c>
      <c r="BN561" s="373" t="e">
        <f t="shared" si="462"/>
        <v>#DIV/0!</v>
      </c>
      <c r="BO561" s="373" t="e">
        <f t="shared" si="463"/>
        <v>#DIV/0!</v>
      </c>
      <c r="BP561" s="373" t="e">
        <f t="shared" si="464"/>
        <v>#DIV/0!</v>
      </c>
      <c r="BQ561" s="373" t="e">
        <f t="shared" si="465"/>
        <v>#DIV/0!</v>
      </c>
      <c r="BR561" s="373" t="e">
        <f t="shared" si="466"/>
        <v>#DIV/0!</v>
      </c>
      <c r="BS561" s="373" t="str">
        <f t="shared" si="467"/>
        <v xml:space="preserve"> </v>
      </c>
      <c r="BT561" s="373" t="e">
        <f t="shared" si="468"/>
        <v>#DIV/0!</v>
      </c>
      <c r="BU561" s="373" t="e">
        <f t="shared" si="469"/>
        <v>#DIV/0!</v>
      </c>
      <c r="BV561" s="373" t="e">
        <f t="shared" si="470"/>
        <v>#DIV/0!</v>
      </c>
      <c r="BW561" s="373" t="str">
        <f t="shared" si="471"/>
        <v xml:space="preserve"> </v>
      </c>
      <c r="BY561" s="406">
        <f t="shared" si="472"/>
        <v>3.0000002950395714</v>
      </c>
      <c r="BZ561" s="407">
        <f t="shared" si="473"/>
        <v>1.4999998464589988</v>
      </c>
      <c r="CA561" s="408">
        <f t="shared" si="474"/>
        <v>3690.6537111111111</v>
      </c>
      <c r="CB561" s="404">
        <f t="shared" si="475"/>
        <v>5055.6899999999996</v>
      </c>
      <c r="CC561" s="409" t="str">
        <f t="shared" si="476"/>
        <v xml:space="preserve"> </v>
      </c>
      <c r="CD561" s="418">
        <f>CA561-CB561</f>
        <v>-1365.0362888888885</v>
      </c>
    </row>
    <row r="562" spans="1:82" s="403" customFormat="1" ht="9" customHeight="1">
      <c r="A562" s="641">
        <v>183</v>
      </c>
      <c r="B562" s="442" t="s">
        <v>827</v>
      </c>
      <c r="C562" s="410">
        <v>1676.6</v>
      </c>
      <c r="D562" s="413"/>
      <c r="E562" s="410"/>
      <c r="F562" s="410"/>
      <c r="G562" s="415">
        <f t="shared" si="479"/>
        <v>4263245.88</v>
      </c>
      <c r="H562" s="410">
        <f t="shared" si="482"/>
        <v>0</v>
      </c>
      <c r="I562" s="416">
        <v>0</v>
      </c>
      <c r="J562" s="416">
        <v>0</v>
      </c>
      <c r="K562" s="416">
        <v>0</v>
      </c>
      <c r="L562" s="416">
        <v>0</v>
      </c>
      <c r="M562" s="416">
        <v>0</v>
      </c>
      <c r="N562" s="410">
        <v>0</v>
      </c>
      <c r="O562" s="410">
        <v>0</v>
      </c>
      <c r="P562" s="410">
        <v>0</v>
      </c>
      <c r="Q562" s="410">
        <v>0</v>
      </c>
      <c r="R562" s="410">
        <v>0</v>
      </c>
      <c r="S562" s="410">
        <v>0</v>
      </c>
      <c r="T562" s="417">
        <v>0</v>
      </c>
      <c r="U562" s="410">
        <v>0</v>
      </c>
      <c r="V562" s="436" t="s">
        <v>993</v>
      </c>
      <c r="W562" s="405">
        <v>1112</v>
      </c>
      <c r="X562" s="410">
        <f>ROUND(IF(V562="СК",4852.98,5055.69)*0.955*0.79*W562,2)</f>
        <v>4071399.81</v>
      </c>
      <c r="Y562" s="405">
        <v>0</v>
      </c>
      <c r="Z562" s="405">
        <v>0</v>
      </c>
      <c r="AA562" s="405">
        <v>0</v>
      </c>
      <c r="AB562" s="405">
        <v>0</v>
      </c>
      <c r="AC562" s="405">
        <v>0</v>
      </c>
      <c r="AD562" s="405">
        <v>0</v>
      </c>
      <c r="AE562" s="405">
        <v>0</v>
      </c>
      <c r="AF562" s="405">
        <v>0</v>
      </c>
      <c r="AG562" s="405">
        <v>0</v>
      </c>
      <c r="AH562" s="405">
        <v>0</v>
      </c>
      <c r="AI562" s="405">
        <v>0</v>
      </c>
      <c r="AJ562" s="405">
        <f t="shared" si="480"/>
        <v>127897.38</v>
      </c>
      <c r="AK562" s="405">
        <f t="shared" si="481"/>
        <v>63948.69</v>
      </c>
      <c r="AL562" s="405">
        <v>0</v>
      </c>
      <c r="AN562" s="372">
        <f>I562/'Приложение 1.1'!J560</f>
        <v>0</v>
      </c>
      <c r="AO562" s="372" t="e">
        <f t="shared" si="448"/>
        <v>#DIV/0!</v>
      </c>
      <c r="AP562" s="372" t="e">
        <f t="shared" si="449"/>
        <v>#DIV/0!</v>
      </c>
      <c r="AQ562" s="372" t="e">
        <f t="shared" si="450"/>
        <v>#DIV/0!</v>
      </c>
      <c r="AR562" s="372" t="e">
        <f t="shared" si="451"/>
        <v>#DIV/0!</v>
      </c>
      <c r="AS562" s="372" t="e">
        <f t="shared" si="452"/>
        <v>#DIV/0!</v>
      </c>
      <c r="AT562" s="372" t="e">
        <f t="shared" si="453"/>
        <v>#DIV/0!</v>
      </c>
      <c r="AU562" s="372">
        <f t="shared" si="454"/>
        <v>3661.3307643884891</v>
      </c>
      <c r="AV562" s="372" t="e">
        <f t="shared" si="455"/>
        <v>#DIV/0!</v>
      </c>
      <c r="AW562" s="372" t="e">
        <f t="shared" si="456"/>
        <v>#DIV/0!</v>
      </c>
      <c r="AX562" s="372" t="e">
        <f t="shared" si="457"/>
        <v>#DIV/0!</v>
      </c>
      <c r="AY562" s="372">
        <f>AI562/'Приложение 1.1'!J560</f>
        <v>0</v>
      </c>
      <c r="AZ562" s="404">
        <v>766.59</v>
      </c>
      <c r="BA562" s="404">
        <v>2173.62</v>
      </c>
      <c r="BB562" s="404">
        <v>891.36</v>
      </c>
      <c r="BC562" s="404">
        <v>860.72</v>
      </c>
      <c r="BD562" s="404">
        <v>1699.83</v>
      </c>
      <c r="BE562" s="404">
        <v>1134.04</v>
      </c>
      <c r="BF562" s="404">
        <v>2338035</v>
      </c>
      <c r="BG562" s="404">
        <f t="shared" si="458"/>
        <v>4644</v>
      </c>
      <c r="BH562" s="404">
        <v>9186</v>
      </c>
      <c r="BI562" s="404">
        <v>3559.09</v>
      </c>
      <c r="BJ562" s="404">
        <v>6295.55</v>
      </c>
      <c r="BK562" s="404">
        <f t="shared" si="459"/>
        <v>934101.09</v>
      </c>
      <c r="BL562" s="373" t="str">
        <f t="shared" si="460"/>
        <v xml:space="preserve"> </v>
      </c>
      <c r="BM562" s="373" t="e">
        <f t="shared" si="461"/>
        <v>#DIV/0!</v>
      </c>
      <c r="BN562" s="373" t="e">
        <f t="shared" si="462"/>
        <v>#DIV/0!</v>
      </c>
      <c r="BO562" s="373" t="e">
        <f t="shared" si="463"/>
        <v>#DIV/0!</v>
      </c>
      <c r="BP562" s="373" t="e">
        <f t="shared" si="464"/>
        <v>#DIV/0!</v>
      </c>
      <c r="BQ562" s="373" t="e">
        <f t="shared" si="465"/>
        <v>#DIV/0!</v>
      </c>
      <c r="BR562" s="373" t="e">
        <f t="shared" si="466"/>
        <v>#DIV/0!</v>
      </c>
      <c r="BS562" s="373" t="str">
        <f t="shared" si="467"/>
        <v xml:space="preserve"> </v>
      </c>
      <c r="BT562" s="373" t="e">
        <f t="shared" si="468"/>
        <v>#DIV/0!</v>
      </c>
      <c r="BU562" s="373" t="e">
        <f t="shared" si="469"/>
        <v>#DIV/0!</v>
      </c>
      <c r="BV562" s="373" t="e">
        <f t="shared" si="470"/>
        <v>#DIV/0!</v>
      </c>
      <c r="BW562" s="373" t="str">
        <f t="shared" si="471"/>
        <v xml:space="preserve"> </v>
      </c>
      <c r="BY562" s="406">
        <f t="shared" si="472"/>
        <v>3.0000000844427022</v>
      </c>
      <c r="BZ562" s="407">
        <f t="shared" si="473"/>
        <v>1.5000000422213511</v>
      </c>
      <c r="CA562" s="408">
        <f t="shared" si="474"/>
        <v>3833.8542086330935</v>
      </c>
      <c r="CB562" s="404">
        <f t="shared" si="475"/>
        <v>4852.9799999999996</v>
      </c>
      <c r="CC562" s="409" t="str">
        <f t="shared" si="476"/>
        <v xml:space="preserve"> </v>
      </c>
    </row>
    <row r="563" spans="1:82" s="651" customFormat="1" ht="9" customHeight="1">
      <c r="A563" s="642">
        <v>184</v>
      </c>
      <c r="B563" s="684" t="s">
        <v>828</v>
      </c>
      <c r="C563" s="648">
        <v>1295.5999999999999</v>
      </c>
      <c r="D563" s="665"/>
      <c r="E563" s="648"/>
      <c r="F563" s="648"/>
      <c r="G563" s="696">
        <f t="shared" si="479"/>
        <v>2884847.54</v>
      </c>
      <c r="H563" s="648">
        <f t="shared" si="482"/>
        <v>0</v>
      </c>
      <c r="I563" s="673">
        <v>0</v>
      </c>
      <c r="J563" s="673">
        <v>0</v>
      </c>
      <c r="K563" s="673">
        <v>0</v>
      </c>
      <c r="L563" s="673">
        <v>0</v>
      </c>
      <c r="M563" s="673">
        <v>0</v>
      </c>
      <c r="N563" s="648">
        <v>0</v>
      </c>
      <c r="O563" s="648">
        <v>0</v>
      </c>
      <c r="P563" s="648">
        <v>0</v>
      </c>
      <c r="Q563" s="648">
        <v>0</v>
      </c>
      <c r="R563" s="648">
        <v>0</v>
      </c>
      <c r="S563" s="648">
        <v>0</v>
      </c>
      <c r="T563" s="649">
        <v>0</v>
      </c>
      <c r="U563" s="648">
        <v>0</v>
      </c>
      <c r="V563" s="706" t="s">
        <v>992</v>
      </c>
      <c r="W563" s="650">
        <v>723</v>
      </c>
      <c r="X563" s="648">
        <v>2757127.82</v>
      </c>
      <c r="Y563" s="650">
        <v>0</v>
      </c>
      <c r="Z563" s="650">
        <v>0</v>
      </c>
      <c r="AA563" s="650">
        <v>0</v>
      </c>
      <c r="AB563" s="650">
        <v>0</v>
      </c>
      <c r="AC563" s="650">
        <v>0</v>
      </c>
      <c r="AD563" s="650">
        <v>0</v>
      </c>
      <c r="AE563" s="650">
        <v>0</v>
      </c>
      <c r="AF563" s="650">
        <v>0</v>
      </c>
      <c r="AG563" s="650">
        <v>0</v>
      </c>
      <c r="AH563" s="650">
        <v>0</v>
      </c>
      <c r="AI563" s="650">
        <v>0</v>
      </c>
      <c r="AJ563" s="650">
        <v>85004.09</v>
      </c>
      <c r="AK563" s="650">
        <v>42715.63</v>
      </c>
      <c r="AL563" s="650">
        <v>0</v>
      </c>
      <c r="AN563" s="372">
        <f>I563/'Приложение 1.1'!J561</f>
        <v>0</v>
      </c>
      <c r="AO563" s="372" t="e">
        <f t="shared" si="448"/>
        <v>#DIV/0!</v>
      </c>
      <c r="AP563" s="372" t="e">
        <f t="shared" si="449"/>
        <v>#DIV/0!</v>
      </c>
      <c r="AQ563" s="372" t="e">
        <f t="shared" si="450"/>
        <v>#DIV/0!</v>
      </c>
      <c r="AR563" s="372" t="e">
        <f t="shared" si="451"/>
        <v>#DIV/0!</v>
      </c>
      <c r="AS563" s="372" t="e">
        <f t="shared" si="452"/>
        <v>#DIV/0!</v>
      </c>
      <c r="AT563" s="372" t="e">
        <f t="shared" si="453"/>
        <v>#DIV/0!</v>
      </c>
      <c r="AU563" s="372">
        <f t="shared" si="454"/>
        <v>3813.4547994467493</v>
      </c>
      <c r="AV563" s="372" t="e">
        <f t="shared" si="455"/>
        <v>#DIV/0!</v>
      </c>
      <c r="AW563" s="372" t="e">
        <f t="shared" si="456"/>
        <v>#DIV/0!</v>
      </c>
      <c r="AX563" s="372" t="e">
        <f t="shared" si="457"/>
        <v>#DIV/0!</v>
      </c>
      <c r="AY563" s="372">
        <f>AI563/'Приложение 1.1'!J561</f>
        <v>0</v>
      </c>
      <c r="AZ563" s="404">
        <v>766.59</v>
      </c>
      <c r="BA563" s="404">
        <v>2173.62</v>
      </c>
      <c r="BB563" s="404">
        <v>891.36</v>
      </c>
      <c r="BC563" s="404">
        <v>860.72</v>
      </c>
      <c r="BD563" s="404">
        <v>1699.83</v>
      </c>
      <c r="BE563" s="404">
        <v>1134.04</v>
      </c>
      <c r="BF563" s="404">
        <v>2338035</v>
      </c>
      <c r="BG563" s="404">
        <f t="shared" si="458"/>
        <v>4837.9799999999996</v>
      </c>
      <c r="BH563" s="404">
        <v>9186</v>
      </c>
      <c r="BI563" s="404">
        <v>3559.09</v>
      </c>
      <c r="BJ563" s="404">
        <v>6295.55</v>
      </c>
      <c r="BK563" s="404">
        <f t="shared" si="459"/>
        <v>934101.09</v>
      </c>
      <c r="BL563" s="373" t="str">
        <f t="shared" si="460"/>
        <v xml:space="preserve"> </v>
      </c>
      <c r="BM563" s="373" t="e">
        <f t="shared" si="461"/>
        <v>#DIV/0!</v>
      </c>
      <c r="BN563" s="373" t="e">
        <f t="shared" si="462"/>
        <v>#DIV/0!</v>
      </c>
      <c r="BO563" s="373" t="e">
        <f t="shared" si="463"/>
        <v>#DIV/0!</v>
      </c>
      <c r="BP563" s="373" t="e">
        <f t="shared" si="464"/>
        <v>#DIV/0!</v>
      </c>
      <c r="BQ563" s="373" t="e">
        <f t="shared" si="465"/>
        <v>#DIV/0!</v>
      </c>
      <c r="BR563" s="373" t="e">
        <f t="shared" si="466"/>
        <v>#DIV/0!</v>
      </c>
      <c r="BS563" s="373" t="str">
        <f t="shared" si="467"/>
        <v xml:space="preserve"> </v>
      </c>
      <c r="BT563" s="373" t="e">
        <f t="shared" si="468"/>
        <v>#DIV/0!</v>
      </c>
      <c r="BU563" s="373" t="e">
        <f t="shared" si="469"/>
        <v>#DIV/0!</v>
      </c>
      <c r="BV563" s="373" t="e">
        <f t="shared" si="470"/>
        <v>#DIV/0!</v>
      </c>
      <c r="BW563" s="373" t="str">
        <f t="shared" si="471"/>
        <v xml:space="preserve"> </v>
      </c>
      <c r="BX563" s="403"/>
      <c r="BY563" s="406">
        <f t="shared" si="472"/>
        <v>2.9465713117026624</v>
      </c>
      <c r="BZ563" s="407">
        <f t="shared" si="473"/>
        <v>1.4806893399988825</v>
      </c>
      <c r="CA563" s="408">
        <f t="shared" si="474"/>
        <v>3990.1072475795299</v>
      </c>
      <c r="CB563" s="404">
        <f t="shared" si="475"/>
        <v>5055.6899999999996</v>
      </c>
      <c r="CC563" s="409" t="str">
        <f t="shared" si="476"/>
        <v xml:space="preserve"> </v>
      </c>
      <c r="CD563" s="697">
        <f>CA563-CB563</f>
        <v>-1065.5827524204697</v>
      </c>
    </row>
    <row r="564" spans="1:82" s="551" customFormat="1" ht="9" customHeight="1">
      <c r="A564" s="641">
        <v>185</v>
      </c>
      <c r="B564" s="559" t="s">
        <v>829</v>
      </c>
      <c r="C564" s="547">
        <v>1545</v>
      </c>
      <c r="D564" s="544"/>
      <c r="E564" s="547"/>
      <c r="F564" s="547"/>
      <c r="G564" s="546">
        <f>ROUND((H564+AI564+AJ564+AK564),2)</f>
        <v>2605279.4900000002</v>
      </c>
      <c r="H564" s="547">
        <f t="shared" si="482"/>
        <v>1974964.8399999999</v>
      </c>
      <c r="I564" s="548">
        <f>ROUND(0.89*801.08*0.955*'Приложение 1.1'!J562,2)</f>
        <v>1051956.43</v>
      </c>
      <c r="J564" s="548">
        <v>234</v>
      </c>
      <c r="K564" s="548">
        <f>ROUND(2271.44*0.955*J564*0.61,2)</f>
        <v>309635.21000000002</v>
      </c>
      <c r="L564" s="548">
        <v>224</v>
      </c>
      <c r="M564" s="548">
        <f>ROUND(L564*931.47*0.955*0.96,2)</f>
        <v>191289.66</v>
      </c>
      <c r="N564" s="547">
        <v>234</v>
      </c>
      <c r="O564" s="547">
        <f>ROUND(899.45*0.955*N564*0.98,2)</f>
        <v>196980.09</v>
      </c>
      <c r="P564" s="547">
        <v>0</v>
      </c>
      <c r="Q564" s="547">
        <v>0</v>
      </c>
      <c r="R564" s="547">
        <v>234</v>
      </c>
      <c r="S564" s="547">
        <f>ROUND(1185.07*0.955*R564*0.85,2)</f>
        <v>225103.45</v>
      </c>
      <c r="T564" s="549">
        <v>0</v>
      </c>
      <c r="U564" s="547">
        <v>0</v>
      </c>
      <c r="V564" s="554"/>
      <c r="W564" s="550">
        <v>0</v>
      </c>
      <c r="X564" s="547">
        <f>ROUND(IF(V564="СК",4852.98,5055.69)*0.955*0.79*W564,2)</f>
        <v>0</v>
      </c>
      <c r="Y564" s="550">
        <v>0</v>
      </c>
      <c r="Z564" s="550">
        <v>0</v>
      </c>
      <c r="AA564" s="550">
        <v>0</v>
      </c>
      <c r="AB564" s="550">
        <v>0</v>
      </c>
      <c r="AC564" s="550">
        <v>0</v>
      </c>
      <c r="AD564" s="550">
        <v>0</v>
      </c>
      <c r="AE564" s="550">
        <v>0</v>
      </c>
      <c r="AF564" s="550">
        <v>0</v>
      </c>
      <c r="AG564" s="550">
        <v>0</v>
      </c>
      <c r="AH564" s="550">
        <v>0</v>
      </c>
      <c r="AI564" s="550">
        <f>ROUND(78899.97+434177.11,2)</f>
        <v>513077.08</v>
      </c>
      <c r="AJ564" s="550">
        <f>ROUND((AI564+H564)/95.5*3,2)</f>
        <v>78158.38</v>
      </c>
      <c r="AK564" s="550">
        <f>ROUND((AI564+H564)/95.5*1.5,2)</f>
        <v>39079.19</v>
      </c>
      <c r="AL564" s="550">
        <v>0</v>
      </c>
      <c r="AN564" s="372">
        <f>I564/'Приложение 1.1'!J562</f>
        <v>680.8779482200647</v>
      </c>
      <c r="AO564" s="372">
        <f t="shared" si="448"/>
        <v>1323.2273931623934</v>
      </c>
      <c r="AP564" s="372">
        <f t="shared" si="449"/>
        <v>853.97169642857148</v>
      </c>
      <c r="AQ564" s="372">
        <f t="shared" si="450"/>
        <v>841.79525641025634</v>
      </c>
      <c r="AR564" s="372" t="e">
        <f t="shared" si="451"/>
        <v>#DIV/0!</v>
      </c>
      <c r="AS564" s="372">
        <f t="shared" si="452"/>
        <v>961.98055555555561</v>
      </c>
      <c r="AT564" s="372" t="e">
        <f t="shared" si="453"/>
        <v>#DIV/0!</v>
      </c>
      <c r="AU564" s="372" t="e">
        <f t="shared" si="454"/>
        <v>#DIV/0!</v>
      </c>
      <c r="AV564" s="372" t="e">
        <f t="shared" si="455"/>
        <v>#DIV/0!</v>
      </c>
      <c r="AW564" s="372" t="e">
        <f t="shared" si="456"/>
        <v>#DIV/0!</v>
      </c>
      <c r="AX564" s="372" t="e">
        <f t="shared" si="457"/>
        <v>#DIV/0!</v>
      </c>
      <c r="AY564" s="372">
        <f>AI564/'Приложение 1.1'!J562</f>
        <v>332.08872491909386</v>
      </c>
      <c r="AZ564" s="404">
        <v>766.59</v>
      </c>
      <c r="BA564" s="404">
        <v>2173.62</v>
      </c>
      <c r="BB564" s="404">
        <v>891.36</v>
      </c>
      <c r="BC564" s="404">
        <v>860.72</v>
      </c>
      <c r="BD564" s="404">
        <v>1699.83</v>
      </c>
      <c r="BE564" s="404">
        <v>1134.04</v>
      </c>
      <c r="BF564" s="404">
        <v>2338035</v>
      </c>
      <c r="BG564" s="404">
        <f t="shared" si="458"/>
        <v>4644</v>
      </c>
      <c r="BH564" s="404">
        <v>9186</v>
      </c>
      <c r="BI564" s="404">
        <v>3559.09</v>
      </c>
      <c r="BJ564" s="404">
        <v>6295.55</v>
      </c>
      <c r="BK564" s="404">
        <f t="shared" si="459"/>
        <v>934101.09</v>
      </c>
      <c r="BL564" s="373" t="str">
        <f t="shared" si="460"/>
        <v xml:space="preserve"> </v>
      </c>
      <c r="BM564" s="373" t="str">
        <f t="shared" si="461"/>
        <v xml:space="preserve"> </v>
      </c>
      <c r="BN564" s="373" t="str">
        <f t="shared" si="462"/>
        <v xml:space="preserve"> </v>
      </c>
      <c r="BO564" s="373" t="str">
        <f t="shared" si="463"/>
        <v xml:space="preserve"> </v>
      </c>
      <c r="BP564" s="373" t="e">
        <f t="shared" si="464"/>
        <v>#DIV/0!</v>
      </c>
      <c r="BQ564" s="373" t="str">
        <f t="shared" si="465"/>
        <v xml:space="preserve"> </v>
      </c>
      <c r="BR564" s="373" t="e">
        <f t="shared" si="466"/>
        <v>#DIV/0!</v>
      </c>
      <c r="BS564" s="373" t="e">
        <f t="shared" si="467"/>
        <v>#DIV/0!</v>
      </c>
      <c r="BT564" s="373" t="e">
        <f t="shared" si="468"/>
        <v>#DIV/0!</v>
      </c>
      <c r="BU564" s="373" t="e">
        <f t="shared" si="469"/>
        <v>#DIV/0!</v>
      </c>
      <c r="BV564" s="373" t="e">
        <f t="shared" si="470"/>
        <v>#DIV/0!</v>
      </c>
      <c r="BW564" s="373" t="str">
        <f t="shared" si="471"/>
        <v xml:space="preserve"> </v>
      </c>
      <c r="BX564" s="403"/>
      <c r="BY564" s="406">
        <f t="shared" si="472"/>
        <v>2.9999998195970905</v>
      </c>
      <c r="BZ564" s="407">
        <f t="shared" si="473"/>
        <v>1.4999999097985453</v>
      </c>
      <c r="CA564" s="408" t="e">
        <f t="shared" si="474"/>
        <v>#DIV/0!</v>
      </c>
      <c r="CB564" s="404">
        <f t="shared" si="475"/>
        <v>4852.9799999999996</v>
      </c>
      <c r="CC564" s="409" t="e">
        <f t="shared" si="476"/>
        <v>#DIV/0!</v>
      </c>
    </row>
    <row r="565" spans="1:82" s="403" customFormat="1" ht="9" customHeight="1">
      <c r="A565" s="641">
        <v>186</v>
      </c>
      <c r="B565" s="442" t="s">
        <v>830</v>
      </c>
      <c r="C565" s="410">
        <v>1546.6</v>
      </c>
      <c r="D565" s="413"/>
      <c r="E565" s="410"/>
      <c r="F565" s="410"/>
      <c r="G565" s="415">
        <f t="shared" si="479"/>
        <v>3680500.03</v>
      </c>
      <c r="H565" s="410">
        <f t="shared" si="482"/>
        <v>0</v>
      </c>
      <c r="I565" s="416">
        <v>0</v>
      </c>
      <c r="J565" s="416">
        <v>0</v>
      </c>
      <c r="K565" s="416">
        <v>0</v>
      </c>
      <c r="L565" s="416">
        <v>0</v>
      </c>
      <c r="M565" s="416">
        <v>0</v>
      </c>
      <c r="N565" s="410">
        <v>0</v>
      </c>
      <c r="O565" s="410">
        <v>0</v>
      </c>
      <c r="P565" s="410">
        <v>0</v>
      </c>
      <c r="Q565" s="410">
        <v>0</v>
      </c>
      <c r="R565" s="410">
        <v>0</v>
      </c>
      <c r="S565" s="410">
        <v>0</v>
      </c>
      <c r="T565" s="417">
        <v>0</v>
      </c>
      <c r="U565" s="410">
        <v>0</v>
      </c>
      <c r="V565" s="436" t="s">
        <v>993</v>
      </c>
      <c r="W565" s="405">
        <v>960</v>
      </c>
      <c r="X565" s="410">
        <f>ROUND(IF(V565="СК",4852.98,5055.69)*0.955*0.79*W565,2)</f>
        <v>3514877.53</v>
      </c>
      <c r="Y565" s="405">
        <v>0</v>
      </c>
      <c r="Z565" s="405">
        <v>0</v>
      </c>
      <c r="AA565" s="405">
        <v>0</v>
      </c>
      <c r="AB565" s="405">
        <v>0</v>
      </c>
      <c r="AC565" s="405">
        <v>0</v>
      </c>
      <c r="AD565" s="405">
        <v>0</v>
      </c>
      <c r="AE565" s="405">
        <v>0</v>
      </c>
      <c r="AF565" s="405">
        <v>0</v>
      </c>
      <c r="AG565" s="405">
        <v>0</v>
      </c>
      <c r="AH565" s="405">
        <v>0</v>
      </c>
      <c r="AI565" s="405">
        <v>0</v>
      </c>
      <c r="AJ565" s="405">
        <f t="shared" si="480"/>
        <v>110415</v>
      </c>
      <c r="AK565" s="405">
        <f t="shared" si="481"/>
        <v>55207.5</v>
      </c>
      <c r="AL565" s="405">
        <v>0</v>
      </c>
      <c r="AN565" s="372">
        <f>I565/'Приложение 1.1'!J563</f>
        <v>0</v>
      </c>
      <c r="AO565" s="372" t="e">
        <f t="shared" si="448"/>
        <v>#DIV/0!</v>
      </c>
      <c r="AP565" s="372" t="e">
        <f t="shared" si="449"/>
        <v>#DIV/0!</v>
      </c>
      <c r="AQ565" s="372" t="e">
        <f t="shared" si="450"/>
        <v>#DIV/0!</v>
      </c>
      <c r="AR565" s="372" t="e">
        <f t="shared" si="451"/>
        <v>#DIV/0!</v>
      </c>
      <c r="AS565" s="372" t="e">
        <f t="shared" si="452"/>
        <v>#DIV/0!</v>
      </c>
      <c r="AT565" s="372" t="e">
        <f t="shared" si="453"/>
        <v>#DIV/0!</v>
      </c>
      <c r="AU565" s="372">
        <f t="shared" si="454"/>
        <v>3661.3307604166666</v>
      </c>
      <c r="AV565" s="372" t="e">
        <f t="shared" si="455"/>
        <v>#DIV/0!</v>
      </c>
      <c r="AW565" s="372" t="e">
        <f t="shared" si="456"/>
        <v>#DIV/0!</v>
      </c>
      <c r="AX565" s="372" t="e">
        <f t="shared" si="457"/>
        <v>#DIV/0!</v>
      </c>
      <c r="AY565" s="372">
        <f>AI565/'Приложение 1.1'!J563</f>
        <v>0</v>
      </c>
      <c r="AZ565" s="404">
        <v>766.59</v>
      </c>
      <c r="BA565" s="404">
        <v>2173.62</v>
      </c>
      <c r="BB565" s="404">
        <v>891.36</v>
      </c>
      <c r="BC565" s="404">
        <v>860.72</v>
      </c>
      <c r="BD565" s="404">
        <v>1699.83</v>
      </c>
      <c r="BE565" s="404">
        <v>1134.04</v>
      </c>
      <c r="BF565" s="404">
        <v>2338035</v>
      </c>
      <c r="BG565" s="404">
        <f t="shared" si="458"/>
        <v>4644</v>
      </c>
      <c r="BH565" s="404">
        <v>9186</v>
      </c>
      <c r="BI565" s="404">
        <v>3559.09</v>
      </c>
      <c r="BJ565" s="404">
        <v>6295.55</v>
      </c>
      <c r="BK565" s="404">
        <f t="shared" si="459"/>
        <v>934101.09</v>
      </c>
      <c r="BL565" s="373" t="str">
        <f t="shared" si="460"/>
        <v xml:space="preserve"> </v>
      </c>
      <c r="BM565" s="373" t="e">
        <f t="shared" si="461"/>
        <v>#DIV/0!</v>
      </c>
      <c r="BN565" s="373" t="e">
        <f t="shared" si="462"/>
        <v>#DIV/0!</v>
      </c>
      <c r="BO565" s="373" t="e">
        <f t="shared" si="463"/>
        <v>#DIV/0!</v>
      </c>
      <c r="BP565" s="373" t="e">
        <f t="shared" si="464"/>
        <v>#DIV/0!</v>
      </c>
      <c r="BQ565" s="373" t="e">
        <f t="shared" si="465"/>
        <v>#DIV/0!</v>
      </c>
      <c r="BR565" s="373" t="e">
        <f t="shared" si="466"/>
        <v>#DIV/0!</v>
      </c>
      <c r="BS565" s="373" t="str">
        <f t="shared" si="467"/>
        <v xml:space="preserve"> </v>
      </c>
      <c r="BT565" s="373" t="e">
        <f t="shared" si="468"/>
        <v>#DIV/0!</v>
      </c>
      <c r="BU565" s="373" t="e">
        <f t="shared" si="469"/>
        <v>#DIV/0!</v>
      </c>
      <c r="BV565" s="373" t="e">
        <f t="shared" si="470"/>
        <v>#DIV/0!</v>
      </c>
      <c r="BW565" s="373" t="str">
        <f t="shared" si="471"/>
        <v xml:space="preserve"> </v>
      </c>
      <c r="BY565" s="406">
        <f t="shared" si="472"/>
        <v>2.999999975546801</v>
      </c>
      <c r="BZ565" s="407">
        <f t="shared" si="473"/>
        <v>1.4999999877734005</v>
      </c>
      <c r="CA565" s="408">
        <f t="shared" si="474"/>
        <v>3833.8541979166666</v>
      </c>
      <c r="CB565" s="404">
        <f t="shared" si="475"/>
        <v>4852.9799999999996</v>
      </c>
      <c r="CC565" s="409" t="str">
        <f t="shared" si="476"/>
        <v xml:space="preserve"> </v>
      </c>
    </row>
    <row r="566" spans="1:82" s="651" customFormat="1" ht="9" customHeight="1">
      <c r="A566" s="642">
        <v>187</v>
      </c>
      <c r="B566" s="684" t="s">
        <v>831</v>
      </c>
      <c r="C566" s="648">
        <v>208.8</v>
      </c>
      <c r="D566" s="665"/>
      <c r="E566" s="648"/>
      <c r="F566" s="648"/>
      <c r="G566" s="696">
        <f t="shared" si="479"/>
        <v>1392956.54</v>
      </c>
      <c r="H566" s="648">
        <f t="shared" si="482"/>
        <v>0</v>
      </c>
      <c r="I566" s="673">
        <v>0</v>
      </c>
      <c r="J566" s="673">
        <v>0</v>
      </c>
      <c r="K566" s="673">
        <v>0</v>
      </c>
      <c r="L566" s="673">
        <v>0</v>
      </c>
      <c r="M566" s="673">
        <v>0</v>
      </c>
      <c r="N566" s="648">
        <v>0</v>
      </c>
      <c r="O566" s="648">
        <v>0</v>
      </c>
      <c r="P566" s="648">
        <v>0</v>
      </c>
      <c r="Q566" s="648">
        <v>0</v>
      </c>
      <c r="R566" s="648">
        <v>0</v>
      </c>
      <c r="S566" s="648">
        <v>0</v>
      </c>
      <c r="T566" s="649">
        <v>0</v>
      </c>
      <c r="U566" s="648">
        <v>0</v>
      </c>
      <c r="V566" s="706" t="s">
        <v>993</v>
      </c>
      <c r="W566" s="650">
        <v>367</v>
      </c>
      <c r="X566" s="648">
        <v>1353580.36</v>
      </c>
      <c r="Y566" s="650">
        <v>0</v>
      </c>
      <c r="Z566" s="650">
        <v>0</v>
      </c>
      <c r="AA566" s="650">
        <v>0</v>
      </c>
      <c r="AB566" s="650">
        <v>0</v>
      </c>
      <c r="AC566" s="650">
        <v>0</v>
      </c>
      <c r="AD566" s="650">
        <v>0</v>
      </c>
      <c r="AE566" s="650">
        <v>0</v>
      </c>
      <c r="AF566" s="650">
        <v>0</v>
      </c>
      <c r="AG566" s="650">
        <v>0</v>
      </c>
      <c r="AH566" s="650">
        <v>0</v>
      </c>
      <c r="AI566" s="650">
        <v>0</v>
      </c>
      <c r="AJ566" s="650">
        <v>26206.89</v>
      </c>
      <c r="AK566" s="650">
        <v>13169.29</v>
      </c>
      <c r="AL566" s="650">
        <v>0</v>
      </c>
      <c r="AN566" s="372">
        <f>I566/'Приложение 1.1'!J564</f>
        <v>0</v>
      </c>
      <c r="AO566" s="372" t="e">
        <f t="shared" si="448"/>
        <v>#DIV/0!</v>
      </c>
      <c r="AP566" s="372" t="e">
        <f t="shared" si="449"/>
        <v>#DIV/0!</v>
      </c>
      <c r="AQ566" s="372" t="e">
        <f t="shared" si="450"/>
        <v>#DIV/0!</v>
      </c>
      <c r="AR566" s="372" t="e">
        <f t="shared" si="451"/>
        <v>#DIV/0!</v>
      </c>
      <c r="AS566" s="372" t="e">
        <f t="shared" si="452"/>
        <v>#DIV/0!</v>
      </c>
      <c r="AT566" s="372" t="e">
        <f t="shared" si="453"/>
        <v>#DIV/0!</v>
      </c>
      <c r="AU566" s="372">
        <f t="shared" si="454"/>
        <v>3688.2298637602184</v>
      </c>
      <c r="AV566" s="372" t="e">
        <f t="shared" si="455"/>
        <v>#DIV/0!</v>
      </c>
      <c r="AW566" s="372" t="e">
        <f t="shared" si="456"/>
        <v>#DIV/0!</v>
      </c>
      <c r="AX566" s="372" t="e">
        <f t="shared" si="457"/>
        <v>#DIV/0!</v>
      </c>
      <c r="AY566" s="372">
        <f>AI566/'Приложение 1.1'!J564</f>
        <v>0</v>
      </c>
      <c r="AZ566" s="404">
        <v>766.59</v>
      </c>
      <c r="BA566" s="404">
        <v>2173.62</v>
      </c>
      <c r="BB566" s="404">
        <v>891.36</v>
      </c>
      <c r="BC566" s="404">
        <v>860.72</v>
      </c>
      <c r="BD566" s="404">
        <v>1699.83</v>
      </c>
      <c r="BE566" s="404">
        <v>1134.04</v>
      </c>
      <c r="BF566" s="404">
        <v>2338035</v>
      </c>
      <c r="BG566" s="404">
        <f t="shared" si="458"/>
        <v>4644</v>
      </c>
      <c r="BH566" s="404">
        <v>9186</v>
      </c>
      <c r="BI566" s="404">
        <v>3559.09</v>
      </c>
      <c r="BJ566" s="404">
        <v>6295.55</v>
      </c>
      <c r="BK566" s="404">
        <f t="shared" si="459"/>
        <v>934101.09</v>
      </c>
      <c r="BL566" s="373" t="str">
        <f t="shared" si="460"/>
        <v xml:space="preserve"> </v>
      </c>
      <c r="BM566" s="373" t="e">
        <f t="shared" si="461"/>
        <v>#DIV/0!</v>
      </c>
      <c r="BN566" s="373" t="e">
        <f t="shared" si="462"/>
        <v>#DIV/0!</v>
      </c>
      <c r="BO566" s="373" t="e">
        <f t="shared" si="463"/>
        <v>#DIV/0!</v>
      </c>
      <c r="BP566" s="373" t="e">
        <f t="shared" si="464"/>
        <v>#DIV/0!</v>
      </c>
      <c r="BQ566" s="373" t="e">
        <f t="shared" si="465"/>
        <v>#DIV/0!</v>
      </c>
      <c r="BR566" s="373" t="e">
        <f t="shared" si="466"/>
        <v>#DIV/0!</v>
      </c>
      <c r="BS566" s="373" t="str">
        <f t="shared" si="467"/>
        <v xml:space="preserve"> </v>
      </c>
      <c r="BT566" s="373" t="e">
        <f t="shared" si="468"/>
        <v>#DIV/0!</v>
      </c>
      <c r="BU566" s="373" t="e">
        <f t="shared" si="469"/>
        <v>#DIV/0!</v>
      </c>
      <c r="BV566" s="373" t="e">
        <f t="shared" si="470"/>
        <v>#DIV/0!</v>
      </c>
      <c r="BW566" s="373" t="str">
        <f t="shared" si="471"/>
        <v xml:space="preserve"> </v>
      </c>
      <c r="BX566" s="403"/>
      <c r="BY566" s="406">
        <f t="shared" si="472"/>
        <v>1.88138604812466</v>
      </c>
      <c r="BZ566" s="407">
        <f t="shared" si="473"/>
        <v>0.94542002006753212</v>
      </c>
      <c r="CA566" s="408">
        <f t="shared" si="474"/>
        <v>3795.5219073569483</v>
      </c>
      <c r="CB566" s="404">
        <f t="shared" si="475"/>
        <v>4852.9799999999996</v>
      </c>
      <c r="CC566" s="409" t="str">
        <f t="shared" si="476"/>
        <v xml:space="preserve"> </v>
      </c>
    </row>
    <row r="567" spans="1:82" s="403" customFormat="1" ht="9" customHeight="1">
      <c r="A567" s="641">
        <v>188</v>
      </c>
      <c r="B567" s="442" t="s">
        <v>832</v>
      </c>
      <c r="C567" s="410">
        <v>2138.4</v>
      </c>
      <c r="D567" s="413"/>
      <c r="E567" s="410"/>
      <c r="F567" s="410"/>
      <c r="G567" s="415">
        <f t="shared" si="479"/>
        <v>3857840.31</v>
      </c>
      <c r="H567" s="410">
        <f t="shared" si="482"/>
        <v>0</v>
      </c>
      <c r="I567" s="416">
        <v>0</v>
      </c>
      <c r="J567" s="416">
        <v>0</v>
      </c>
      <c r="K567" s="416">
        <v>0</v>
      </c>
      <c r="L567" s="416">
        <v>0</v>
      </c>
      <c r="M567" s="416">
        <v>0</v>
      </c>
      <c r="N567" s="410">
        <v>0</v>
      </c>
      <c r="O567" s="410">
        <v>0</v>
      </c>
      <c r="P567" s="410">
        <v>0</v>
      </c>
      <c r="Q567" s="410">
        <v>0</v>
      </c>
      <c r="R567" s="410">
        <v>0</v>
      </c>
      <c r="S567" s="410">
        <v>0</v>
      </c>
      <c r="T567" s="417">
        <v>0</v>
      </c>
      <c r="U567" s="410">
        <v>0</v>
      </c>
      <c r="V567" s="436" t="s">
        <v>992</v>
      </c>
      <c r="W567" s="405">
        <v>1045.3</v>
      </c>
      <c r="X567" s="410">
        <f>ROUND(IF(V567="СК",4852.98,5055.69)*0.955*0.73*W567,2)</f>
        <v>3684237.5</v>
      </c>
      <c r="Y567" s="405">
        <v>0</v>
      </c>
      <c r="Z567" s="405">
        <v>0</v>
      </c>
      <c r="AA567" s="405">
        <v>0</v>
      </c>
      <c r="AB567" s="405">
        <v>0</v>
      </c>
      <c r="AC567" s="405">
        <v>0</v>
      </c>
      <c r="AD567" s="405">
        <v>0</v>
      </c>
      <c r="AE567" s="405">
        <v>0</v>
      </c>
      <c r="AF567" s="405">
        <v>0</v>
      </c>
      <c r="AG567" s="405">
        <v>0</v>
      </c>
      <c r="AH567" s="405">
        <v>0</v>
      </c>
      <c r="AI567" s="405">
        <v>0</v>
      </c>
      <c r="AJ567" s="405">
        <f t="shared" si="480"/>
        <v>115735.21</v>
      </c>
      <c r="AK567" s="405">
        <f t="shared" si="481"/>
        <v>57867.6</v>
      </c>
      <c r="AL567" s="405">
        <v>0</v>
      </c>
      <c r="AN567" s="372">
        <f>I567/'Приложение 1.1'!J565</f>
        <v>0</v>
      </c>
      <c r="AO567" s="372" t="e">
        <f t="shared" si="448"/>
        <v>#DIV/0!</v>
      </c>
      <c r="AP567" s="372" t="e">
        <f t="shared" si="449"/>
        <v>#DIV/0!</v>
      </c>
      <c r="AQ567" s="372" t="e">
        <f t="shared" si="450"/>
        <v>#DIV/0!</v>
      </c>
      <c r="AR567" s="372" t="e">
        <f t="shared" si="451"/>
        <v>#DIV/0!</v>
      </c>
      <c r="AS567" s="372" t="e">
        <f t="shared" si="452"/>
        <v>#DIV/0!</v>
      </c>
      <c r="AT567" s="372" t="e">
        <f t="shared" si="453"/>
        <v>#DIV/0!</v>
      </c>
      <c r="AU567" s="372">
        <f t="shared" si="454"/>
        <v>3524.5742848942887</v>
      </c>
      <c r="AV567" s="372" t="e">
        <f t="shared" si="455"/>
        <v>#DIV/0!</v>
      </c>
      <c r="AW567" s="372" t="e">
        <f t="shared" si="456"/>
        <v>#DIV/0!</v>
      </c>
      <c r="AX567" s="372" t="e">
        <f t="shared" si="457"/>
        <v>#DIV/0!</v>
      </c>
      <c r="AY567" s="372">
        <f>AI567/'Приложение 1.1'!J565</f>
        <v>0</v>
      </c>
      <c r="AZ567" s="404">
        <v>766.59</v>
      </c>
      <c r="BA567" s="404">
        <v>2173.62</v>
      </c>
      <c r="BB567" s="404">
        <v>891.36</v>
      </c>
      <c r="BC567" s="404">
        <v>860.72</v>
      </c>
      <c r="BD567" s="404">
        <v>1699.83</v>
      </c>
      <c r="BE567" s="404">
        <v>1134.04</v>
      </c>
      <c r="BF567" s="404">
        <v>2338035</v>
      </c>
      <c r="BG567" s="404">
        <f t="shared" si="458"/>
        <v>4837.9799999999996</v>
      </c>
      <c r="BH567" s="404">
        <v>9186</v>
      </c>
      <c r="BI567" s="404">
        <v>3559.09</v>
      </c>
      <c r="BJ567" s="404">
        <v>6295.55</v>
      </c>
      <c r="BK567" s="404">
        <f t="shared" si="459"/>
        <v>934101.09</v>
      </c>
      <c r="BL567" s="373" t="str">
        <f t="shared" si="460"/>
        <v xml:space="preserve"> </v>
      </c>
      <c r="BM567" s="373" t="e">
        <f t="shared" si="461"/>
        <v>#DIV/0!</v>
      </c>
      <c r="BN567" s="373" t="e">
        <f t="shared" si="462"/>
        <v>#DIV/0!</v>
      </c>
      <c r="BO567" s="373" t="e">
        <f t="shared" si="463"/>
        <v>#DIV/0!</v>
      </c>
      <c r="BP567" s="373" t="e">
        <f t="shared" si="464"/>
        <v>#DIV/0!</v>
      </c>
      <c r="BQ567" s="373" t="e">
        <f t="shared" si="465"/>
        <v>#DIV/0!</v>
      </c>
      <c r="BR567" s="373" t="e">
        <f t="shared" si="466"/>
        <v>#DIV/0!</v>
      </c>
      <c r="BS567" s="373" t="str">
        <f t="shared" si="467"/>
        <v xml:space="preserve"> </v>
      </c>
      <c r="BT567" s="373" t="e">
        <f t="shared" si="468"/>
        <v>#DIV/0!</v>
      </c>
      <c r="BU567" s="373" t="e">
        <f t="shared" si="469"/>
        <v>#DIV/0!</v>
      </c>
      <c r="BV567" s="373" t="e">
        <f t="shared" si="470"/>
        <v>#DIV/0!</v>
      </c>
      <c r="BW567" s="373" t="str">
        <f t="shared" si="471"/>
        <v xml:space="preserve"> </v>
      </c>
      <c r="BY567" s="406">
        <f t="shared" si="472"/>
        <v>3.0000000181448674</v>
      </c>
      <c r="BZ567" s="407">
        <f t="shared" si="473"/>
        <v>1.4999998794662395</v>
      </c>
      <c r="CA567" s="408">
        <f t="shared" si="474"/>
        <v>3690.6536975031095</v>
      </c>
      <c r="CB567" s="404">
        <f t="shared" si="475"/>
        <v>5055.6899999999996</v>
      </c>
      <c r="CC567" s="409" t="str">
        <f t="shared" si="476"/>
        <v xml:space="preserve"> </v>
      </c>
    </row>
    <row r="568" spans="1:82" s="403" customFormat="1" ht="9" customHeight="1">
      <c r="A568" s="641">
        <v>189</v>
      </c>
      <c r="B568" s="442" t="s">
        <v>833</v>
      </c>
      <c r="C568" s="410">
        <v>400.2</v>
      </c>
      <c r="D568" s="413"/>
      <c r="E568" s="410"/>
      <c r="F568" s="410"/>
      <c r="G568" s="415">
        <f t="shared" si="479"/>
        <v>811943.81</v>
      </c>
      <c r="H568" s="410">
        <f t="shared" si="482"/>
        <v>0</v>
      </c>
      <c r="I568" s="416">
        <v>0</v>
      </c>
      <c r="J568" s="416">
        <v>0</v>
      </c>
      <c r="K568" s="416">
        <v>0</v>
      </c>
      <c r="L568" s="416">
        <v>0</v>
      </c>
      <c r="M568" s="416">
        <v>0</v>
      </c>
      <c r="N568" s="410">
        <v>0</v>
      </c>
      <c r="O568" s="410">
        <v>0</v>
      </c>
      <c r="P568" s="410">
        <v>0</v>
      </c>
      <c r="Q568" s="410">
        <v>0</v>
      </c>
      <c r="R568" s="410">
        <v>0</v>
      </c>
      <c r="S568" s="410">
        <v>0</v>
      </c>
      <c r="T568" s="417">
        <v>0</v>
      </c>
      <c r="U568" s="410">
        <v>0</v>
      </c>
      <c r="V568" s="436" t="s">
        <v>992</v>
      </c>
      <c r="W568" s="405">
        <v>220</v>
      </c>
      <c r="X568" s="410">
        <f>ROUND(IF(V568="СК",4852.98,5055.69)*0.955*0.73*W568,2)</f>
        <v>775406.34</v>
      </c>
      <c r="Y568" s="405">
        <v>0</v>
      </c>
      <c r="Z568" s="405">
        <v>0</v>
      </c>
      <c r="AA568" s="405">
        <v>0</v>
      </c>
      <c r="AB568" s="405">
        <v>0</v>
      </c>
      <c r="AC568" s="405">
        <v>0</v>
      </c>
      <c r="AD568" s="405">
        <v>0</v>
      </c>
      <c r="AE568" s="405">
        <v>0</v>
      </c>
      <c r="AF568" s="405">
        <v>0</v>
      </c>
      <c r="AG568" s="405">
        <v>0</v>
      </c>
      <c r="AH568" s="405">
        <v>0</v>
      </c>
      <c r="AI568" s="405">
        <v>0</v>
      </c>
      <c r="AJ568" s="405">
        <f t="shared" si="480"/>
        <v>24358.31</v>
      </c>
      <c r="AK568" s="405">
        <f t="shared" si="481"/>
        <v>12179.16</v>
      </c>
      <c r="AL568" s="405">
        <v>0</v>
      </c>
      <c r="AN568" s="372">
        <f>I568/'Приложение 1.1'!J566</f>
        <v>0</v>
      </c>
      <c r="AO568" s="372" t="e">
        <f t="shared" si="448"/>
        <v>#DIV/0!</v>
      </c>
      <c r="AP568" s="372" t="e">
        <f t="shared" si="449"/>
        <v>#DIV/0!</v>
      </c>
      <c r="AQ568" s="372" t="e">
        <f t="shared" si="450"/>
        <v>#DIV/0!</v>
      </c>
      <c r="AR568" s="372" t="e">
        <f t="shared" si="451"/>
        <v>#DIV/0!</v>
      </c>
      <c r="AS568" s="372" t="e">
        <f t="shared" si="452"/>
        <v>#DIV/0!</v>
      </c>
      <c r="AT568" s="372" t="e">
        <f t="shared" si="453"/>
        <v>#DIV/0!</v>
      </c>
      <c r="AU568" s="372">
        <f t="shared" si="454"/>
        <v>3524.5742727272727</v>
      </c>
      <c r="AV568" s="372" t="e">
        <f t="shared" si="455"/>
        <v>#DIV/0!</v>
      </c>
      <c r="AW568" s="372" t="e">
        <f t="shared" si="456"/>
        <v>#DIV/0!</v>
      </c>
      <c r="AX568" s="372" t="e">
        <f t="shared" si="457"/>
        <v>#DIV/0!</v>
      </c>
      <c r="AY568" s="372">
        <f>AI568/'Приложение 1.1'!J566</f>
        <v>0</v>
      </c>
      <c r="AZ568" s="404">
        <v>766.59</v>
      </c>
      <c r="BA568" s="404">
        <v>2173.62</v>
      </c>
      <c r="BB568" s="404">
        <v>891.36</v>
      </c>
      <c r="BC568" s="404">
        <v>860.72</v>
      </c>
      <c r="BD568" s="404">
        <v>1699.83</v>
      </c>
      <c r="BE568" s="404">
        <v>1134.04</v>
      </c>
      <c r="BF568" s="404">
        <v>2338035</v>
      </c>
      <c r="BG568" s="404">
        <f t="shared" si="458"/>
        <v>4837.9799999999996</v>
      </c>
      <c r="BH568" s="404">
        <v>9186</v>
      </c>
      <c r="BI568" s="404">
        <v>3559.09</v>
      </c>
      <c r="BJ568" s="404">
        <v>6295.55</v>
      </c>
      <c r="BK568" s="404">
        <f t="shared" si="459"/>
        <v>934101.09</v>
      </c>
      <c r="BL568" s="373" t="str">
        <f t="shared" si="460"/>
        <v xml:space="preserve"> </v>
      </c>
      <c r="BM568" s="373" t="e">
        <f t="shared" si="461"/>
        <v>#DIV/0!</v>
      </c>
      <c r="BN568" s="373" t="e">
        <f t="shared" si="462"/>
        <v>#DIV/0!</v>
      </c>
      <c r="BO568" s="373" t="e">
        <f t="shared" si="463"/>
        <v>#DIV/0!</v>
      </c>
      <c r="BP568" s="373" t="e">
        <f t="shared" si="464"/>
        <v>#DIV/0!</v>
      </c>
      <c r="BQ568" s="373" t="e">
        <f t="shared" si="465"/>
        <v>#DIV/0!</v>
      </c>
      <c r="BR568" s="373" t="e">
        <f t="shared" si="466"/>
        <v>#DIV/0!</v>
      </c>
      <c r="BS568" s="373" t="str">
        <f t="shared" si="467"/>
        <v xml:space="preserve"> </v>
      </c>
      <c r="BT568" s="373" t="e">
        <f t="shared" si="468"/>
        <v>#DIV/0!</v>
      </c>
      <c r="BU568" s="373" t="e">
        <f t="shared" si="469"/>
        <v>#DIV/0!</v>
      </c>
      <c r="BV568" s="373" t="e">
        <f t="shared" si="470"/>
        <v>#DIV/0!</v>
      </c>
      <c r="BW568" s="373" t="str">
        <f t="shared" si="471"/>
        <v xml:space="preserve"> </v>
      </c>
      <c r="BY568" s="406">
        <f t="shared" si="472"/>
        <v>2.9999994704067023</v>
      </c>
      <c r="BZ568" s="407">
        <f t="shared" si="473"/>
        <v>1.5000003510095112</v>
      </c>
      <c r="CA568" s="408">
        <f t="shared" si="474"/>
        <v>3690.6536818181821</v>
      </c>
      <c r="CB568" s="404">
        <f t="shared" si="475"/>
        <v>5055.6899999999996</v>
      </c>
      <c r="CC568" s="409" t="str">
        <f t="shared" si="476"/>
        <v xml:space="preserve"> </v>
      </c>
    </row>
    <row r="569" spans="1:82" s="403" customFormat="1" ht="9" customHeight="1">
      <c r="A569" s="641">
        <v>190</v>
      </c>
      <c r="B569" s="442" t="s">
        <v>819</v>
      </c>
      <c r="C569" s="410">
        <v>375.9</v>
      </c>
      <c r="D569" s="413"/>
      <c r="E569" s="410"/>
      <c r="F569" s="410"/>
      <c r="G569" s="415">
        <f t="shared" si="479"/>
        <v>1094463.3500000001</v>
      </c>
      <c r="H569" s="410">
        <f t="shared" si="482"/>
        <v>0</v>
      </c>
      <c r="I569" s="416">
        <v>0</v>
      </c>
      <c r="J569" s="416">
        <v>0</v>
      </c>
      <c r="K569" s="416">
        <v>0</v>
      </c>
      <c r="L569" s="416">
        <v>0</v>
      </c>
      <c r="M569" s="416">
        <v>0</v>
      </c>
      <c r="N569" s="410">
        <v>0</v>
      </c>
      <c r="O569" s="410">
        <v>0</v>
      </c>
      <c r="P569" s="410">
        <v>0</v>
      </c>
      <c r="Q569" s="410">
        <v>0</v>
      </c>
      <c r="R569" s="410">
        <v>0</v>
      </c>
      <c r="S569" s="410">
        <v>0</v>
      </c>
      <c r="T569" s="417">
        <v>0</v>
      </c>
      <c r="U569" s="410">
        <v>0</v>
      </c>
      <c r="V569" s="436" t="s">
        <v>992</v>
      </c>
      <c r="W569" s="405">
        <v>296.55</v>
      </c>
      <c r="X569" s="410">
        <f>ROUND(IF(V569="СК",4852.98,5055.69)*0.955*0.73*W569,2)</f>
        <v>1045212.5</v>
      </c>
      <c r="Y569" s="405">
        <v>0</v>
      </c>
      <c r="Z569" s="405">
        <v>0</v>
      </c>
      <c r="AA569" s="405">
        <v>0</v>
      </c>
      <c r="AB569" s="405">
        <v>0</v>
      </c>
      <c r="AC569" s="405">
        <v>0</v>
      </c>
      <c r="AD569" s="405">
        <v>0</v>
      </c>
      <c r="AE569" s="405">
        <v>0</v>
      </c>
      <c r="AF569" s="405">
        <v>0</v>
      </c>
      <c r="AG569" s="405">
        <v>0</v>
      </c>
      <c r="AH569" s="405">
        <v>0</v>
      </c>
      <c r="AI569" s="405">
        <v>0</v>
      </c>
      <c r="AJ569" s="405">
        <f t="shared" si="480"/>
        <v>32833.9</v>
      </c>
      <c r="AK569" s="405">
        <f t="shared" si="481"/>
        <v>16416.95</v>
      </c>
      <c r="AL569" s="405">
        <v>0</v>
      </c>
      <c r="AN569" s="372">
        <f>I569/'Приложение 1.1'!J567</f>
        <v>0</v>
      </c>
      <c r="AO569" s="372" t="e">
        <f t="shared" si="448"/>
        <v>#DIV/0!</v>
      </c>
      <c r="AP569" s="372" t="e">
        <f t="shared" si="449"/>
        <v>#DIV/0!</v>
      </c>
      <c r="AQ569" s="372" t="e">
        <f t="shared" si="450"/>
        <v>#DIV/0!</v>
      </c>
      <c r="AR569" s="372" t="e">
        <f t="shared" si="451"/>
        <v>#DIV/0!</v>
      </c>
      <c r="AS569" s="372" t="e">
        <f t="shared" si="452"/>
        <v>#DIV/0!</v>
      </c>
      <c r="AT569" s="372" t="e">
        <f t="shared" si="453"/>
        <v>#DIV/0!</v>
      </c>
      <c r="AU569" s="372">
        <f t="shared" si="454"/>
        <v>3524.5742707806439</v>
      </c>
      <c r="AV569" s="372" t="e">
        <f t="shared" si="455"/>
        <v>#DIV/0!</v>
      </c>
      <c r="AW569" s="372" t="e">
        <f t="shared" si="456"/>
        <v>#DIV/0!</v>
      </c>
      <c r="AX569" s="372" t="e">
        <f t="shared" si="457"/>
        <v>#DIV/0!</v>
      </c>
      <c r="AY569" s="372">
        <f>AI569/'Приложение 1.1'!J567</f>
        <v>0</v>
      </c>
      <c r="AZ569" s="404">
        <v>766.59</v>
      </c>
      <c r="BA569" s="404">
        <v>2173.62</v>
      </c>
      <c r="BB569" s="404">
        <v>891.36</v>
      </c>
      <c r="BC569" s="404">
        <v>860.72</v>
      </c>
      <c r="BD569" s="404">
        <v>1699.83</v>
      </c>
      <c r="BE569" s="404">
        <v>1134.04</v>
      </c>
      <c r="BF569" s="404">
        <v>2338035</v>
      </c>
      <c r="BG569" s="404">
        <f t="shared" si="458"/>
        <v>4837.9799999999996</v>
      </c>
      <c r="BH569" s="404">
        <v>9186</v>
      </c>
      <c r="BI569" s="404">
        <v>3559.09</v>
      </c>
      <c r="BJ569" s="404">
        <v>6295.55</v>
      </c>
      <c r="BK569" s="404">
        <f t="shared" si="459"/>
        <v>934101.09</v>
      </c>
      <c r="BL569" s="373" t="str">
        <f t="shared" si="460"/>
        <v xml:space="preserve"> </v>
      </c>
      <c r="BM569" s="373" t="e">
        <f t="shared" si="461"/>
        <v>#DIV/0!</v>
      </c>
      <c r="BN569" s="373" t="e">
        <f t="shared" si="462"/>
        <v>#DIV/0!</v>
      </c>
      <c r="BO569" s="373" t="e">
        <f t="shared" si="463"/>
        <v>#DIV/0!</v>
      </c>
      <c r="BP569" s="373" t="e">
        <f t="shared" si="464"/>
        <v>#DIV/0!</v>
      </c>
      <c r="BQ569" s="373" t="e">
        <f t="shared" si="465"/>
        <v>#DIV/0!</v>
      </c>
      <c r="BR569" s="373" t="e">
        <f t="shared" si="466"/>
        <v>#DIV/0!</v>
      </c>
      <c r="BS569" s="373" t="str">
        <f t="shared" si="467"/>
        <v xml:space="preserve"> </v>
      </c>
      <c r="BT569" s="373" t="e">
        <f t="shared" si="468"/>
        <v>#DIV/0!</v>
      </c>
      <c r="BU569" s="373" t="e">
        <f t="shared" si="469"/>
        <v>#DIV/0!</v>
      </c>
      <c r="BV569" s="373" t="e">
        <f t="shared" si="470"/>
        <v>#DIV/0!</v>
      </c>
      <c r="BW569" s="373" t="str">
        <f t="shared" si="471"/>
        <v xml:space="preserve"> </v>
      </c>
      <c r="BY569" s="406">
        <f t="shared" si="472"/>
        <v>2.99999995431551</v>
      </c>
      <c r="BZ569" s="407">
        <f t="shared" si="473"/>
        <v>1.499999977157755</v>
      </c>
      <c r="CA569" s="408">
        <f t="shared" si="474"/>
        <v>3690.6536840330468</v>
      </c>
      <c r="CB569" s="404">
        <f t="shared" si="475"/>
        <v>5055.6899999999996</v>
      </c>
      <c r="CC569" s="409" t="str">
        <f t="shared" si="476"/>
        <v xml:space="preserve"> </v>
      </c>
      <c r="CD569" s="418">
        <f>CA569-CB569</f>
        <v>-1365.0363159669528</v>
      </c>
    </row>
    <row r="570" spans="1:82" s="651" customFormat="1" ht="9" customHeight="1">
      <c r="A570" s="642">
        <v>191</v>
      </c>
      <c r="B570" s="684" t="s">
        <v>834</v>
      </c>
      <c r="C570" s="648">
        <v>732.9</v>
      </c>
      <c r="D570" s="665"/>
      <c r="E570" s="648"/>
      <c r="F570" s="648"/>
      <c r="G570" s="696">
        <f t="shared" si="479"/>
        <v>1840049.98</v>
      </c>
      <c r="H570" s="648">
        <f t="shared" si="482"/>
        <v>0</v>
      </c>
      <c r="I570" s="673">
        <v>0</v>
      </c>
      <c r="J570" s="673">
        <v>0</v>
      </c>
      <c r="K570" s="673">
        <v>0</v>
      </c>
      <c r="L570" s="673">
        <v>0</v>
      </c>
      <c r="M570" s="673">
        <v>0</v>
      </c>
      <c r="N570" s="648">
        <v>0</v>
      </c>
      <c r="O570" s="648">
        <v>0</v>
      </c>
      <c r="P570" s="648">
        <v>0</v>
      </c>
      <c r="Q570" s="648">
        <v>0</v>
      </c>
      <c r="R570" s="648">
        <v>0</v>
      </c>
      <c r="S570" s="648">
        <v>0</v>
      </c>
      <c r="T570" s="649">
        <v>0</v>
      </c>
      <c r="U570" s="648">
        <v>0</v>
      </c>
      <c r="V570" s="706" t="s">
        <v>992</v>
      </c>
      <c r="W570" s="650">
        <v>560</v>
      </c>
      <c r="X570" s="648">
        <v>1758280.24</v>
      </c>
      <c r="Y570" s="650">
        <v>0</v>
      </c>
      <c r="Z570" s="650">
        <v>0</v>
      </c>
      <c r="AA570" s="650">
        <v>0</v>
      </c>
      <c r="AB570" s="650">
        <v>0</v>
      </c>
      <c r="AC570" s="650">
        <v>0</v>
      </c>
      <c r="AD570" s="650">
        <v>0</v>
      </c>
      <c r="AE570" s="650">
        <v>0</v>
      </c>
      <c r="AF570" s="650">
        <v>0</v>
      </c>
      <c r="AG570" s="650">
        <v>0</v>
      </c>
      <c r="AH570" s="650">
        <v>0</v>
      </c>
      <c r="AI570" s="650">
        <v>0</v>
      </c>
      <c r="AJ570" s="650">
        <v>54422</v>
      </c>
      <c r="AK570" s="650">
        <v>27347.74</v>
      </c>
      <c r="AL570" s="650">
        <v>0</v>
      </c>
      <c r="AN570" s="372">
        <f>I570/'Приложение 1.1'!J568</f>
        <v>0</v>
      </c>
      <c r="AO570" s="372" t="e">
        <f t="shared" si="448"/>
        <v>#DIV/0!</v>
      </c>
      <c r="AP570" s="372" t="e">
        <f t="shared" si="449"/>
        <v>#DIV/0!</v>
      </c>
      <c r="AQ570" s="372" t="e">
        <f t="shared" si="450"/>
        <v>#DIV/0!</v>
      </c>
      <c r="AR570" s="372" t="e">
        <f t="shared" si="451"/>
        <v>#DIV/0!</v>
      </c>
      <c r="AS570" s="372" t="e">
        <f t="shared" si="452"/>
        <v>#DIV/0!</v>
      </c>
      <c r="AT570" s="372" t="e">
        <f t="shared" si="453"/>
        <v>#DIV/0!</v>
      </c>
      <c r="AU570" s="372">
        <f t="shared" si="454"/>
        <v>3139.7861428571427</v>
      </c>
      <c r="AV570" s="372" t="e">
        <f t="shared" si="455"/>
        <v>#DIV/0!</v>
      </c>
      <c r="AW570" s="372" t="e">
        <f t="shared" si="456"/>
        <v>#DIV/0!</v>
      </c>
      <c r="AX570" s="372" t="e">
        <f t="shared" si="457"/>
        <v>#DIV/0!</v>
      </c>
      <c r="AY570" s="372">
        <f>AI570/'Приложение 1.1'!J568</f>
        <v>0</v>
      </c>
      <c r="AZ570" s="404">
        <v>766.59</v>
      </c>
      <c r="BA570" s="404">
        <v>2173.62</v>
      </c>
      <c r="BB570" s="404">
        <v>891.36</v>
      </c>
      <c r="BC570" s="404">
        <v>860.72</v>
      </c>
      <c r="BD570" s="404">
        <v>1699.83</v>
      </c>
      <c r="BE570" s="404">
        <v>1134.04</v>
      </c>
      <c r="BF570" s="404">
        <v>2338035</v>
      </c>
      <c r="BG570" s="404">
        <f t="shared" si="458"/>
        <v>4837.9799999999996</v>
      </c>
      <c r="BH570" s="404">
        <v>9186</v>
      </c>
      <c r="BI570" s="404">
        <v>3559.09</v>
      </c>
      <c r="BJ570" s="404">
        <v>6295.55</v>
      </c>
      <c r="BK570" s="404">
        <f t="shared" si="459"/>
        <v>934101.09</v>
      </c>
      <c r="BL570" s="373" t="str">
        <f t="shared" si="460"/>
        <v xml:space="preserve"> </v>
      </c>
      <c r="BM570" s="373" t="e">
        <f t="shared" si="461"/>
        <v>#DIV/0!</v>
      </c>
      <c r="BN570" s="373" t="e">
        <f t="shared" si="462"/>
        <v>#DIV/0!</v>
      </c>
      <c r="BO570" s="373" t="e">
        <f t="shared" si="463"/>
        <v>#DIV/0!</v>
      </c>
      <c r="BP570" s="373" t="e">
        <f t="shared" si="464"/>
        <v>#DIV/0!</v>
      </c>
      <c r="BQ570" s="373" t="e">
        <f t="shared" si="465"/>
        <v>#DIV/0!</v>
      </c>
      <c r="BR570" s="373" t="e">
        <f t="shared" si="466"/>
        <v>#DIV/0!</v>
      </c>
      <c r="BS570" s="373" t="str">
        <f t="shared" si="467"/>
        <v xml:space="preserve"> </v>
      </c>
      <c r="BT570" s="373" t="e">
        <f t="shared" si="468"/>
        <v>#DIV/0!</v>
      </c>
      <c r="BU570" s="373" t="e">
        <f t="shared" si="469"/>
        <v>#DIV/0!</v>
      </c>
      <c r="BV570" s="373" t="e">
        <f t="shared" si="470"/>
        <v>#DIV/0!</v>
      </c>
      <c r="BW570" s="373" t="str">
        <f t="shared" si="471"/>
        <v xml:space="preserve"> </v>
      </c>
      <c r="BX570" s="403"/>
      <c r="BY570" s="406">
        <f t="shared" si="472"/>
        <v>2.9576370528804876</v>
      </c>
      <c r="BZ570" s="407">
        <f t="shared" si="473"/>
        <v>1.4862498463221092</v>
      </c>
      <c r="CA570" s="408">
        <f t="shared" si="474"/>
        <v>3285.8035357142858</v>
      </c>
      <c r="CB570" s="404">
        <f t="shared" si="475"/>
        <v>5055.6899999999996</v>
      </c>
      <c r="CC570" s="409" t="str">
        <f t="shared" si="476"/>
        <v xml:space="preserve"> </v>
      </c>
    </row>
    <row r="571" spans="1:82" s="403" customFormat="1" ht="9" customHeight="1">
      <c r="A571" s="641">
        <v>192</v>
      </c>
      <c r="B571" s="442" t="s">
        <v>835</v>
      </c>
      <c r="C571" s="410">
        <v>476.9</v>
      </c>
      <c r="D571" s="413">
        <v>61.1</v>
      </c>
      <c r="E571" s="410"/>
      <c r="F571" s="410"/>
      <c r="G571" s="415">
        <f>ROUND((H571+AI571+AJ571+AK571),2)</f>
        <v>1500143.92</v>
      </c>
      <c r="H571" s="410">
        <f>ROUND(I571+K571+M571+O571+Q571+S571,2)</f>
        <v>919560.36</v>
      </c>
      <c r="I571" s="416">
        <f>ROUND(0.89*801.08*0.955*'Приложение 1.1'!J569,2)</f>
        <v>324710.69</v>
      </c>
      <c r="J571" s="416">
        <v>280</v>
      </c>
      <c r="K571" s="416">
        <f>ROUND(2271.44*0.955*J571*0.61,2)</f>
        <v>370503.66</v>
      </c>
      <c r="L571" s="416">
        <v>19.100000000000001</v>
      </c>
      <c r="M571" s="416">
        <f>ROUND(L571*931.47*0.955*0.96,2)</f>
        <v>16310.86</v>
      </c>
      <c r="N571" s="410">
        <v>110</v>
      </c>
      <c r="O571" s="410">
        <f>ROUND(899.45*0.955*N571*0.98,2)</f>
        <v>92597.48</v>
      </c>
      <c r="P571" s="410">
        <v>0</v>
      </c>
      <c r="Q571" s="410">
        <v>0</v>
      </c>
      <c r="R571" s="410">
        <v>120</v>
      </c>
      <c r="S571" s="410">
        <f>ROUND(1185.07*0.955*R571*0.85,2)</f>
        <v>115437.67</v>
      </c>
      <c r="T571" s="417">
        <v>0</v>
      </c>
      <c r="U571" s="410">
        <v>0</v>
      </c>
      <c r="V571" s="410" t="s">
        <v>1011</v>
      </c>
      <c r="W571" s="405">
        <v>0</v>
      </c>
      <c r="X571" s="410">
        <v>0</v>
      </c>
      <c r="Y571" s="405">
        <v>0</v>
      </c>
      <c r="Z571" s="405">
        <v>0</v>
      </c>
      <c r="AA571" s="405">
        <v>0</v>
      </c>
      <c r="AB571" s="405">
        <v>0</v>
      </c>
      <c r="AC571" s="405">
        <v>0</v>
      </c>
      <c r="AD571" s="405">
        <v>0</v>
      </c>
      <c r="AE571" s="405">
        <v>0</v>
      </c>
      <c r="AF571" s="405">
        <v>0</v>
      </c>
      <c r="AG571" s="405">
        <v>0</v>
      </c>
      <c r="AH571" s="405">
        <v>0</v>
      </c>
      <c r="AI571" s="410">
        <f>ROUND((78899.97+434177.11),2)</f>
        <v>513077.08</v>
      </c>
      <c r="AJ571" s="405">
        <f>ROUND((AI571+H571)/95.5*3,2)</f>
        <v>45004.32</v>
      </c>
      <c r="AK571" s="405">
        <f>ROUND((AI571+H571)/95.5*1.5,2)</f>
        <v>22502.16</v>
      </c>
      <c r="AL571" s="405">
        <v>0</v>
      </c>
      <c r="AN571" s="372">
        <f>I571/'Приложение 1.1'!J569</f>
        <v>680.87794086810652</v>
      </c>
      <c r="AO571" s="372">
        <f t="shared" si="448"/>
        <v>1323.227357142857</v>
      </c>
      <c r="AP571" s="372">
        <f t="shared" si="449"/>
        <v>853.97172774869102</v>
      </c>
      <c r="AQ571" s="372">
        <f t="shared" si="450"/>
        <v>841.79527272727273</v>
      </c>
      <c r="AR571" s="372" t="e">
        <f t="shared" si="451"/>
        <v>#DIV/0!</v>
      </c>
      <c r="AS571" s="372">
        <f t="shared" si="452"/>
        <v>961.98058333333336</v>
      </c>
      <c r="AT571" s="372" t="e">
        <f t="shared" si="453"/>
        <v>#DIV/0!</v>
      </c>
      <c r="AU571" s="372" t="e">
        <f t="shared" si="454"/>
        <v>#DIV/0!</v>
      </c>
      <c r="AV571" s="372" t="e">
        <f t="shared" si="455"/>
        <v>#DIV/0!</v>
      </c>
      <c r="AW571" s="372" t="e">
        <f t="shared" si="456"/>
        <v>#DIV/0!</v>
      </c>
      <c r="AX571" s="372" t="e">
        <f t="shared" si="457"/>
        <v>#DIV/0!</v>
      </c>
      <c r="AY571" s="372">
        <f>AI571/'Приложение 1.1'!J569</f>
        <v>1075.858838330887</v>
      </c>
      <c r="AZ571" s="404">
        <v>766.59</v>
      </c>
      <c r="BA571" s="404">
        <v>2173.62</v>
      </c>
      <c r="BB571" s="404">
        <v>891.36</v>
      </c>
      <c r="BC571" s="404">
        <v>860.72</v>
      </c>
      <c r="BD571" s="404">
        <v>1699.83</v>
      </c>
      <c r="BE571" s="404">
        <v>1134.04</v>
      </c>
      <c r="BF571" s="404">
        <v>2338035</v>
      </c>
      <c r="BG571" s="404">
        <f t="shared" si="458"/>
        <v>4644</v>
      </c>
      <c r="BH571" s="404">
        <v>9186</v>
      </c>
      <c r="BI571" s="404">
        <v>3559.09</v>
      </c>
      <c r="BJ571" s="404">
        <v>6295.55</v>
      </c>
      <c r="BK571" s="404">
        <f t="shared" si="459"/>
        <v>934101.09</v>
      </c>
      <c r="BL571" s="373" t="str">
        <f t="shared" si="460"/>
        <v xml:space="preserve"> </v>
      </c>
      <c r="BM571" s="373" t="str">
        <f t="shared" si="461"/>
        <v xml:space="preserve"> </v>
      </c>
      <c r="BN571" s="373" t="str">
        <f t="shared" si="462"/>
        <v xml:space="preserve"> </v>
      </c>
      <c r="BO571" s="373" t="str">
        <f t="shared" si="463"/>
        <v xml:space="preserve"> </v>
      </c>
      <c r="BP571" s="373" t="e">
        <f t="shared" si="464"/>
        <v>#DIV/0!</v>
      </c>
      <c r="BQ571" s="373" t="str">
        <f t="shared" si="465"/>
        <v xml:space="preserve"> </v>
      </c>
      <c r="BR571" s="373" t="e">
        <f t="shared" si="466"/>
        <v>#DIV/0!</v>
      </c>
      <c r="BS571" s="373" t="e">
        <f t="shared" si="467"/>
        <v>#DIV/0!</v>
      </c>
      <c r="BT571" s="373" t="e">
        <f t="shared" si="468"/>
        <v>#DIV/0!</v>
      </c>
      <c r="BU571" s="373" t="e">
        <f t="shared" si="469"/>
        <v>#DIV/0!</v>
      </c>
      <c r="BV571" s="373" t="e">
        <f t="shared" si="470"/>
        <v>#DIV/0!</v>
      </c>
      <c r="BW571" s="373" t="str">
        <f t="shared" si="471"/>
        <v xml:space="preserve"> </v>
      </c>
      <c r="BY571" s="406">
        <f t="shared" si="472"/>
        <v>3.00000015998465</v>
      </c>
      <c r="BZ571" s="407">
        <f t="shared" si="473"/>
        <v>1.500000079992325</v>
      </c>
      <c r="CA571" s="408" t="e">
        <f t="shared" si="474"/>
        <v>#DIV/0!</v>
      </c>
      <c r="CB571" s="404">
        <f t="shared" si="475"/>
        <v>4852.9799999999996</v>
      </c>
      <c r="CC571" s="409" t="e">
        <f t="shared" si="476"/>
        <v>#DIV/0!</v>
      </c>
    </row>
    <row r="572" spans="1:82" s="583" customFormat="1" ht="9" customHeight="1">
      <c r="A572" s="641">
        <v>193</v>
      </c>
      <c r="B572" s="637" t="s">
        <v>1220</v>
      </c>
      <c r="C572" s="580"/>
      <c r="D572" s="578"/>
      <c r="E572" s="580"/>
      <c r="F572" s="580"/>
      <c r="G572" s="629">
        <f t="shared" si="479"/>
        <v>1033383.04</v>
      </c>
      <c r="H572" s="580">
        <v>0</v>
      </c>
      <c r="I572" s="630">
        <v>0</v>
      </c>
      <c r="J572" s="630">
        <v>0</v>
      </c>
      <c r="K572" s="630">
        <v>0</v>
      </c>
      <c r="L572" s="630">
        <v>0</v>
      </c>
      <c r="M572" s="630">
        <v>0</v>
      </c>
      <c r="N572" s="580">
        <v>0</v>
      </c>
      <c r="O572" s="580">
        <v>0</v>
      </c>
      <c r="P572" s="580">
        <v>0</v>
      </c>
      <c r="Q572" s="580">
        <v>0</v>
      </c>
      <c r="R572" s="580">
        <v>0</v>
      </c>
      <c r="S572" s="580">
        <v>0</v>
      </c>
      <c r="T572" s="581">
        <v>0</v>
      </c>
      <c r="U572" s="580">
        <v>0</v>
      </c>
      <c r="V572" s="631" t="s">
        <v>992</v>
      </c>
      <c r="W572" s="582">
        <v>280</v>
      </c>
      <c r="X572" s="580">
        <f>ROUND(IF(V572="СК",4852.98,5055.69)*0.955*0.73*W572,2)</f>
        <v>986880.8</v>
      </c>
      <c r="Y572" s="582">
        <v>0</v>
      </c>
      <c r="Z572" s="582">
        <v>0</v>
      </c>
      <c r="AA572" s="582">
        <v>0</v>
      </c>
      <c r="AB572" s="582">
        <v>0</v>
      </c>
      <c r="AC572" s="582">
        <v>0</v>
      </c>
      <c r="AD572" s="582">
        <v>0</v>
      </c>
      <c r="AE572" s="582">
        <v>0</v>
      </c>
      <c r="AF572" s="582"/>
      <c r="AG572" s="582">
        <v>0</v>
      </c>
      <c r="AH572" s="582">
        <v>0</v>
      </c>
      <c r="AI572" s="580">
        <v>0</v>
      </c>
      <c r="AJ572" s="582">
        <f t="shared" ref="AJ572" si="483">ROUND(X572/95.5*3,2)</f>
        <v>31001.49</v>
      </c>
      <c r="AK572" s="582">
        <f t="shared" ref="AK572" si="484">ROUND(X572/95.5*1.5,2)</f>
        <v>15500.75</v>
      </c>
      <c r="AL572" s="582">
        <v>0</v>
      </c>
      <c r="AN572" s="372">
        <f>I572/'Приложение 1.1'!J570</f>
        <v>0</v>
      </c>
      <c r="AO572" s="372" t="e">
        <f t="shared" si="448"/>
        <v>#DIV/0!</v>
      </c>
      <c r="AP572" s="372" t="e">
        <f t="shared" si="449"/>
        <v>#DIV/0!</v>
      </c>
      <c r="AQ572" s="372" t="e">
        <f t="shared" si="450"/>
        <v>#DIV/0!</v>
      </c>
      <c r="AR572" s="372" t="e">
        <f t="shared" si="451"/>
        <v>#DIV/0!</v>
      </c>
      <c r="AS572" s="372" t="e">
        <f t="shared" si="452"/>
        <v>#DIV/0!</v>
      </c>
      <c r="AT572" s="372" t="e">
        <f t="shared" si="453"/>
        <v>#DIV/0!</v>
      </c>
      <c r="AU572" s="372">
        <f t="shared" si="454"/>
        <v>3524.5742857142859</v>
      </c>
      <c r="AV572" s="372" t="e">
        <f t="shared" si="455"/>
        <v>#DIV/0!</v>
      </c>
      <c r="AW572" s="372" t="e">
        <f t="shared" si="456"/>
        <v>#DIV/0!</v>
      </c>
      <c r="AX572" s="372" t="e">
        <f t="shared" si="457"/>
        <v>#DIV/0!</v>
      </c>
      <c r="AY572" s="372">
        <f>AI572/'Приложение 1.1'!J570</f>
        <v>0</v>
      </c>
      <c r="AZ572" s="404">
        <v>766.59</v>
      </c>
      <c r="BA572" s="404">
        <v>2173.62</v>
      </c>
      <c r="BB572" s="404">
        <v>891.36</v>
      </c>
      <c r="BC572" s="404">
        <v>860.72</v>
      </c>
      <c r="BD572" s="404">
        <v>1699.83</v>
      </c>
      <c r="BE572" s="404">
        <v>1134.04</v>
      </c>
      <c r="BF572" s="404">
        <v>2338035</v>
      </c>
      <c r="BG572" s="404">
        <f t="shared" si="458"/>
        <v>4837.9799999999996</v>
      </c>
      <c r="BH572" s="404">
        <v>9186</v>
      </c>
      <c r="BI572" s="404">
        <v>3559.09</v>
      </c>
      <c r="BJ572" s="404">
        <v>6295.55</v>
      </c>
      <c r="BK572" s="404">
        <f t="shared" si="459"/>
        <v>934101.09</v>
      </c>
      <c r="BL572" s="373" t="str">
        <f t="shared" si="460"/>
        <v xml:space="preserve"> </v>
      </c>
      <c r="BM572" s="373" t="e">
        <f t="shared" si="461"/>
        <v>#DIV/0!</v>
      </c>
      <c r="BN572" s="373" t="e">
        <f t="shared" si="462"/>
        <v>#DIV/0!</v>
      </c>
      <c r="BO572" s="373" t="e">
        <f t="shared" si="463"/>
        <v>#DIV/0!</v>
      </c>
      <c r="BP572" s="373" t="e">
        <f t="shared" si="464"/>
        <v>#DIV/0!</v>
      </c>
      <c r="BQ572" s="373" t="e">
        <f t="shared" si="465"/>
        <v>#DIV/0!</v>
      </c>
      <c r="BR572" s="373" t="e">
        <f t="shared" si="466"/>
        <v>#DIV/0!</v>
      </c>
      <c r="BS572" s="373" t="str">
        <f t="shared" si="467"/>
        <v xml:space="preserve"> </v>
      </c>
      <c r="BT572" s="373" t="e">
        <f t="shared" si="468"/>
        <v>#DIV/0!</v>
      </c>
      <c r="BU572" s="373" t="e">
        <f t="shared" si="469"/>
        <v>#DIV/0!</v>
      </c>
      <c r="BV572" s="373" t="e">
        <f t="shared" si="470"/>
        <v>#DIV/0!</v>
      </c>
      <c r="BW572" s="373" t="str">
        <f t="shared" si="471"/>
        <v xml:space="preserve"> </v>
      </c>
      <c r="BX572" s="403"/>
      <c r="BY572" s="406">
        <f t="shared" si="472"/>
        <v>2.9999998838765536</v>
      </c>
      <c r="BZ572" s="407">
        <f t="shared" si="473"/>
        <v>1.5000004257859698</v>
      </c>
      <c r="CA572" s="408">
        <f t="shared" si="474"/>
        <v>3690.6537142857146</v>
      </c>
      <c r="CB572" s="404">
        <f t="shared" si="475"/>
        <v>5055.6899999999996</v>
      </c>
      <c r="CC572" s="409" t="str">
        <f t="shared" si="476"/>
        <v xml:space="preserve"> </v>
      </c>
    </row>
    <row r="573" spans="1:82" s="403" customFormat="1" ht="23.25" customHeight="1">
      <c r="A573" s="866" t="s">
        <v>269</v>
      </c>
      <c r="B573" s="866"/>
      <c r="C573" s="410">
        <f>SUM(C559:C571)</f>
        <v>13284.199999999999</v>
      </c>
      <c r="D573" s="423"/>
      <c r="E573" s="424"/>
      <c r="F573" s="424"/>
      <c r="G573" s="410">
        <f>SUM(G559:G572)</f>
        <v>29310968.689999998</v>
      </c>
      <c r="H573" s="410">
        <f t="shared" ref="H573:Q573" si="485">SUM(H559:H572)</f>
        <v>2894525.1999999997</v>
      </c>
      <c r="I573" s="410">
        <f>SUM(I559:I572)</f>
        <v>1376667.1199999999</v>
      </c>
      <c r="J573" s="410">
        <f t="shared" si="485"/>
        <v>514</v>
      </c>
      <c r="K573" s="410">
        <f t="shared" si="485"/>
        <v>680138.87</v>
      </c>
      <c r="L573" s="410">
        <f t="shared" si="485"/>
        <v>243.1</v>
      </c>
      <c r="M573" s="410">
        <f t="shared" si="485"/>
        <v>207600.52000000002</v>
      </c>
      <c r="N573" s="410">
        <f t="shared" si="485"/>
        <v>344</v>
      </c>
      <c r="O573" s="410">
        <f t="shared" si="485"/>
        <v>289577.57</v>
      </c>
      <c r="P573" s="410">
        <f t="shared" si="485"/>
        <v>0</v>
      </c>
      <c r="Q573" s="410">
        <f t="shared" si="485"/>
        <v>0</v>
      </c>
      <c r="R573" s="410">
        <f>SUM(R559:R572)</f>
        <v>354</v>
      </c>
      <c r="S573" s="410">
        <f>SUM(S559:S572)</f>
        <v>340541.12</v>
      </c>
      <c r="T573" s="417">
        <f>SUM(T559:T572)</f>
        <v>0</v>
      </c>
      <c r="U573" s="410">
        <f t="shared" ref="U573:AJ573" si="486">SUM(U559:U572)</f>
        <v>0</v>
      </c>
      <c r="V573" s="424" t="s">
        <v>388</v>
      </c>
      <c r="W573" s="410">
        <f t="shared" si="486"/>
        <v>6863.85</v>
      </c>
      <c r="X573" s="410">
        <f>SUM(X559:X572)</f>
        <v>24069359.599999998</v>
      </c>
      <c r="Y573" s="410">
        <f t="shared" si="486"/>
        <v>0</v>
      </c>
      <c r="Z573" s="410">
        <f t="shared" si="486"/>
        <v>0</v>
      </c>
      <c r="AA573" s="410">
        <f t="shared" si="486"/>
        <v>0</v>
      </c>
      <c r="AB573" s="410">
        <f t="shared" si="486"/>
        <v>0</v>
      </c>
      <c r="AC573" s="410">
        <f t="shared" si="486"/>
        <v>0</v>
      </c>
      <c r="AD573" s="410">
        <f t="shared" si="486"/>
        <v>0</v>
      </c>
      <c r="AE573" s="410">
        <f t="shared" si="486"/>
        <v>0</v>
      </c>
      <c r="AF573" s="410">
        <f t="shared" si="486"/>
        <v>0</v>
      </c>
      <c r="AG573" s="410">
        <f t="shared" si="486"/>
        <v>0</v>
      </c>
      <c r="AH573" s="410">
        <f t="shared" si="486"/>
        <v>0</v>
      </c>
      <c r="AI573" s="410">
        <f t="shared" si="486"/>
        <v>1026154.16</v>
      </c>
      <c r="AJ573" s="410">
        <f t="shared" si="486"/>
        <v>880259.34</v>
      </c>
      <c r="AK573" s="410">
        <f>SUM(AK559:AK572)</f>
        <v>440670.3899999999</v>
      </c>
      <c r="AL573" s="410">
        <f>SUM(AL559:AL572)</f>
        <v>0</v>
      </c>
      <c r="AN573" s="372">
        <f>I573/'Приложение 1.1'!J571</f>
        <v>96.839955261362277</v>
      </c>
      <c r="AO573" s="372">
        <f t="shared" si="448"/>
        <v>1323.227373540856</v>
      </c>
      <c r="AP573" s="372">
        <f t="shared" si="449"/>
        <v>853.97169888934604</v>
      </c>
      <c r="AQ573" s="372">
        <f t="shared" si="450"/>
        <v>841.79526162790705</v>
      </c>
      <c r="AR573" s="372" t="e">
        <f t="shared" si="451"/>
        <v>#DIV/0!</v>
      </c>
      <c r="AS573" s="372">
        <f t="shared" si="452"/>
        <v>961.98056497175139</v>
      </c>
      <c r="AT573" s="372" t="e">
        <f t="shared" si="453"/>
        <v>#DIV/0!</v>
      </c>
      <c r="AU573" s="372">
        <f t="shared" si="454"/>
        <v>3506.6849654348503</v>
      </c>
      <c r="AV573" s="372" t="e">
        <f t="shared" si="455"/>
        <v>#DIV/0!</v>
      </c>
      <c r="AW573" s="372" t="e">
        <f t="shared" si="456"/>
        <v>#DIV/0!</v>
      </c>
      <c r="AX573" s="372" t="e">
        <f t="shared" si="457"/>
        <v>#DIV/0!</v>
      </c>
      <c r="AY573" s="372">
        <f>AI573/'Приложение 1.1'!J571</f>
        <v>72.18355221969766</v>
      </c>
      <c r="AZ573" s="404">
        <v>766.59</v>
      </c>
      <c r="BA573" s="404">
        <v>2173.62</v>
      </c>
      <c r="BB573" s="404">
        <v>891.36</v>
      </c>
      <c r="BC573" s="404">
        <v>860.72</v>
      </c>
      <c r="BD573" s="404">
        <v>1699.83</v>
      </c>
      <c r="BE573" s="404">
        <v>1134.04</v>
      </c>
      <c r="BF573" s="404">
        <v>2338035</v>
      </c>
      <c r="BG573" s="404">
        <f t="shared" si="458"/>
        <v>4644</v>
      </c>
      <c r="BH573" s="404">
        <v>9186</v>
      </c>
      <c r="BI573" s="404">
        <v>3559.09</v>
      </c>
      <c r="BJ573" s="404">
        <v>6295.55</v>
      </c>
      <c r="BK573" s="404">
        <f t="shared" si="459"/>
        <v>934101.09</v>
      </c>
      <c r="BL573" s="373" t="str">
        <f t="shared" si="460"/>
        <v xml:space="preserve"> </v>
      </c>
      <c r="BM573" s="373" t="str">
        <f t="shared" si="461"/>
        <v xml:space="preserve"> </v>
      </c>
      <c r="BN573" s="373" t="str">
        <f t="shared" si="462"/>
        <v xml:space="preserve"> </v>
      </c>
      <c r="BO573" s="373" t="str">
        <f t="shared" si="463"/>
        <v xml:space="preserve"> </v>
      </c>
      <c r="BP573" s="373" t="e">
        <f t="shared" si="464"/>
        <v>#DIV/0!</v>
      </c>
      <c r="BQ573" s="373" t="str">
        <f t="shared" si="465"/>
        <v xml:space="preserve"> </v>
      </c>
      <c r="BR573" s="373" t="e">
        <f t="shared" si="466"/>
        <v>#DIV/0!</v>
      </c>
      <c r="BS573" s="373" t="str">
        <f t="shared" si="467"/>
        <v xml:space="preserve"> </v>
      </c>
      <c r="BT573" s="373" t="e">
        <f t="shared" si="468"/>
        <v>#DIV/0!</v>
      </c>
      <c r="BU573" s="373" t="e">
        <f t="shared" si="469"/>
        <v>#DIV/0!</v>
      </c>
      <c r="BV573" s="373" t="e">
        <f t="shared" si="470"/>
        <v>#DIV/0!</v>
      </c>
      <c r="BW573" s="373" t="str">
        <f t="shared" si="471"/>
        <v xml:space="preserve"> </v>
      </c>
      <c r="BY573" s="406">
        <f t="shared" si="472"/>
        <v>3.0031738265283514</v>
      </c>
      <c r="BZ573" s="407">
        <f t="shared" si="473"/>
        <v>1.5034316834105286</v>
      </c>
      <c r="CA573" s="408">
        <f t="shared" si="474"/>
        <v>4270.3393416231411</v>
      </c>
      <c r="CB573" s="404">
        <f t="shared" si="475"/>
        <v>4852.9799999999996</v>
      </c>
      <c r="CC573" s="409" t="str">
        <f t="shared" si="476"/>
        <v xml:space="preserve"> </v>
      </c>
    </row>
    <row r="574" spans="1:82" s="403" customFormat="1" ht="15" customHeight="1">
      <c r="A574" s="872" t="s">
        <v>442</v>
      </c>
      <c r="B574" s="873"/>
      <c r="C574" s="873"/>
      <c r="D574" s="873"/>
      <c r="E574" s="873"/>
      <c r="F574" s="873"/>
      <c r="G574" s="873"/>
      <c r="H574" s="873"/>
      <c r="I574" s="873"/>
      <c r="J574" s="873"/>
      <c r="K574" s="873"/>
      <c r="L574" s="873"/>
      <c r="M574" s="873"/>
      <c r="N574" s="873"/>
      <c r="O574" s="873"/>
      <c r="P574" s="873"/>
      <c r="Q574" s="873"/>
      <c r="R574" s="873"/>
      <c r="S574" s="873"/>
      <c r="T574" s="873"/>
      <c r="U574" s="873"/>
      <c r="V574" s="873"/>
      <c r="W574" s="873"/>
      <c r="X574" s="873"/>
      <c r="Y574" s="873"/>
      <c r="Z574" s="873"/>
      <c r="AA574" s="873"/>
      <c r="AB574" s="873"/>
      <c r="AC574" s="873"/>
      <c r="AD574" s="873"/>
      <c r="AE574" s="873"/>
      <c r="AF574" s="873"/>
      <c r="AG574" s="873"/>
      <c r="AH574" s="873"/>
      <c r="AI574" s="873"/>
      <c r="AJ574" s="873"/>
      <c r="AK574" s="873"/>
      <c r="AL574" s="874"/>
      <c r="AN574" s="372" t="e">
        <f>I574/'Приложение 1.1'!J572</f>
        <v>#DIV/0!</v>
      </c>
      <c r="AO574" s="372" t="e">
        <f t="shared" si="448"/>
        <v>#DIV/0!</v>
      </c>
      <c r="AP574" s="372" t="e">
        <f t="shared" si="449"/>
        <v>#DIV/0!</v>
      </c>
      <c r="AQ574" s="372" t="e">
        <f t="shared" si="450"/>
        <v>#DIV/0!</v>
      </c>
      <c r="AR574" s="372" t="e">
        <f t="shared" si="451"/>
        <v>#DIV/0!</v>
      </c>
      <c r="AS574" s="372" t="e">
        <f t="shared" si="452"/>
        <v>#DIV/0!</v>
      </c>
      <c r="AT574" s="372" t="e">
        <f t="shared" si="453"/>
        <v>#DIV/0!</v>
      </c>
      <c r="AU574" s="372" t="e">
        <f t="shared" si="454"/>
        <v>#DIV/0!</v>
      </c>
      <c r="AV574" s="372" t="e">
        <f t="shared" si="455"/>
        <v>#DIV/0!</v>
      </c>
      <c r="AW574" s="372" t="e">
        <f t="shared" si="456"/>
        <v>#DIV/0!</v>
      </c>
      <c r="AX574" s="372" t="e">
        <f t="shared" si="457"/>
        <v>#DIV/0!</v>
      </c>
      <c r="AY574" s="372" t="e">
        <f>AI574/'Приложение 1.1'!J572</f>
        <v>#DIV/0!</v>
      </c>
      <c r="AZ574" s="404">
        <v>766.59</v>
      </c>
      <c r="BA574" s="404">
        <v>2173.62</v>
      </c>
      <c r="BB574" s="404">
        <v>891.36</v>
      </c>
      <c r="BC574" s="404">
        <v>860.72</v>
      </c>
      <c r="BD574" s="404">
        <v>1699.83</v>
      </c>
      <c r="BE574" s="404">
        <v>1134.04</v>
      </c>
      <c r="BF574" s="404">
        <v>2338035</v>
      </c>
      <c r="BG574" s="404">
        <f t="shared" si="458"/>
        <v>4644</v>
      </c>
      <c r="BH574" s="404">
        <v>9186</v>
      </c>
      <c r="BI574" s="404">
        <v>3559.09</v>
      </c>
      <c r="BJ574" s="404">
        <v>6295.55</v>
      </c>
      <c r="BK574" s="404">
        <f t="shared" si="459"/>
        <v>934101.09</v>
      </c>
      <c r="BL574" s="373" t="e">
        <f t="shared" si="460"/>
        <v>#DIV/0!</v>
      </c>
      <c r="BM574" s="373" t="e">
        <f t="shared" si="461"/>
        <v>#DIV/0!</v>
      </c>
      <c r="BN574" s="373" t="e">
        <f t="shared" si="462"/>
        <v>#DIV/0!</v>
      </c>
      <c r="BO574" s="373" t="e">
        <f t="shared" si="463"/>
        <v>#DIV/0!</v>
      </c>
      <c r="BP574" s="373" t="e">
        <f t="shared" si="464"/>
        <v>#DIV/0!</v>
      </c>
      <c r="BQ574" s="373" t="e">
        <f t="shared" si="465"/>
        <v>#DIV/0!</v>
      </c>
      <c r="BR574" s="373" t="e">
        <f t="shared" si="466"/>
        <v>#DIV/0!</v>
      </c>
      <c r="BS574" s="373" t="e">
        <f t="shared" si="467"/>
        <v>#DIV/0!</v>
      </c>
      <c r="BT574" s="373" t="e">
        <f t="shared" si="468"/>
        <v>#DIV/0!</v>
      </c>
      <c r="BU574" s="373" t="e">
        <f t="shared" si="469"/>
        <v>#DIV/0!</v>
      </c>
      <c r="BV574" s="373" t="e">
        <f t="shared" si="470"/>
        <v>#DIV/0!</v>
      </c>
      <c r="BW574" s="373" t="e">
        <f t="shared" si="471"/>
        <v>#DIV/0!</v>
      </c>
      <c r="BY574" s="406" t="e">
        <f t="shared" si="472"/>
        <v>#DIV/0!</v>
      </c>
      <c r="BZ574" s="407" t="e">
        <f t="shared" si="473"/>
        <v>#DIV/0!</v>
      </c>
      <c r="CA574" s="408" t="e">
        <f t="shared" si="474"/>
        <v>#DIV/0!</v>
      </c>
      <c r="CB574" s="404">
        <f t="shared" si="475"/>
        <v>4852.9799999999996</v>
      </c>
      <c r="CC574" s="409" t="e">
        <f t="shared" si="476"/>
        <v>#DIV/0!</v>
      </c>
    </row>
    <row r="575" spans="1:82" s="403" customFormat="1" ht="9" customHeight="1">
      <c r="A575" s="139">
        <v>194</v>
      </c>
      <c r="B575" s="442" t="s">
        <v>842</v>
      </c>
      <c r="C575" s="410">
        <v>1332.3</v>
      </c>
      <c r="D575" s="413"/>
      <c r="E575" s="410"/>
      <c r="F575" s="410"/>
      <c r="G575" s="415">
        <f>ROUND(X575+AJ575+AK575,2)</f>
        <v>2415328.14</v>
      </c>
      <c r="H575" s="410">
        <f>I575+K575+M575+O575+Q575+S575</f>
        <v>0</v>
      </c>
      <c r="I575" s="416">
        <v>0</v>
      </c>
      <c r="J575" s="416">
        <v>0</v>
      </c>
      <c r="K575" s="416">
        <v>0</v>
      </c>
      <c r="L575" s="416">
        <v>0</v>
      </c>
      <c r="M575" s="416">
        <v>0</v>
      </c>
      <c r="N575" s="410">
        <v>0</v>
      </c>
      <c r="O575" s="410">
        <v>0</v>
      </c>
      <c r="P575" s="410">
        <v>0</v>
      </c>
      <c r="Q575" s="410">
        <v>0</v>
      </c>
      <c r="R575" s="410">
        <v>0</v>
      </c>
      <c r="S575" s="410">
        <v>0</v>
      </c>
      <c r="T575" s="417">
        <v>0</v>
      </c>
      <c r="U575" s="410">
        <v>0</v>
      </c>
      <c r="V575" s="410" t="s">
        <v>993</v>
      </c>
      <c r="W575" s="447">
        <v>630</v>
      </c>
      <c r="X575" s="410">
        <f>ROUND(IF(V575="СК",4852.98,5055.69)*0.955*0.79*W575,2)</f>
        <v>2306638.38</v>
      </c>
      <c r="Y575" s="405">
        <v>0</v>
      </c>
      <c r="Z575" s="405">
        <v>0</v>
      </c>
      <c r="AA575" s="405">
        <v>0</v>
      </c>
      <c r="AB575" s="405">
        <v>0</v>
      </c>
      <c r="AC575" s="405">
        <v>0</v>
      </c>
      <c r="AD575" s="405">
        <v>0</v>
      </c>
      <c r="AE575" s="405">
        <v>0</v>
      </c>
      <c r="AF575" s="405">
        <v>0</v>
      </c>
      <c r="AG575" s="405">
        <v>0</v>
      </c>
      <c r="AH575" s="405">
        <v>0</v>
      </c>
      <c r="AI575" s="405">
        <v>0</v>
      </c>
      <c r="AJ575" s="405">
        <f>ROUND(X575/95.5*3,2)</f>
        <v>72459.839999999997</v>
      </c>
      <c r="AK575" s="405">
        <f>ROUND(X575/95.5*1.5,2)</f>
        <v>36229.919999999998</v>
      </c>
      <c r="AL575" s="405">
        <v>0</v>
      </c>
      <c r="AN575" s="372">
        <f>I575/'Приложение 1.1'!J573</f>
        <v>0</v>
      </c>
      <c r="AO575" s="372" t="e">
        <f t="shared" si="448"/>
        <v>#DIV/0!</v>
      </c>
      <c r="AP575" s="372" t="e">
        <f t="shared" si="449"/>
        <v>#DIV/0!</v>
      </c>
      <c r="AQ575" s="372" t="e">
        <f t="shared" si="450"/>
        <v>#DIV/0!</v>
      </c>
      <c r="AR575" s="372" t="e">
        <f t="shared" si="451"/>
        <v>#DIV/0!</v>
      </c>
      <c r="AS575" s="372" t="e">
        <f t="shared" si="452"/>
        <v>#DIV/0!</v>
      </c>
      <c r="AT575" s="372" t="e">
        <f t="shared" si="453"/>
        <v>#DIV/0!</v>
      </c>
      <c r="AU575" s="372">
        <f t="shared" si="454"/>
        <v>3661.3307619047619</v>
      </c>
      <c r="AV575" s="372" t="e">
        <f t="shared" si="455"/>
        <v>#DIV/0!</v>
      </c>
      <c r="AW575" s="372" t="e">
        <f t="shared" si="456"/>
        <v>#DIV/0!</v>
      </c>
      <c r="AX575" s="372" t="e">
        <f t="shared" si="457"/>
        <v>#DIV/0!</v>
      </c>
      <c r="AY575" s="372">
        <f>AI575/'Приложение 1.1'!J573</f>
        <v>0</v>
      </c>
      <c r="AZ575" s="404">
        <v>766.59</v>
      </c>
      <c r="BA575" s="404">
        <v>2173.62</v>
      </c>
      <c r="BB575" s="404">
        <v>891.36</v>
      </c>
      <c r="BC575" s="404">
        <v>860.72</v>
      </c>
      <c r="BD575" s="404">
        <v>1699.83</v>
      </c>
      <c r="BE575" s="404">
        <v>1134.04</v>
      </c>
      <c r="BF575" s="404">
        <v>2338035</v>
      </c>
      <c r="BG575" s="404">
        <f t="shared" si="458"/>
        <v>4644</v>
      </c>
      <c r="BH575" s="404">
        <v>9186</v>
      </c>
      <c r="BI575" s="404">
        <v>3559.09</v>
      </c>
      <c r="BJ575" s="404">
        <v>6295.55</v>
      </c>
      <c r="BK575" s="404">
        <f t="shared" si="459"/>
        <v>934101.09</v>
      </c>
      <c r="BL575" s="373" t="str">
        <f t="shared" si="460"/>
        <v xml:space="preserve"> </v>
      </c>
      <c r="BM575" s="373" t="e">
        <f t="shared" si="461"/>
        <v>#DIV/0!</v>
      </c>
      <c r="BN575" s="373" t="e">
        <f t="shared" si="462"/>
        <v>#DIV/0!</v>
      </c>
      <c r="BO575" s="373" t="e">
        <f t="shared" si="463"/>
        <v>#DIV/0!</v>
      </c>
      <c r="BP575" s="373" t="e">
        <f t="shared" si="464"/>
        <v>#DIV/0!</v>
      </c>
      <c r="BQ575" s="373" t="e">
        <f t="shared" si="465"/>
        <v>#DIV/0!</v>
      </c>
      <c r="BR575" s="373" t="e">
        <f t="shared" si="466"/>
        <v>#DIV/0!</v>
      </c>
      <c r="BS575" s="373" t="str">
        <f t="shared" si="467"/>
        <v xml:space="preserve"> </v>
      </c>
      <c r="BT575" s="373" t="e">
        <f t="shared" si="468"/>
        <v>#DIV/0!</v>
      </c>
      <c r="BU575" s="373" t="e">
        <f t="shared" si="469"/>
        <v>#DIV/0!</v>
      </c>
      <c r="BV575" s="373" t="e">
        <f t="shared" si="470"/>
        <v>#DIV/0!</v>
      </c>
      <c r="BW575" s="373" t="str">
        <f t="shared" si="471"/>
        <v xml:space="preserve"> </v>
      </c>
      <c r="BY575" s="406">
        <f t="shared" si="472"/>
        <v>2.9999998261105834</v>
      </c>
      <c r="BZ575" s="407">
        <f t="shared" si="473"/>
        <v>1.4999999130552917</v>
      </c>
      <c r="CA575" s="408">
        <f t="shared" si="474"/>
        <v>3833.8541904761905</v>
      </c>
      <c r="CB575" s="404">
        <f t="shared" si="475"/>
        <v>4852.9799999999996</v>
      </c>
      <c r="CC575" s="409" t="str">
        <f t="shared" si="476"/>
        <v xml:space="preserve"> </v>
      </c>
    </row>
    <row r="576" spans="1:82" s="403" customFormat="1" ht="34.5" customHeight="1">
      <c r="A576" s="870" t="s">
        <v>443</v>
      </c>
      <c r="B576" s="870"/>
      <c r="C576" s="444">
        <f>SUM(C575)</f>
        <v>1332.3</v>
      </c>
      <c r="D576" s="445"/>
      <c r="E576" s="444"/>
      <c r="F576" s="444"/>
      <c r="G576" s="444">
        <f>SUM(G575)</f>
        <v>2415328.14</v>
      </c>
      <c r="H576" s="444">
        <f t="shared" ref="H576:AL576" si="487">SUM(H575)</f>
        <v>0</v>
      </c>
      <c r="I576" s="444">
        <f t="shared" si="487"/>
        <v>0</v>
      </c>
      <c r="J576" s="444">
        <f t="shared" si="487"/>
        <v>0</v>
      </c>
      <c r="K576" s="444">
        <f t="shared" si="487"/>
        <v>0</v>
      </c>
      <c r="L576" s="444">
        <f t="shared" si="487"/>
        <v>0</v>
      </c>
      <c r="M576" s="444">
        <f t="shared" si="487"/>
        <v>0</v>
      </c>
      <c r="N576" s="444">
        <f t="shared" si="487"/>
        <v>0</v>
      </c>
      <c r="O576" s="444">
        <f t="shared" si="487"/>
        <v>0</v>
      </c>
      <c r="P576" s="444">
        <f t="shared" si="487"/>
        <v>0</v>
      </c>
      <c r="Q576" s="444">
        <f t="shared" si="487"/>
        <v>0</v>
      </c>
      <c r="R576" s="444">
        <f t="shared" si="487"/>
        <v>0</v>
      </c>
      <c r="S576" s="444">
        <f t="shared" si="487"/>
        <v>0</v>
      </c>
      <c r="T576" s="446">
        <f t="shared" si="487"/>
        <v>0</v>
      </c>
      <c r="U576" s="444">
        <f t="shared" si="487"/>
        <v>0</v>
      </c>
      <c r="V576" s="444" t="s">
        <v>388</v>
      </c>
      <c r="W576" s="444">
        <f t="shared" si="487"/>
        <v>630</v>
      </c>
      <c r="X576" s="444">
        <f t="shared" si="487"/>
        <v>2306638.38</v>
      </c>
      <c r="Y576" s="444">
        <f t="shared" si="487"/>
        <v>0</v>
      </c>
      <c r="Z576" s="444">
        <f t="shared" si="487"/>
        <v>0</v>
      </c>
      <c r="AA576" s="444">
        <f t="shared" si="487"/>
        <v>0</v>
      </c>
      <c r="AB576" s="444">
        <f t="shared" si="487"/>
        <v>0</v>
      </c>
      <c r="AC576" s="444">
        <f t="shared" si="487"/>
        <v>0</v>
      </c>
      <c r="AD576" s="444">
        <f t="shared" si="487"/>
        <v>0</v>
      </c>
      <c r="AE576" s="444">
        <f t="shared" si="487"/>
        <v>0</v>
      </c>
      <c r="AF576" s="444">
        <f t="shared" si="487"/>
        <v>0</v>
      </c>
      <c r="AG576" s="444">
        <f t="shared" si="487"/>
        <v>0</v>
      </c>
      <c r="AH576" s="444">
        <f t="shared" si="487"/>
        <v>0</v>
      </c>
      <c r="AI576" s="444">
        <f t="shared" si="487"/>
        <v>0</v>
      </c>
      <c r="AJ576" s="444">
        <f t="shared" si="487"/>
        <v>72459.839999999997</v>
      </c>
      <c r="AK576" s="444">
        <f t="shared" si="487"/>
        <v>36229.919999999998</v>
      </c>
      <c r="AL576" s="444">
        <f t="shared" si="487"/>
        <v>0</v>
      </c>
      <c r="AN576" s="372">
        <f>I576/'Приложение 1.1'!J574</f>
        <v>0</v>
      </c>
      <c r="AO576" s="372" t="e">
        <f t="shared" si="448"/>
        <v>#DIV/0!</v>
      </c>
      <c r="AP576" s="372" t="e">
        <f t="shared" si="449"/>
        <v>#DIV/0!</v>
      </c>
      <c r="AQ576" s="372" t="e">
        <f t="shared" si="450"/>
        <v>#DIV/0!</v>
      </c>
      <c r="AR576" s="372" t="e">
        <f t="shared" si="451"/>
        <v>#DIV/0!</v>
      </c>
      <c r="AS576" s="372" t="e">
        <f t="shared" si="452"/>
        <v>#DIV/0!</v>
      </c>
      <c r="AT576" s="372" t="e">
        <f t="shared" si="453"/>
        <v>#DIV/0!</v>
      </c>
      <c r="AU576" s="372">
        <f t="shared" si="454"/>
        <v>3661.3307619047619</v>
      </c>
      <c r="AV576" s="372" t="e">
        <f t="shared" si="455"/>
        <v>#DIV/0!</v>
      </c>
      <c r="AW576" s="372" t="e">
        <f t="shared" si="456"/>
        <v>#DIV/0!</v>
      </c>
      <c r="AX576" s="372" t="e">
        <f t="shared" si="457"/>
        <v>#DIV/0!</v>
      </c>
      <c r="AY576" s="372">
        <f>AI576/'Приложение 1.1'!J574</f>
        <v>0</v>
      </c>
      <c r="AZ576" s="404">
        <v>766.59</v>
      </c>
      <c r="BA576" s="404">
        <v>2173.62</v>
      </c>
      <c r="BB576" s="404">
        <v>891.36</v>
      </c>
      <c r="BC576" s="404">
        <v>860.72</v>
      </c>
      <c r="BD576" s="404">
        <v>1699.83</v>
      </c>
      <c r="BE576" s="404">
        <v>1134.04</v>
      </c>
      <c r="BF576" s="404">
        <v>2338035</v>
      </c>
      <c r="BG576" s="404">
        <f t="shared" si="458"/>
        <v>4644</v>
      </c>
      <c r="BH576" s="404">
        <v>9186</v>
      </c>
      <c r="BI576" s="404">
        <v>3559.09</v>
      </c>
      <c r="BJ576" s="404">
        <v>6295.55</v>
      </c>
      <c r="BK576" s="404">
        <f t="shared" si="459"/>
        <v>934101.09</v>
      </c>
      <c r="BL576" s="373" t="str">
        <f t="shared" si="460"/>
        <v xml:space="preserve"> </v>
      </c>
      <c r="BM576" s="373" t="e">
        <f t="shared" si="461"/>
        <v>#DIV/0!</v>
      </c>
      <c r="BN576" s="373" t="e">
        <f t="shared" si="462"/>
        <v>#DIV/0!</v>
      </c>
      <c r="BO576" s="373" t="e">
        <f t="shared" si="463"/>
        <v>#DIV/0!</v>
      </c>
      <c r="BP576" s="373" t="e">
        <f t="shared" si="464"/>
        <v>#DIV/0!</v>
      </c>
      <c r="BQ576" s="373" t="e">
        <f t="shared" si="465"/>
        <v>#DIV/0!</v>
      </c>
      <c r="BR576" s="373" t="e">
        <f t="shared" si="466"/>
        <v>#DIV/0!</v>
      </c>
      <c r="BS576" s="373" t="str">
        <f t="shared" si="467"/>
        <v xml:space="preserve"> </v>
      </c>
      <c r="BT576" s="373" t="e">
        <f t="shared" si="468"/>
        <v>#DIV/0!</v>
      </c>
      <c r="BU576" s="373" t="e">
        <f t="shared" si="469"/>
        <v>#DIV/0!</v>
      </c>
      <c r="BV576" s="373" t="e">
        <f t="shared" si="470"/>
        <v>#DIV/0!</v>
      </c>
      <c r="BW576" s="373" t="str">
        <f t="shared" si="471"/>
        <v xml:space="preserve"> </v>
      </c>
      <c r="BY576" s="406">
        <f t="shared" si="472"/>
        <v>2.9999998261105834</v>
      </c>
      <c r="BZ576" s="407">
        <f t="shared" si="473"/>
        <v>1.4999999130552917</v>
      </c>
      <c r="CA576" s="408">
        <f t="shared" si="474"/>
        <v>3833.8541904761905</v>
      </c>
      <c r="CB576" s="404">
        <f t="shared" si="475"/>
        <v>4852.9799999999996</v>
      </c>
      <c r="CC576" s="409" t="str">
        <f t="shared" si="476"/>
        <v xml:space="preserve"> </v>
      </c>
    </row>
    <row r="577" spans="1:81" s="403" customFormat="1" ht="14.25" customHeight="1">
      <c r="A577" s="872" t="s">
        <v>394</v>
      </c>
      <c r="B577" s="873"/>
      <c r="C577" s="873"/>
      <c r="D577" s="873"/>
      <c r="E577" s="873"/>
      <c r="F577" s="873"/>
      <c r="G577" s="873"/>
      <c r="H577" s="873"/>
      <c r="I577" s="873"/>
      <c r="J577" s="873"/>
      <c r="K577" s="873"/>
      <c r="L577" s="873"/>
      <c r="M577" s="873"/>
      <c r="N577" s="873"/>
      <c r="O577" s="873"/>
      <c r="P577" s="873"/>
      <c r="Q577" s="873"/>
      <c r="R577" s="873"/>
      <c r="S577" s="873"/>
      <c r="T577" s="873"/>
      <c r="U577" s="873"/>
      <c r="V577" s="873"/>
      <c r="W577" s="873"/>
      <c r="X577" s="873"/>
      <c r="Y577" s="873"/>
      <c r="Z577" s="873"/>
      <c r="AA577" s="873"/>
      <c r="AB577" s="873"/>
      <c r="AC577" s="873"/>
      <c r="AD577" s="873"/>
      <c r="AE577" s="873"/>
      <c r="AF577" s="873"/>
      <c r="AG577" s="873"/>
      <c r="AH577" s="873"/>
      <c r="AI577" s="873"/>
      <c r="AJ577" s="873"/>
      <c r="AK577" s="873"/>
      <c r="AL577" s="874"/>
      <c r="AN577" s="372" t="e">
        <f>I577/'Приложение 1.1'!J575</f>
        <v>#DIV/0!</v>
      </c>
      <c r="AO577" s="372" t="e">
        <f t="shared" si="448"/>
        <v>#DIV/0!</v>
      </c>
      <c r="AP577" s="372" t="e">
        <f t="shared" si="449"/>
        <v>#DIV/0!</v>
      </c>
      <c r="AQ577" s="372" t="e">
        <f t="shared" si="450"/>
        <v>#DIV/0!</v>
      </c>
      <c r="AR577" s="372" t="e">
        <f t="shared" si="451"/>
        <v>#DIV/0!</v>
      </c>
      <c r="AS577" s="372" t="e">
        <f t="shared" si="452"/>
        <v>#DIV/0!</v>
      </c>
      <c r="AT577" s="372" t="e">
        <f t="shared" si="453"/>
        <v>#DIV/0!</v>
      </c>
      <c r="AU577" s="372" t="e">
        <f t="shared" si="454"/>
        <v>#DIV/0!</v>
      </c>
      <c r="AV577" s="372" t="e">
        <f t="shared" si="455"/>
        <v>#DIV/0!</v>
      </c>
      <c r="AW577" s="372" t="e">
        <f t="shared" si="456"/>
        <v>#DIV/0!</v>
      </c>
      <c r="AX577" s="372" t="e">
        <f t="shared" si="457"/>
        <v>#DIV/0!</v>
      </c>
      <c r="AY577" s="372" t="e">
        <f>AI577/'Приложение 1.1'!J575</f>
        <v>#DIV/0!</v>
      </c>
      <c r="AZ577" s="404">
        <v>766.59</v>
      </c>
      <c r="BA577" s="404">
        <v>2173.62</v>
      </c>
      <c r="BB577" s="404">
        <v>891.36</v>
      </c>
      <c r="BC577" s="404">
        <v>860.72</v>
      </c>
      <c r="BD577" s="404">
        <v>1699.83</v>
      </c>
      <c r="BE577" s="404">
        <v>1134.04</v>
      </c>
      <c r="BF577" s="404">
        <v>2338035</v>
      </c>
      <c r="BG577" s="404">
        <f t="shared" si="458"/>
        <v>4644</v>
      </c>
      <c r="BH577" s="404">
        <v>9186</v>
      </c>
      <c r="BI577" s="404">
        <v>3559.09</v>
      </c>
      <c r="BJ577" s="404">
        <v>6295.55</v>
      </c>
      <c r="BK577" s="404">
        <f t="shared" si="459"/>
        <v>934101.09</v>
      </c>
      <c r="BL577" s="373" t="e">
        <f t="shared" si="460"/>
        <v>#DIV/0!</v>
      </c>
      <c r="BM577" s="373" t="e">
        <f t="shared" si="461"/>
        <v>#DIV/0!</v>
      </c>
      <c r="BN577" s="373" t="e">
        <f t="shared" si="462"/>
        <v>#DIV/0!</v>
      </c>
      <c r="BO577" s="373" t="e">
        <f t="shared" si="463"/>
        <v>#DIV/0!</v>
      </c>
      <c r="BP577" s="373" t="e">
        <f t="shared" si="464"/>
        <v>#DIV/0!</v>
      </c>
      <c r="BQ577" s="373" t="e">
        <f t="shared" si="465"/>
        <v>#DIV/0!</v>
      </c>
      <c r="BR577" s="373" t="e">
        <f t="shared" si="466"/>
        <v>#DIV/0!</v>
      </c>
      <c r="BS577" s="373" t="e">
        <f t="shared" si="467"/>
        <v>#DIV/0!</v>
      </c>
      <c r="BT577" s="373" t="e">
        <f t="shared" si="468"/>
        <v>#DIV/0!</v>
      </c>
      <c r="BU577" s="373" t="e">
        <f t="shared" si="469"/>
        <v>#DIV/0!</v>
      </c>
      <c r="BV577" s="373" t="e">
        <f t="shared" si="470"/>
        <v>#DIV/0!</v>
      </c>
      <c r="BW577" s="373" t="e">
        <f t="shared" si="471"/>
        <v>#DIV/0!</v>
      </c>
      <c r="BY577" s="406" t="e">
        <f t="shared" si="472"/>
        <v>#DIV/0!</v>
      </c>
      <c r="BZ577" s="407" t="e">
        <f t="shared" si="473"/>
        <v>#DIV/0!</v>
      </c>
      <c r="CA577" s="408" t="e">
        <f t="shared" si="474"/>
        <v>#DIV/0!</v>
      </c>
      <c r="CB577" s="404">
        <f t="shared" si="475"/>
        <v>4852.9799999999996</v>
      </c>
      <c r="CC577" s="409" t="e">
        <f t="shared" si="476"/>
        <v>#DIV/0!</v>
      </c>
    </row>
    <row r="578" spans="1:81" s="651" customFormat="1" ht="9" customHeight="1">
      <c r="A578" s="685">
        <v>195</v>
      </c>
      <c r="B578" s="684" t="s">
        <v>843</v>
      </c>
      <c r="C578" s="648">
        <v>887.8</v>
      </c>
      <c r="D578" s="665"/>
      <c r="E578" s="648"/>
      <c r="F578" s="648"/>
      <c r="G578" s="696">
        <f>ROUND(X578+AJ578+AK578,2)</f>
        <v>2345135.66</v>
      </c>
      <c r="H578" s="648">
        <f>I578+K578+M578+O578+Q578+S578</f>
        <v>0</v>
      </c>
      <c r="I578" s="673">
        <v>0</v>
      </c>
      <c r="J578" s="673">
        <v>0</v>
      </c>
      <c r="K578" s="673">
        <v>0</v>
      </c>
      <c r="L578" s="673">
        <v>0</v>
      </c>
      <c r="M578" s="673">
        <v>0</v>
      </c>
      <c r="N578" s="648">
        <v>0</v>
      </c>
      <c r="O578" s="648">
        <v>0</v>
      </c>
      <c r="P578" s="648">
        <v>0</v>
      </c>
      <c r="Q578" s="648">
        <v>0</v>
      </c>
      <c r="R578" s="648">
        <v>0</v>
      </c>
      <c r="S578" s="648">
        <v>0</v>
      </c>
      <c r="T578" s="649">
        <v>0</v>
      </c>
      <c r="U578" s="648">
        <v>0</v>
      </c>
      <c r="V578" s="648" t="s">
        <v>992</v>
      </c>
      <c r="W578" s="686">
        <v>709.8</v>
      </c>
      <c r="X578" s="648">
        <v>2275614.81</v>
      </c>
      <c r="Y578" s="650">
        <v>0</v>
      </c>
      <c r="Z578" s="650">
        <v>0</v>
      </c>
      <c r="AA578" s="650">
        <v>0</v>
      </c>
      <c r="AB578" s="650">
        <v>0</v>
      </c>
      <c r="AC578" s="650">
        <v>0</v>
      </c>
      <c r="AD578" s="650">
        <v>0</v>
      </c>
      <c r="AE578" s="650">
        <v>0</v>
      </c>
      <c r="AF578" s="650">
        <v>0</v>
      </c>
      <c r="AG578" s="650">
        <v>0</v>
      </c>
      <c r="AH578" s="650">
        <v>0</v>
      </c>
      <c r="AI578" s="650">
        <v>0</v>
      </c>
      <c r="AJ578" s="650">
        <v>46269.73</v>
      </c>
      <c r="AK578" s="650">
        <v>23251.119999999999</v>
      </c>
      <c r="AL578" s="650">
        <v>0</v>
      </c>
      <c r="AN578" s="372">
        <f>I578/'Приложение 1.1'!J576</f>
        <v>0</v>
      </c>
      <c r="AO578" s="372" t="e">
        <f t="shared" si="448"/>
        <v>#DIV/0!</v>
      </c>
      <c r="AP578" s="372" t="e">
        <f t="shared" si="449"/>
        <v>#DIV/0!</v>
      </c>
      <c r="AQ578" s="372" t="e">
        <f t="shared" si="450"/>
        <v>#DIV/0!</v>
      </c>
      <c r="AR578" s="372" t="e">
        <f t="shared" si="451"/>
        <v>#DIV/0!</v>
      </c>
      <c r="AS578" s="372" t="e">
        <f t="shared" si="452"/>
        <v>#DIV/0!</v>
      </c>
      <c r="AT578" s="372" t="e">
        <f t="shared" si="453"/>
        <v>#DIV/0!</v>
      </c>
      <c r="AU578" s="372">
        <f t="shared" si="454"/>
        <v>3205.9943786982253</v>
      </c>
      <c r="AV578" s="372" t="e">
        <f t="shared" si="455"/>
        <v>#DIV/0!</v>
      </c>
      <c r="AW578" s="372" t="e">
        <f t="shared" si="456"/>
        <v>#DIV/0!</v>
      </c>
      <c r="AX578" s="372" t="e">
        <f t="shared" si="457"/>
        <v>#DIV/0!</v>
      </c>
      <c r="AY578" s="372">
        <f>AI578/'Приложение 1.1'!J576</f>
        <v>0</v>
      </c>
      <c r="AZ578" s="404">
        <v>766.59</v>
      </c>
      <c r="BA578" s="404">
        <v>2173.62</v>
      </c>
      <c r="BB578" s="404">
        <v>891.36</v>
      </c>
      <c r="BC578" s="404">
        <v>860.72</v>
      </c>
      <c r="BD578" s="404">
        <v>1699.83</v>
      </c>
      <c r="BE578" s="404">
        <v>1134.04</v>
      </c>
      <c r="BF578" s="404">
        <v>2338035</v>
      </c>
      <c r="BG578" s="404">
        <f t="shared" si="458"/>
        <v>4837.9799999999996</v>
      </c>
      <c r="BH578" s="404">
        <v>9186</v>
      </c>
      <c r="BI578" s="404">
        <v>3559.09</v>
      </c>
      <c r="BJ578" s="404">
        <v>6295.55</v>
      </c>
      <c r="BK578" s="404">
        <f t="shared" si="459"/>
        <v>934101.09</v>
      </c>
      <c r="BL578" s="373" t="str">
        <f t="shared" si="460"/>
        <v xml:space="preserve"> </v>
      </c>
      <c r="BM578" s="373" t="e">
        <f t="shared" si="461"/>
        <v>#DIV/0!</v>
      </c>
      <c r="BN578" s="373" t="e">
        <f t="shared" si="462"/>
        <v>#DIV/0!</v>
      </c>
      <c r="BO578" s="373" t="e">
        <f t="shared" si="463"/>
        <v>#DIV/0!</v>
      </c>
      <c r="BP578" s="373" t="e">
        <f t="shared" si="464"/>
        <v>#DIV/0!</v>
      </c>
      <c r="BQ578" s="373" t="e">
        <f t="shared" si="465"/>
        <v>#DIV/0!</v>
      </c>
      <c r="BR578" s="373" t="e">
        <f t="shared" si="466"/>
        <v>#DIV/0!</v>
      </c>
      <c r="BS578" s="373" t="str">
        <f t="shared" si="467"/>
        <v xml:space="preserve"> </v>
      </c>
      <c r="BT578" s="373" t="e">
        <f t="shared" si="468"/>
        <v>#DIV/0!</v>
      </c>
      <c r="BU578" s="373" t="e">
        <f t="shared" si="469"/>
        <v>#DIV/0!</v>
      </c>
      <c r="BV578" s="373" t="e">
        <f t="shared" si="470"/>
        <v>#DIV/0!</v>
      </c>
      <c r="BW578" s="373" t="str">
        <f t="shared" si="471"/>
        <v xml:space="preserve"> </v>
      </c>
      <c r="BX578" s="403"/>
      <c r="BY578" s="406">
        <f t="shared" si="472"/>
        <v>1.9730086744747208</v>
      </c>
      <c r="BZ578" s="407">
        <f t="shared" si="473"/>
        <v>0.99146161975124281</v>
      </c>
      <c r="CA578" s="408">
        <f t="shared" si="474"/>
        <v>3303.938658777121</v>
      </c>
      <c r="CB578" s="404">
        <f t="shared" si="475"/>
        <v>5055.6899999999996</v>
      </c>
      <c r="CC578" s="409" t="str">
        <f t="shared" si="476"/>
        <v xml:space="preserve"> </v>
      </c>
    </row>
    <row r="579" spans="1:81" s="651" customFormat="1" ht="9" customHeight="1">
      <c r="A579" s="685">
        <v>196</v>
      </c>
      <c r="B579" s="684" t="s">
        <v>844</v>
      </c>
      <c r="C579" s="648">
        <v>581.79999999999995</v>
      </c>
      <c r="D579" s="665"/>
      <c r="E579" s="648"/>
      <c r="F579" s="648"/>
      <c r="G579" s="696">
        <f>ROUND(X579+AJ579+AK579,2)</f>
        <v>1780162.13</v>
      </c>
      <c r="H579" s="648">
        <f>I579+K579+M579+O579+Q579+S579</f>
        <v>0</v>
      </c>
      <c r="I579" s="673">
        <v>0</v>
      </c>
      <c r="J579" s="673">
        <v>0</v>
      </c>
      <c r="K579" s="673">
        <v>0</v>
      </c>
      <c r="L579" s="673">
        <v>0</v>
      </c>
      <c r="M579" s="673">
        <v>0</v>
      </c>
      <c r="N579" s="648">
        <v>0</v>
      </c>
      <c r="O579" s="648">
        <v>0</v>
      </c>
      <c r="P579" s="648">
        <v>0</v>
      </c>
      <c r="Q579" s="648">
        <v>0</v>
      </c>
      <c r="R579" s="648">
        <v>0</v>
      </c>
      <c r="S579" s="648">
        <v>0</v>
      </c>
      <c r="T579" s="649">
        <v>0</v>
      </c>
      <c r="U579" s="648">
        <v>0</v>
      </c>
      <c r="V579" s="648" t="s">
        <v>992</v>
      </c>
      <c r="W579" s="686">
        <v>461</v>
      </c>
      <c r="X579" s="648">
        <v>1710641.28</v>
      </c>
      <c r="Y579" s="650">
        <v>0</v>
      </c>
      <c r="Z579" s="650">
        <v>0</v>
      </c>
      <c r="AA579" s="650">
        <v>0</v>
      </c>
      <c r="AB579" s="650">
        <v>0</v>
      </c>
      <c r="AC579" s="650">
        <v>0</v>
      </c>
      <c r="AD579" s="650">
        <v>0</v>
      </c>
      <c r="AE579" s="650">
        <v>0</v>
      </c>
      <c r="AF579" s="650">
        <v>0</v>
      </c>
      <c r="AG579" s="650">
        <v>0</v>
      </c>
      <c r="AH579" s="650">
        <v>0</v>
      </c>
      <c r="AI579" s="650">
        <v>0</v>
      </c>
      <c r="AJ579" s="650">
        <v>46269.73</v>
      </c>
      <c r="AK579" s="650">
        <v>23251.119999999999</v>
      </c>
      <c r="AL579" s="650">
        <v>0</v>
      </c>
      <c r="AN579" s="372">
        <f>I579/'Приложение 1.1'!J577</f>
        <v>0</v>
      </c>
      <c r="AO579" s="372" t="e">
        <f t="shared" si="448"/>
        <v>#DIV/0!</v>
      </c>
      <c r="AP579" s="372" t="e">
        <f t="shared" si="449"/>
        <v>#DIV/0!</v>
      </c>
      <c r="AQ579" s="372" t="e">
        <f t="shared" si="450"/>
        <v>#DIV/0!</v>
      </c>
      <c r="AR579" s="372" t="e">
        <f t="shared" si="451"/>
        <v>#DIV/0!</v>
      </c>
      <c r="AS579" s="372" t="e">
        <f t="shared" si="452"/>
        <v>#DIV/0!</v>
      </c>
      <c r="AT579" s="372" t="e">
        <f t="shared" si="453"/>
        <v>#DIV/0!</v>
      </c>
      <c r="AU579" s="372">
        <f t="shared" si="454"/>
        <v>3710.7186117136662</v>
      </c>
      <c r="AV579" s="372" t="e">
        <f t="shared" si="455"/>
        <v>#DIV/0!</v>
      </c>
      <c r="AW579" s="372" t="e">
        <f t="shared" si="456"/>
        <v>#DIV/0!</v>
      </c>
      <c r="AX579" s="372" t="e">
        <f t="shared" si="457"/>
        <v>#DIV/0!</v>
      </c>
      <c r="AY579" s="372">
        <f>AI579/'Приложение 1.1'!J577</f>
        <v>0</v>
      </c>
      <c r="AZ579" s="404">
        <v>766.59</v>
      </c>
      <c r="BA579" s="404">
        <v>2173.62</v>
      </c>
      <c r="BB579" s="404">
        <v>891.36</v>
      </c>
      <c r="BC579" s="404">
        <v>860.72</v>
      </c>
      <c r="BD579" s="404">
        <v>1699.83</v>
      </c>
      <c r="BE579" s="404">
        <v>1134.04</v>
      </c>
      <c r="BF579" s="404">
        <v>2338035</v>
      </c>
      <c r="BG579" s="404">
        <f t="shared" si="458"/>
        <v>4837.9799999999996</v>
      </c>
      <c r="BH579" s="404">
        <v>9186</v>
      </c>
      <c r="BI579" s="404">
        <v>3559.09</v>
      </c>
      <c r="BJ579" s="404">
        <v>6295.55</v>
      </c>
      <c r="BK579" s="404">
        <f t="shared" si="459"/>
        <v>934101.09</v>
      </c>
      <c r="BL579" s="373" t="str">
        <f t="shared" si="460"/>
        <v xml:space="preserve"> </v>
      </c>
      <c r="BM579" s="373" t="e">
        <f t="shared" si="461"/>
        <v>#DIV/0!</v>
      </c>
      <c r="BN579" s="373" t="e">
        <f t="shared" si="462"/>
        <v>#DIV/0!</v>
      </c>
      <c r="BO579" s="373" t="e">
        <f t="shared" si="463"/>
        <v>#DIV/0!</v>
      </c>
      <c r="BP579" s="373" t="e">
        <f t="shared" si="464"/>
        <v>#DIV/0!</v>
      </c>
      <c r="BQ579" s="373" t="e">
        <f t="shared" si="465"/>
        <v>#DIV/0!</v>
      </c>
      <c r="BR579" s="373" t="e">
        <f t="shared" si="466"/>
        <v>#DIV/0!</v>
      </c>
      <c r="BS579" s="373" t="str">
        <f t="shared" si="467"/>
        <v xml:space="preserve"> </v>
      </c>
      <c r="BT579" s="373" t="e">
        <f t="shared" si="468"/>
        <v>#DIV/0!</v>
      </c>
      <c r="BU579" s="373" t="e">
        <f t="shared" si="469"/>
        <v>#DIV/0!</v>
      </c>
      <c r="BV579" s="373" t="e">
        <f t="shared" si="470"/>
        <v>#DIV/0!</v>
      </c>
      <c r="BW579" s="373" t="str">
        <f t="shared" si="471"/>
        <v xml:space="preserve"> </v>
      </c>
      <c r="BX579" s="403"/>
      <c r="BY579" s="406">
        <f t="shared" si="472"/>
        <v>2.5991862887230393</v>
      </c>
      <c r="BZ579" s="407">
        <f t="shared" si="473"/>
        <v>1.3061237293032406</v>
      </c>
      <c r="CA579" s="408">
        <f t="shared" si="474"/>
        <v>3861.5230585683294</v>
      </c>
      <c r="CB579" s="404">
        <f t="shared" si="475"/>
        <v>5055.6899999999996</v>
      </c>
      <c r="CC579" s="409" t="str">
        <f t="shared" si="476"/>
        <v xml:space="preserve"> </v>
      </c>
    </row>
    <row r="580" spans="1:81" s="403" customFormat="1" ht="24.75" customHeight="1">
      <c r="A580" s="870" t="s">
        <v>395</v>
      </c>
      <c r="B580" s="870"/>
      <c r="C580" s="444">
        <f>SUM(C578:C579)</f>
        <v>1469.6</v>
      </c>
      <c r="D580" s="444"/>
      <c r="E580" s="444"/>
      <c r="F580" s="444"/>
      <c r="G580" s="444">
        <f>SUM(G578:G579)</f>
        <v>4125297.79</v>
      </c>
      <c r="H580" s="444">
        <f t="shared" ref="H580:U580" si="488">SUM(H578:H579)</f>
        <v>0</v>
      </c>
      <c r="I580" s="444">
        <f t="shared" si="488"/>
        <v>0</v>
      </c>
      <c r="J580" s="444">
        <f t="shared" si="488"/>
        <v>0</v>
      </c>
      <c r="K580" s="444">
        <f t="shared" si="488"/>
        <v>0</v>
      </c>
      <c r="L580" s="444">
        <f t="shared" si="488"/>
        <v>0</v>
      </c>
      <c r="M580" s="444">
        <f t="shared" si="488"/>
        <v>0</v>
      </c>
      <c r="N580" s="444">
        <f t="shared" si="488"/>
        <v>0</v>
      </c>
      <c r="O580" s="444">
        <f t="shared" si="488"/>
        <v>0</v>
      </c>
      <c r="P580" s="444">
        <f t="shared" si="488"/>
        <v>0</v>
      </c>
      <c r="Q580" s="444">
        <f t="shared" si="488"/>
        <v>0</v>
      </c>
      <c r="R580" s="444">
        <f t="shared" si="488"/>
        <v>0</v>
      </c>
      <c r="S580" s="444">
        <f t="shared" si="488"/>
        <v>0</v>
      </c>
      <c r="T580" s="585">
        <f t="shared" si="488"/>
        <v>0</v>
      </c>
      <c r="U580" s="444">
        <f t="shared" si="488"/>
        <v>0</v>
      </c>
      <c r="V580" s="444" t="s">
        <v>388</v>
      </c>
      <c r="W580" s="444">
        <f t="shared" ref="W580:AL580" si="489">SUM(W578:W579)</f>
        <v>1170.8</v>
      </c>
      <c r="X580" s="444">
        <f t="shared" si="489"/>
        <v>3986256.09</v>
      </c>
      <c r="Y580" s="444">
        <f t="shared" si="489"/>
        <v>0</v>
      </c>
      <c r="Z580" s="444">
        <f t="shared" si="489"/>
        <v>0</v>
      </c>
      <c r="AA580" s="444">
        <f t="shared" si="489"/>
        <v>0</v>
      </c>
      <c r="AB580" s="444">
        <f t="shared" si="489"/>
        <v>0</v>
      </c>
      <c r="AC580" s="444">
        <f t="shared" si="489"/>
        <v>0</v>
      </c>
      <c r="AD580" s="444">
        <f t="shared" si="489"/>
        <v>0</v>
      </c>
      <c r="AE580" s="444">
        <f t="shared" si="489"/>
        <v>0</v>
      </c>
      <c r="AF580" s="444">
        <f t="shared" si="489"/>
        <v>0</v>
      </c>
      <c r="AG580" s="444">
        <f t="shared" si="489"/>
        <v>0</v>
      </c>
      <c r="AH580" s="444">
        <f t="shared" si="489"/>
        <v>0</v>
      </c>
      <c r="AI580" s="444">
        <f t="shared" si="489"/>
        <v>0</v>
      </c>
      <c r="AJ580" s="444">
        <f t="shared" si="489"/>
        <v>92539.46</v>
      </c>
      <c r="AK580" s="444">
        <f t="shared" si="489"/>
        <v>46502.239999999998</v>
      </c>
      <c r="AL580" s="444">
        <f t="shared" si="489"/>
        <v>0</v>
      </c>
      <c r="AN580" s="372">
        <f>I580/'Приложение 1.1'!J578</f>
        <v>0</v>
      </c>
      <c r="AO580" s="372" t="e">
        <f t="shared" si="448"/>
        <v>#DIV/0!</v>
      </c>
      <c r="AP580" s="372" t="e">
        <f t="shared" si="449"/>
        <v>#DIV/0!</v>
      </c>
      <c r="AQ580" s="372" t="e">
        <f t="shared" si="450"/>
        <v>#DIV/0!</v>
      </c>
      <c r="AR580" s="372" t="e">
        <f t="shared" si="451"/>
        <v>#DIV/0!</v>
      </c>
      <c r="AS580" s="372" t="e">
        <f t="shared" si="452"/>
        <v>#DIV/0!</v>
      </c>
      <c r="AT580" s="372" t="e">
        <f t="shared" si="453"/>
        <v>#DIV/0!</v>
      </c>
      <c r="AU580" s="372">
        <f t="shared" si="454"/>
        <v>3404.7284677143834</v>
      </c>
      <c r="AV580" s="372" t="e">
        <f t="shared" si="455"/>
        <v>#DIV/0!</v>
      </c>
      <c r="AW580" s="372" t="e">
        <f t="shared" si="456"/>
        <v>#DIV/0!</v>
      </c>
      <c r="AX580" s="372" t="e">
        <f t="shared" si="457"/>
        <v>#DIV/0!</v>
      </c>
      <c r="AY580" s="372">
        <f>AI580/'Приложение 1.1'!J578</f>
        <v>0</v>
      </c>
      <c r="AZ580" s="404">
        <v>766.59</v>
      </c>
      <c r="BA580" s="404">
        <v>2173.62</v>
      </c>
      <c r="BB580" s="404">
        <v>891.36</v>
      </c>
      <c r="BC580" s="404">
        <v>860.72</v>
      </c>
      <c r="BD580" s="404">
        <v>1699.83</v>
      </c>
      <c r="BE580" s="404">
        <v>1134.04</v>
      </c>
      <c r="BF580" s="404">
        <v>2338035</v>
      </c>
      <c r="BG580" s="404">
        <f t="shared" si="458"/>
        <v>4644</v>
      </c>
      <c r="BH580" s="404">
        <v>9186</v>
      </c>
      <c r="BI580" s="404">
        <v>3559.09</v>
      </c>
      <c r="BJ580" s="404">
        <v>6295.55</v>
      </c>
      <c r="BK580" s="404">
        <f t="shared" si="459"/>
        <v>934101.09</v>
      </c>
      <c r="BL580" s="373" t="str">
        <f t="shared" si="460"/>
        <v xml:space="preserve"> </v>
      </c>
      <c r="BM580" s="373" t="e">
        <f t="shared" si="461"/>
        <v>#DIV/0!</v>
      </c>
      <c r="BN580" s="373" t="e">
        <f t="shared" si="462"/>
        <v>#DIV/0!</v>
      </c>
      <c r="BO580" s="373" t="e">
        <f t="shared" si="463"/>
        <v>#DIV/0!</v>
      </c>
      <c r="BP580" s="373" t="e">
        <f t="shared" si="464"/>
        <v>#DIV/0!</v>
      </c>
      <c r="BQ580" s="373" t="e">
        <f t="shared" si="465"/>
        <v>#DIV/0!</v>
      </c>
      <c r="BR580" s="373" t="e">
        <f t="shared" si="466"/>
        <v>#DIV/0!</v>
      </c>
      <c r="BS580" s="373" t="str">
        <f t="shared" si="467"/>
        <v xml:space="preserve"> </v>
      </c>
      <c r="BT580" s="373" t="e">
        <f t="shared" si="468"/>
        <v>#DIV/0!</v>
      </c>
      <c r="BU580" s="373" t="e">
        <f t="shared" si="469"/>
        <v>#DIV/0!</v>
      </c>
      <c r="BV580" s="373" t="e">
        <f t="shared" si="470"/>
        <v>#DIV/0!</v>
      </c>
      <c r="BW580" s="373" t="str">
        <f t="shared" si="471"/>
        <v xml:space="preserve"> </v>
      </c>
      <c r="BY580" s="406">
        <f t="shared" si="472"/>
        <v>2.2432189071131274</v>
      </c>
      <c r="BZ580" s="407">
        <f t="shared" si="473"/>
        <v>1.1272456527314116</v>
      </c>
      <c r="CA580" s="408">
        <f t="shared" si="474"/>
        <v>3523.4863255893406</v>
      </c>
      <c r="CB580" s="404">
        <f t="shared" si="475"/>
        <v>4852.9799999999996</v>
      </c>
      <c r="CC580" s="409" t="str">
        <f t="shared" si="476"/>
        <v xml:space="preserve"> </v>
      </c>
    </row>
    <row r="581" spans="1:81" s="403" customFormat="1" ht="14.25" customHeight="1">
      <c r="A581" s="867" t="s">
        <v>850</v>
      </c>
      <c r="B581" s="868"/>
      <c r="C581" s="868"/>
      <c r="D581" s="868"/>
      <c r="E581" s="868"/>
      <c r="F581" s="868"/>
      <c r="G581" s="868"/>
      <c r="H581" s="868"/>
      <c r="I581" s="868"/>
      <c r="J581" s="868"/>
      <c r="K581" s="868"/>
      <c r="L581" s="868"/>
      <c r="M581" s="868"/>
      <c r="N581" s="868"/>
      <c r="O581" s="868"/>
      <c r="P581" s="868"/>
      <c r="Q581" s="868"/>
      <c r="R581" s="868"/>
      <c r="S581" s="868"/>
      <c r="T581" s="868"/>
      <c r="U581" s="868"/>
      <c r="V581" s="868"/>
      <c r="W581" s="868"/>
      <c r="X581" s="868"/>
      <c r="Y581" s="868"/>
      <c r="Z581" s="868"/>
      <c r="AA581" s="868"/>
      <c r="AB581" s="868"/>
      <c r="AC581" s="868"/>
      <c r="AD581" s="868"/>
      <c r="AE581" s="868"/>
      <c r="AF581" s="868"/>
      <c r="AG581" s="868"/>
      <c r="AH581" s="868"/>
      <c r="AI581" s="868"/>
      <c r="AJ581" s="868"/>
      <c r="AK581" s="868"/>
      <c r="AL581" s="869"/>
      <c r="AN581" s="372" t="e">
        <f>I581/'Приложение 1.1'!J579</f>
        <v>#DIV/0!</v>
      </c>
      <c r="AO581" s="372" t="e">
        <f t="shared" si="448"/>
        <v>#DIV/0!</v>
      </c>
      <c r="AP581" s="372" t="e">
        <f t="shared" si="449"/>
        <v>#DIV/0!</v>
      </c>
      <c r="AQ581" s="372" t="e">
        <f t="shared" si="450"/>
        <v>#DIV/0!</v>
      </c>
      <c r="AR581" s="372" t="e">
        <f t="shared" si="451"/>
        <v>#DIV/0!</v>
      </c>
      <c r="AS581" s="372" t="e">
        <f t="shared" si="452"/>
        <v>#DIV/0!</v>
      </c>
      <c r="AT581" s="372" t="e">
        <f t="shared" si="453"/>
        <v>#DIV/0!</v>
      </c>
      <c r="AU581" s="372" t="e">
        <f t="shared" si="454"/>
        <v>#DIV/0!</v>
      </c>
      <c r="AV581" s="372" t="e">
        <f t="shared" si="455"/>
        <v>#DIV/0!</v>
      </c>
      <c r="AW581" s="372" t="e">
        <f t="shared" si="456"/>
        <v>#DIV/0!</v>
      </c>
      <c r="AX581" s="372" t="e">
        <f t="shared" si="457"/>
        <v>#DIV/0!</v>
      </c>
      <c r="AY581" s="372" t="e">
        <f>AI581/'Приложение 1.1'!J579</f>
        <v>#DIV/0!</v>
      </c>
      <c r="AZ581" s="404">
        <v>766.59</v>
      </c>
      <c r="BA581" s="404">
        <v>2173.62</v>
      </c>
      <c r="BB581" s="404">
        <v>891.36</v>
      </c>
      <c r="BC581" s="404">
        <v>860.72</v>
      </c>
      <c r="BD581" s="404">
        <v>1699.83</v>
      </c>
      <c r="BE581" s="404">
        <v>1134.04</v>
      </c>
      <c r="BF581" s="404">
        <v>2338035</v>
      </c>
      <c r="BG581" s="404">
        <f t="shared" si="458"/>
        <v>4644</v>
      </c>
      <c r="BH581" s="404">
        <v>9186</v>
      </c>
      <c r="BI581" s="404">
        <v>3559.09</v>
      </c>
      <c r="BJ581" s="404">
        <v>6295.55</v>
      </c>
      <c r="BK581" s="404">
        <f t="shared" si="459"/>
        <v>934101.09</v>
      </c>
      <c r="BL581" s="373" t="e">
        <f t="shared" si="460"/>
        <v>#DIV/0!</v>
      </c>
      <c r="BM581" s="373" t="e">
        <f t="shared" si="461"/>
        <v>#DIV/0!</v>
      </c>
      <c r="BN581" s="373" t="e">
        <f t="shared" si="462"/>
        <v>#DIV/0!</v>
      </c>
      <c r="BO581" s="373" t="e">
        <f t="shared" si="463"/>
        <v>#DIV/0!</v>
      </c>
      <c r="BP581" s="373" t="e">
        <f t="shared" si="464"/>
        <v>#DIV/0!</v>
      </c>
      <c r="BQ581" s="373" t="e">
        <f t="shared" si="465"/>
        <v>#DIV/0!</v>
      </c>
      <c r="BR581" s="373" t="e">
        <f t="shared" si="466"/>
        <v>#DIV/0!</v>
      </c>
      <c r="BS581" s="373" t="e">
        <f t="shared" si="467"/>
        <v>#DIV/0!</v>
      </c>
      <c r="BT581" s="373" t="e">
        <f t="shared" si="468"/>
        <v>#DIV/0!</v>
      </c>
      <c r="BU581" s="373" t="e">
        <f t="shared" si="469"/>
        <v>#DIV/0!</v>
      </c>
      <c r="BV581" s="373" t="e">
        <f t="shared" si="470"/>
        <v>#DIV/0!</v>
      </c>
      <c r="BW581" s="373" t="e">
        <f t="shared" si="471"/>
        <v>#DIV/0!</v>
      </c>
      <c r="BY581" s="406" t="e">
        <f t="shared" si="472"/>
        <v>#DIV/0!</v>
      </c>
      <c r="BZ581" s="407" t="e">
        <f t="shared" si="473"/>
        <v>#DIV/0!</v>
      </c>
      <c r="CA581" s="408" t="e">
        <f t="shared" si="474"/>
        <v>#DIV/0!</v>
      </c>
      <c r="CB581" s="404">
        <f t="shared" si="475"/>
        <v>4852.9799999999996</v>
      </c>
      <c r="CC581" s="409" t="e">
        <f t="shared" si="476"/>
        <v>#DIV/0!</v>
      </c>
    </row>
    <row r="582" spans="1:81" s="403" customFormat="1" ht="9" customHeight="1">
      <c r="A582" s="541">
        <v>197</v>
      </c>
      <c r="B582" s="442" t="s">
        <v>846</v>
      </c>
      <c r="C582" s="410">
        <v>858.98</v>
      </c>
      <c r="D582" s="413"/>
      <c r="E582" s="410"/>
      <c r="F582" s="410"/>
      <c r="G582" s="415">
        <f>ROUND((H582+AI582+AJ582+AK582),2)</f>
        <v>622203.55000000005</v>
      </c>
      <c r="H582" s="410">
        <f>ROUND(I582+K582+M582+O582+Q582+S582,2)</f>
        <v>81127.31</v>
      </c>
      <c r="I582" s="416">
        <v>0</v>
      </c>
      <c r="J582" s="416">
        <v>0</v>
      </c>
      <c r="K582" s="416">
        <v>0</v>
      </c>
      <c r="L582" s="416">
        <v>95</v>
      </c>
      <c r="M582" s="416">
        <f>ROUND(L582*931.47*0.955*0.96,2)</f>
        <v>81127.31</v>
      </c>
      <c r="N582" s="410">
        <v>0</v>
      </c>
      <c r="O582" s="410">
        <v>0</v>
      </c>
      <c r="P582" s="410">
        <v>0</v>
      </c>
      <c r="Q582" s="410">
        <v>0</v>
      </c>
      <c r="R582" s="410">
        <v>0</v>
      </c>
      <c r="S582" s="410">
        <v>0</v>
      </c>
      <c r="T582" s="417">
        <v>0</v>
      </c>
      <c r="U582" s="410">
        <v>0</v>
      </c>
      <c r="V582" s="410"/>
      <c r="W582" s="405">
        <v>0</v>
      </c>
      <c r="X582" s="410">
        <v>0</v>
      </c>
      <c r="Y582" s="405">
        <v>0</v>
      </c>
      <c r="Z582" s="405">
        <v>0</v>
      </c>
      <c r="AA582" s="405">
        <v>0</v>
      </c>
      <c r="AB582" s="405">
        <v>0</v>
      </c>
      <c r="AC582" s="405">
        <v>0</v>
      </c>
      <c r="AD582" s="405">
        <v>0</v>
      </c>
      <c r="AE582" s="405">
        <v>0</v>
      </c>
      <c r="AF582" s="405">
        <v>0</v>
      </c>
      <c r="AG582" s="405">
        <v>0</v>
      </c>
      <c r="AH582" s="405">
        <v>0</v>
      </c>
      <c r="AI582" s="410">
        <f>ROUND((78899.97+434177.11),2)</f>
        <v>513077.08</v>
      </c>
      <c r="AJ582" s="405">
        <f>ROUND((AI582+H582)/95.5*3,2)</f>
        <v>18666.11</v>
      </c>
      <c r="AK582" s="405">
        <f>ROUND((AI582+H582)/95.5*1.5,2)</f>
        <v>9333.0499999999993</v>
      </c>
      <c r="AL582" s="405">
        <v>0</v>
      </c>
      <c r="AN582" s="372">
        <f>I582/'Приложение 1.1'!J580</f>
        <v>0</v>
      </c>
      <c r="AO582" s="372" t="e">
        <f t="shared" si="448"/>
        <v>#DIV/0!</v>
      </c>
      <c r="AP582" s="372">
        <f t="shared" si="449"/>
        <v>853.97168421052629</v>
      </c>
      <c r="AQ582" s="372" t="e">
        <f t="shared" si="450"/>
        <v>#DIV/0!</v>
      </c>
      <c r="AR582" s="372" t="e">
        <f t="shared" si="451"/>
        <v>#DIV/0!</v>
      </c>
      <c r="AS582" s="372" t="e">
        <f t="shared" si="452"/>
        <v>#DIV/0!</v>
      </c>
      <c r="AT582" s="372" t="e">
        <f t="shared" si="453"/>
        <v>#DIV/0!</v>
      </c>
      <c r="AU582" s="372" t="e">
        <f t="shared" si="454"/>
        <v>#DIV/0!</v>
      </c>
      <c r="AV582" s="372" t="e">
        <f t="shared" si="455"/>
        <v>#DIV/0!</v>
      </c>
      <c r="AW582" s="372" t="e">
        <f t="shared" si="456"/>
        <v>#DIV/0!</v>
      </c>
      <c r="AX582" s="372" t="e">
        <f t="shared" si="457"/>
        <v>#DIV/0!</v>
      </c>
      <c r="AY582" s="372">
        <f>AI582/'Приложение 1.1'!J580</f>
        <v>597.30969289156906</v>
      </c>
      <c r="AZ582" s="404">
        <v>766.59</v>
      </c>
      <c r="BA582" s="404">
        <v>2173.62</v>
      </c>
      <c r="BB582" s="404">
        <v>891.36</v>
      </c>
      <c r="BC582" s="404">
        <v>860.72</v>
      </c>
      <c r="BD582" s="404">
        <v>1699.83</v>
      </c>
      <c r="BE582" s="404">
        <v>1134.04</v>
      </c>
      <c r="BF582" s="404">
        <v>2338035</v>
      </c>
      <c r="BG582" s="404">
        <f t="shared" si="458"/>
        <v>4644</v>
      </c>
      <c r="BH582" s="404">
        <v>9186</v>
      </c>
      <c r="BI582" s="404">
        <v>3559.09</v>
      </c>
      <c r="BJ582" s="404">
        <v>6295.55</v>
      </c>
      <c r="BK582" s="404">
        <f t="shared" si="459"/>
        <v>934101.09</v>
      </c>
      <c r="BL582" s="373" t="str">
        <f t="shared" si="460"/>
        <v xml:space="preserve"> </v>
      </c>
      <c r="BM582" s="373" t="e">
        <f t="shared" si="461"/>
        <v>#DIV/0!</v>
      </c>
      <c r="BN582" s="373" t="str">
        <f t="shared" si="462"/>
        <v xml:space="preserve"> </v>
      </c>
      <c r="BO582" s="373" t="e">
        <f t="shared" si="463"/>
        <v>#DIV/0!</v>
      </c>
      <c r="BP582" s="373" t="e">
        <f t="shared" si="464"/>
        <v>#DIV/0!</v>
      </c>
      <c r="BQ582" s="373" t="e">
        <f t="shared" si="465"/>
        <v>#DIV/0!</v>
      </c>
      <c r="BR582" s="373" t="e">
        <f t="shared" si="466"/>
        <v>#DIV/0!</v>
      </c>
      <c r="BS582" s="373" t="e">
        <f t="shared" si="467"/>
        <v>#DIV/0!</v>
      </c>
      <c r="BT582" s="373" t="e">
        <f t="shared" si="468"/>
        <v>#DIV/0!</v>
      </c>
      <c r="BU582" s="373" t="e">
        <f t="shared" si="469"/>
        <v>#DIV/0!</v>
      </c>
      <c r="BV582" s="373" t="e">
        <f t="shared" si="470"/>
        <v>#DIV/0!</v>
      </c>
      <c r="BW582" s="373" t="str">
        <f t="shared" si="471"/>
        <v xml:space="preserve"> </v>
      </c>
      <c r="BY582" s="406">
        <f t="shared" si="472"/>
        <v>3.0000005625168806</v>
      </c>
      <c r="BZ582" s="407">
        <f t="shared" si="473"/>
        <v>1.4999994776628964</v>
      </c>
      <c r="CA582" s="408" t="e">
        <f t="shared" si="474"/>
        <v>#DIV/0!</v>
      </c>
      <c r="CB582" s="404">
        <f t="shared" si="475"/>
        <v>4852.9799999999996</v>
      </c>
      <c r="CC582" s="409" t="e">
        <f t="shared" si="476"/>
        <v>#DIV/0!</v>
      </c>
    </row>
    <row r="583" spans="1:81" s="403" customFormat="1" ht="9" customHeight="1">
      <c r="A583" s="541">
        <v>198</v>
      </c>
      <c r="B583" s="442" t="s">
        <v>847</v>
      </c>
      <c r="C583" s="410">
        <v>596.15</v>
      </c>
      <c r="D583" s="413"/>
      <c r="E583" s="410"/>
      <c r="F583" s="410"/>
      <c r="G583" s="415">
        <f>ROUND((H583+AI583+AJ583+AK583),2)</f>
        <v>631145.66</v>
      </c>
      <c r="H583" s="410">
        <f>ROUND(I583+K583+M583+O583+Q583+S583,2)</f>
        <v>89667.03</v>
      </c>
      <c r="I583" s="416">
        <v>0</v>
      </c>
      <c r="J583" s="416">
        <v>0</v>
      </c>
      <c r="K583" s="416">
        <v>0</v>
      </c>
      <c r="L583" s="416">
        <v>105</v>
      </c>
      <c r="M583" s="416">
        <f>ROUND(L583*931.47*0.955*0.96,2)</f>
        <v>89667.03</v>
      </c>
      <c r="N583" s="410">
        <v>0</v>
      </c>
      <c r="O583" s="410">
        <v>0</v>
      </c>
      <c r="P583" s="410">
        <v>0</v>
      </c>
      <c r="Q583" s="410">
        <v>0</v>
      </c>
      <c r="R583" s="410">
        <v>0</v>
      </c>
      <c r="S583" s="410">
        <v>0</v>
      </c>
      <c r="T583" s="417">
        <v>0</v>
      </c>
      <c r="U583" s="410">
        <v>0</v>
      </c>
      <c r="V583" s="410"/>
      <c r="W583" s="405">
        <v>0</v>
      </c>
      <c r="X583" s="410">
        <v>0</v>
      </c>
      <c r="Y583" s="405">
        <v>0</v>
      </c>
      <c r="Z583" s="405">
        <v>0</v>
      </c>
      <c r="AA583" s="405">
        <v>0</v>
      </c>
      <c r="AB583" s="405">
        <v>0</v>
      </c>
      <c r="AC583" s="405">
        <v>0</v>
      </c>
      <c r="AD583" s="405">
        <v>0</v>
      </c>
      <c r="AE583" s="405">
        <v>0</v>
      </c>
      <c r="AF583" s="405">
        <v>0</v>
      </c>
      <c r="AG583" s="405">
        <v>0</v>
      </c>
      <c r="AH583" s="405">
        <v>0</v>
      </c>
      <c r="AI583" s="410">
        <f>ROUND((78899.97+434177.11),2)</f>
        <v>513077.08</v>
      </c>
      <c r="AJ583" s="405">
        <f>ROUND((AI583+H583)/95.5*3,2)</f>
        <v>18934.37</v>
      </c>
      <c r="AK583" s="405">
        <f>ROUND((AI583+H583)/95.5*1.5,2)</f>
        <v>9467.18</v>
      </c>
      <c r="AL583" s="405">
        <v>0</v>
      </c>
      <c r="AN583" s="372">
        <f>I583/'Приложение 1.1'!J581</f>
        <v>0</v>
      </c>
      <c r="AO583" s="372" t="e">
        <f t="shared" si="448"/>
        <v>#DIV/0!</v>
      </c>
      <c r="AP583" s="372">
        <f t="shared" si="449"/>
        <v>853.97171428571426</v>
      </c>
      <c r="AQ583" s="372" t="e">
        <f t="shared" si="450"/>
        <v>#DIV/0!</v>
      </c>
      <c r="AR583" s="372" t="e">
        <f t="shared" si="451"/>
        <v>#DIV/0!</v>
      </c>
      <c r="AS583" s="372" t="e">
        <f t="shared" si="452"/>
        <v>#DIV/0!</v>
      </c>
      <c r="AT583" s="372" t="e">
        <f t="shared" si="453"/>
        <v>#DIV/0!</v>
      </c>
      <c r="AU583" s="372" t="e">
        <f t="shared" si="454"/>
        <v>#DIV/0!</v>
      </c>
      <c r="AV583" s="372" t="e">
        <f t="shared" si="455"/>
        <v>#DIV/0!</v>
      </c>
      <c r="AW583" s="372" t="e">
        <f t="shared" si="456"/>
        <v>#DIV/0!</v>
      </c>
      <c r="AX583" s="372" t="e">
        <f t="shared" si="457"/>
        <v>#DIV/0!</v>
      </c>
      <c r="AY583" s="372">
        <f>AI583/'Приложение 1.1'!J581</f>
        <v>860.65097710307816</v>
      </c>
      <c r="AZ583" s="404">
        <v>766.59</v>
      </c>
      <c r="BA583" s="404">
        <v>2173.62</v>
      </c>
      <c r="BB583" s="404">
        <v>891.36</v>
      </c>
      <c r="BC583" s="404">
        <v>860.72</v>
      </c>
      <c r="BD583" s="404">
        <v>1699.83</v>
      </c>
      <c r="BE583" s="404">
        <v>1134.04</v>
      </c>
      <c r="BF583" s="404">
        <v>2338035</v>
      </c>
      <c r="BG583" s="404">
        <f t="shared" si="458"/>
        <v>4644</v>
      </c>
      <c r="BH583" s="404">
        <v>9186</v>
      </c>
      <c r="BI583" s="404">
        <v>3559.09</v>
      </c>
      <c r="BJ583" s="404">
        <v>6295.55</v>
      </c>
      <c r="BK583" s="404">
        <f t="shared" si="459"/>
        <v>934101.09</v>
      </c>
      <c r="BL583" s="373" t="str">
        <f t="shared" si="460"/>
        <v xml:space="preserve"> </v>
      </c>
      <c r="BM583" s="373" t="e">
        <f t="shared" si="461"/>
        <v>#DIV/0!</v>
      </c>
      <c r="BN583" s="373" t="str">
        <f t="shared" si="462"/>
        <v xml:space="preserve"> </v>
      </c>
      <c r="BO583" s="373" t="e">
        <f t="shared" si="463"/>
        <v>#DIV/0!</v>
      </c>
      <c r="BP583" s="373" t="e">
        <f t="shared" si="464"/>
        <v>#DIV/0!</v>
      </c>
      <c r="BQ583" s="373" t="e">
        <f t="shared" si="465"/>
        <v>#DIV/0!</v>
      </c>
      <c r="BR583" s="373" t="e">
        <f t="shared" si="466"/>
        <v>#DIV/0!</v>
      </c>
      <c r="BS583" s="373" t="e">
        <f t="shared" si="467"/>
        <v>#DIV/0!</v>
      </c>
      <c r="BT583" s="373" t="e">
        <f t="shared" si="468"/>
        <v>#DIV/0!</v>
      </c>
      <c r="BU583" s="373" t="e">
        <f t="shared" si="469"/>
        <v>#DIV/0!</v>
      </c>
      <c r="BV583" s="373" t="e">
        <f t="shared" si="470"/>
        <v>#DIV/0!</v>
      </c>
      <c r="BW583" s="373" t="str">
        <f t="shared" si="471"/>
        <v xml:space="preserve"> </v>
      </c>
      <c r="BY583" s="406">
        <f t="shared" si="472"/>
        <v>3.0000000316884061</v>
      </c>
      <c r="BZ583" s="407">
        <f t="shared" si="473"/>
        <v>1.4999992236340498</v>
      </c>
      <c r="CA583" s="408" t="e">
        <f t="shared" si="474"/>
        <v>#DIV/0!</v>
      </c>
      <c r="CB583" s="404">
        <f t="shared" si="475"/>
        <v>4852.9799999999996</v>
      </c>
      <c r="CC583" s="409" t="e">
        <f t="shared" si="476"/>
        <v>#DIV/0!</v>
      </c>
    </row>
    <row r="584" spans="1:81" s="403" customFormat="1" ht="9" customHeight="1">
      <c r="A584" s="562">
        <v>199</v>
      </c>
      <c r="B584" s="442" t="s">
        <v>848</v>
      </c>
      <c r="C584" s="410">
        <v>590.36</v>
      </c>
      <c r="D584" s="413"/>
      <c r="E584" s="410"/>
      <c r="F584" s="410"/>
      <c r="G584" s="415">
        <f>ROUND((H584+AI584+AJ584+AK584),2)</f>
        <v>581069.82999999996</v>
      </c>
      <c r="H584" s="410">
        <f>ROUND(I584+K584+M584+O584+Q584+S584,2)</f>
        <v>41844.61</v>
      </c>
      <c r="I584" s="416">
        <v>0</v>
      </c>
      <c r="J584" s="416">
        <v>0</v>
      </c>
      <c r="K584" s="416">
        <v>0</v>
      </c>
      <c r="L584" s="416">
        <v>49</v>
      </c>
      <c r="M584" s="416">
        <f>ROUND(L584*931.47*0.955*0.96,2)</f>
        <v>41844.61</v>
      </c>
      <c r="N584" s="410">
        <v>0</v>
      </c>
      <c r="O584" s="410">
        <v>0</v>
      </c>
      <c r="P584" s="410">
        <v>0</v>
      </c>
      <c r="Q584" s="410">
        <v>0</v>
      </c>
      <c r="R584" s="410">
        <v>0</v>
      </c>
      <c r="S584" s="410">
        <v>0</v>
      </c>
      <c r="T584" s="417">
        <v>0</v>
      </c>
      <c r="U584" s="410">
        <v>0</v>
      </c>
      <c r="V584" s="410"/>
      <c r="W584" s="405">
        <v>0</v>
      </c>
      <c r="X584" s="410">
        <v>0</v>
      </c>
      <c r="Y584" s="405">
        <v>0</v>
      </c>
      <c r="Z584" s="405">
        <v>0</v>
      </c>
      <c r="AA584" s="405">
        <v>0</v>
      </c>
      <c r="AB584" s="405">
        <v>0</v>
      </c>
      <c r="AC584" s="405">
        <v>0</v>
      </c>
      <c r="AD584" s="405">
        <v>0</v>
      </c>
      <c r="AE584" s="405">
        <v>0</v>
      </c>
      <c r="AF584" s="405">
        <v>0</v>
      </c>
      <c r="AG584" s="405">
        <v>0</v>
      </c>
      <c r="AH584" s="405">
        <v>0</v>
      </c>
      <c r="AI584" s="410">
        <f>ROUND((78899.97+434177.11),2)</f>
        <v>513077.08</v>
      </c>
      <c r="AJ584" s="405">
        <f>ROUND((AI584+H584)/95.5*3,2)</f>
        <v>17432.09</v>
      </c>
      <c r="AK584" s="405">
        <f>ROUND((AI584+H584)/95.5*1.5,2)</f>
        <v>8716.0499999999993</v>
      </c>
      <c r="AL584" s="405">
        <v>0</v>
      </c>
      <c r="AN584" s="372">
        <f>I584/'Приложение 1.1'!J582</f>
        <v>0</v>
      </c>
      <c r="AO584" s="372" t="e">
        <f t="shared" si="448"/>
        <v>#DIV/0!</v>
      </c>
      <c r="AP584" s="372">
        <f t="shared" si="449"/>
        <v>853.97163265306119</v>
      </c>
      <c r="AQ584" s="372" t="e">
        <f t="shared" si="450"/>
        <v>#DIV/0!</v>
      </c>
      <c r="AR584" s="372" t="e">
        <f t="shared" si="451"/>
        <v>#DIV/0!</v>
      </c>
      <c r="AS584" s="372" t="e">
        <f t="shared" si="452"/>
        <v>#DIV/0!</v>
      </c>
      <c r="AT584" s="372" t="e">
        <f t="shared" si="453"/>
        <v>#DIV/0!</v>
      </c>
      <c r="AU584" s="372" t="e">
        <f t="shared" si="454"/>
        <v>#DIV/0!</v>
      </c>
      <c r="AV584" s="372" t="e">
        <f t="shared" si="455"/>
        <v>#DIV/0!</v>
      </c>
      <c r="AW584" s="372" t="e">
        <f t="shared" si="456"/>
        <v>#DIV/0!</v>
      </c>
      <c r="AX584" s="372" t="e">
        <f t="shared" si="457"/>
        <v>#DIV/0!</v>
      </c>
      <c r="AY584" s="372">
        <f>AI584/'Приложение 1.1'!J582</f>
        <v>869.0918761433702</v>
      </c>
      <c r="AZ584" s="404">
        <v>766.59</v>
      </c>
      <c r="BA584" s="404">
        <v>2173.62</v>
      </c>
      <c r="BB584" s="404">
        <v>891.36</v>
      </c>
      <c r="BC584" s="404">
        <v>860.72</v>
      </c>
      <c r="BD584" s="404">
        <v>1699.83</v>
      </c>
      <c r="BE584" s="404">
        <v>1134.04</v>
      </c>
      <c r="BF584" s="404">
        <v>2338035</v>
      </c>
      <c r="BG584" s="404">
        <f t="shared" si="458"/>
        <v>4644</v>
      </c>
      <c r="BH584" s="404">
        <v>9186</v>
      </c>
      <c r="BI584" s="404">
        <v>3559.09</v>
      </c>
      <c r="BJ584" s="404">
        <v>6295.55</v>
      </c>
      <c r="BK584" s="404">
        <f t="shared" si="459"/>
        <v>934101.09</v>
      </c>
      <c r="BL584" s="373" t="str">
        <f t="shared" si="460"/>
        <v xml:space="preserve"> </v>
      </c>
      <c r="BM584" s="373" t="e">
        <f t="shared" si="461"/>
        <v>#DIV/0!</v>
      </c>
      <c r="BN584" s="373" t="str">
        <f t="shared" si="462"/>
        <v xml:space="preserve"> </v>
      </c>
      <c r="BO584" s="373" t="e">
        <f t="shared" si="463"/>
        <v>#DIV/0!</v>
      </c>
      <c r="BP584" s="373" t="e">
        <f t="shared" si="464"/>
        <v>#DIV/0!</v>
      </c>
      <c r="BQ584" s="373" t="e">
        <f t="shared" si="465"/>
        <v>#DIV/0!</v>
      </c>
      <c r="BR584" s="373" t="e">
        <f t="shared" si="466"/>
        <v>#DIV/0!</v>
      </c>
      <c r="BS584" s="373" t="e">
        <f t="shared" si="467"/>
        <v>#DIV/0!</v>
      </c>
      <c r="BT584" s="373" t="e">
        <f t="shared" si="468"/>
        <v>#DIV/0!</v>
      </c>
      <c r="BU584" s="373" t="e">
        <f t="shared" si="469"/>
        <v>#DIV/0!</v>
      </c>
      <c r="BV584" s="373" t="e">
        <f t="shared" si="470"/>
        <v>#DIV/0!</v>
      </c>
      <c r="BW584" s="373" t="str">
        <f t="shared" si="471"/>
        <v xml:space="preserve"> </v>
      </c>
      <c r="BY584" s="406">
        <f t="shared" si="472"/>
        <v>2.9999991567278586</v>
      </c>
      <c r="BZ584" s="407">
        <f t="shared" si="473"/>
        <v>1.5000004388457064</v>
      </c>
      <c r="CA584" s="408" t="e">
        <f t="shared" si="474"/>
        <v>#DIV/0!</v>
      </c>
      <c r="CB584" s="404">
        <f t="shared" si="475"/>
        <v>4852.9799999999996</v>
      </c>
      <c r="CC584" s="409" t="e">
        <f t="shared" si="476"/>
        <v>#DIV/0!</v>
      </c>
    </row>
    <row r="585" spans="1:81" s="403" customFormat="1" ht="9" customHeight="1">
      <c r="A585" s="562">
        <v>200</v>
      </c>
      <c r="B585" s="442" t="s">
        <v>849</v>
      </c>
      <c r="C585" s="410">
        <v>585.69000000000005</v>
      </c>
      <c r="D585" s="413"/>
      <c r="E585" s="410"/>
      <c r="F585" s="410"/>
      <c r="G585" s="415">
        <f>ROUND((H585+AI585+AJ585+AK585),2)</f>
        <v>602530.9</v>
      </c>
      <c r="H585" s="410">
        <f>ROUND(I585+K585+M585+O585+Q585+S585,2)</f>
        <v>62339.93</v>
      </c>
      <c r="I585" s="416">
        <v>0</v>
      </c>
      <c r="J585" s="416">
        <v>0</v>
      </c>
      <c r="K585" s="416">
        <v>0</v>
      </c>
      <c r="L585" s="416">
        <v>73</v>
      </c>
      <c r="M585" s="416">
        <f>ROUND(L585*931.47*0.955*0.96,2)</f>
        <v>62339.93</v>
      </c>
      <c r="N585" s="410">
        <v>0</v>
      </c>
      <c r="O585" s="410">
        <v>0</v>
      </c>
      <c r="P585" s="410">
        <v>0</v>
      </c>
      <c r="Q585" s="410">
        <v>0</v>
      </c>
      <c r="R585" s="410">
        <v>0</v>
      </c>
      <c r="S585" s="410">
        <v>0</v>
      </c>
      <c r="T585" s="417">
        <v>0</v>
      </c>
      <c r="U585" s="410">
        <v>0</v>
      </c>
      <c r="V585" s="410"/>
      <c r="W585" s="405">
        <v>0</v>
      </c>
      <c r="X585" s="410">
        <v>0</v>
      </c>
      <c r="Y585" s="405">
        <v>0</v>
      </c>
      <c r="Z585" s="405">
        <v>0</v>
      </c>
      <c r="AA585" s="405">
        <v>0</v>
      </c>
      <c r="AB585" s="405">
        <v>0</v>
      </c>
      <c r="AC585" s="405">
        <v>0</v>
      </c>
      <c r="AD585" s="405">
        <v>0</v>
      </c>
      <c r="AE585" s="405">
        <v>0</v>
      </c>
      <c r="AF585" s="405">
        <v>0</v>
      </c>
      <c r="AG585" s="405">
        <v>0</v>
      </c>
      <c r="AH585" s="405">
        <v>0</v>
      </c>
      <c r="AI585" s="410">
        <f>ROUND((78899.97+434177.11),2)</f>
        <v>513077.08</v>
      </c>
      <c r="AJ585" s="405">
        <f>ROUND((AI585+H585)/95.5*3,2)</f>
        <v>18075.93</v>
      </c>
      <c r="AK585" s="405">
        <f>ROUND((AI585+H585)/95.5*1.5,2)</f>
        <v>9037.9599999999991</v>
      </c>
      <c r="AL585" s="405">
        <v>0</v>
      </c>
      <c r="AN585" s="372">
        <f>I585/'Приложение 1.1'!J583</f>
        <v>0</v>
      </c>
      <c r="AO585" s="372" t="e">
        <f t="shared" si="448"/>
        <v>#DIV/0!</v>
      </c>
      <c r="AP585" s="372">
        <f t="shared" si="449"/>
        <v>853.97164383561642</v>
      </c>
      <c r="AQ585" s="372" t="e">
        <f t="shared" si="450"/>
        <v>#DIV/0!</v>
      </c>
      <c r="AR585" s="372" t="e">
        <f t="shared" si="451"/>
        <v>#DIV/0!</v>
      </c>
      <c r="AS585" s="372" t="e">
        <f t="shared" si="452"/>
        <v>#DIV/0!</v>
      </c>
      <c r="AT585" s="372" t="e">
        <f t="shared" si="453"/>
        <v>#DIV/0!</v>
      </c>
      <c r="AU585" s="372" t="e">
        <f t="shared" si="454"/>
        <v>#DIV/0!</v>
      </c>
      <c r="AV585" s="372" t="e">
        <f t="shared" si="455"/>
        <v>#DIV/0!</v>
      </c>
      <c r="AW585" s="372" t="e">
        <f t="shared" si="456"/>
        <v>#DIV/0!</v>
      </c>
      <c r="AX585" s="372" t="e">
        <f t="shared" si="457"/>
        <v>#DIV/0!</v>
      </c>
      <c r="AY585" s="372">
        <f>AI585/'Приложение 1.1'!J583</f>
        <v>876.02158138264269</v>
      </c>
      <c r="AZ585" s="404">
        <v>766.59</v>
      </c>
      <c r="BA585" s="404">
        <v>2173.62</v>
      </c>
      <c r="BB585" s="404">
        <v>891.36</v>
      </c>
      <c r="BC585" s="404">
        <v>860.72</v>
      </c>
      <c r="BD585" s="404">
        <v>1699.83</v>
      </c>
      <c r="BE585" s="404">
        <v>1134.04</v>
      </c>
      <c r="BF585" s="404">
        <v>2338035</v>
      </c>
      <c r="BG585" s="404">
        <f t="shared" si="458"/>
        <v>4644</v>
      </c>
      <c r="BH585" s="404">
        <v>9186</v>
      </c>
      <c r="BI585" s="404">
        <v>3559.09</v>
      </c>
      <c r="BJ585" s="404">
        <v>6295.55</v>
      </c>
      <c r="BK585" s="404">
        <f t="shared" si="459"/>
        <v>934101.09</v>
      </c>
      <c r="BL585" s="373" t="str">
        <f t="shared" si="460"/>
        <v xml:space="preserve"> </v>
      </c>
      <c r="BM585" s="373" t="e">
        <f t="shared" si="461"/>
        <v>#DIV/0!</v>
      </c>
      <c r="BN585" s="373" t="str">
        <f t="shared" si="462"/>
        <v xml:space="preserve"> </v>
      </c>
      <c r="BO585" s="373" t="e">
        <f t="shared" si="463"/>
        <v>#DIV/0!</v>
      </c>
      <c r="BP585" s="373" t="e">
        <f t="shared" si="464"/>
        <v>#DIV/0!</v>
      </c>
      <c r="BQ585" s="373" t="e">
        <f t="shared" si="465"/>
        <v>#DIV/0!</v>
      </c>
      <c r="BR585" s="373" t="e">
        <f t="shared" si="466"/>
        <v>#DIV/0!</v>
      </c>
      <c r="BS585" s="373" t="e">
        <f t="shared" si="467"/>
        <v>#DIV/0!</v>
      </c>
      <c r="BT585" s="373" t="e">
        <f t="shared" si="468"/>
        <v>#DIV/0!</v>
      </c>
      <c r="BU585" s="373" t="e">
        <f t="shared" si="469"/>
        <v>#DIV/0!</v>
      </c>
      <c r="BV585" s="373" t="e">
        <f t="shared" si="470"/>
        <v>#DIV/0!</v>
      </c>
      <c r="BW585" s="373" t="str">
        <f t="shared" si="471"/>
        <v xml:space="preserve"> </v>
      </c>
      <c r="BY585" s="406">
        <f t="shared" si="472"/>
        <v>3.0000004978997756</v>
      </c>
      <c r="BZ585" s="407">
        <f t="shared" si="473"/>
        <v>1.4999994191169281</v>
      </c>
      <c r="CA585" s="408" t="e">
        <f t="shared" si="474"/>
        <v>#DIV/0!</v>
      </c>
      <c r="CB585" s="404">
        <f t="shared" si="475"/>
        <v>4852.9799999999996</v>
      </c>
      <c r="CC585" s="409" t="e">
        <f t="shared" si="476"/>
        <v>#DIV/0!</v>
      </c>
    </row>
    <row r="586" spans="1:81" s="403" customFormat="1" ht="35.25" customHeight="1">
      <c r="A586" s="866" t="s">
        <v>1120</v>
      </c>
      <c r="B586" s="866"/>
      <c r="C586" s="410">
        <f>SUM(C582:C585)</f>
        <v>2631.1800000000003</v>
      </c>
      <c r="D586" s="410"/>
      <c r="E586" s="410"/>
      <c r="F586" s="410"/>
      <c r="G586" s="410">
        <f>SUM(G582:G585)</f>
        <v>2436949.94</v>
      </c>
      <c r="H586" s="410">
        <f>ROUND(SUM(H582:H585),2)</f>
        <v>274978.88</v>
      </c>
      <c r="I586" s="410">
        <f t="shared" ref="I586:AL586" si="490">SUM(I582:I585)</f>
        <v>0</v>
      </c>
      <c r="J586" s="410">
        <f t="shared" si="490"/>
        <v>0</v>
      </c>
      <c r="K586" s="410">
        <f t="shared" si="490"/>
        <v>0</v>
      </c>
      <c r="L586" s="410">
        <f t="shared" si="490"/>
        <v>322</v>
      </c>
      <c r="M586" s="410">
        <f t="shared" si="490"/>
        <v>274978.88</v>
      </c>
      <c r="N586" s="410">
        <f t="shared" si="490"/>
        <v>0</v>
      </c>
      <c r="O586" s="410">
        <f t="shared" si="490"/>
        <v>0</v>
      </c>
      <c r="P586" s="410">
        <f t="shared" si="490"/>
        <v>0</v>
      </c>
      <c r="Q586" s="410">
        <f t="shared" si="490"/>
        <v>0</v>
      </c>
      <c r="R586" s="410">
        <f t="shared" si="490"/>
        <v>0</v>
      </c>
      <c r="S586" s="410">
        <f t="shared" si="490"/>
        <v>0</v>
      </c>
      <c r="T586" s="417">
        <f t="shared" si="490"/>
        <v>0</v>
      </c>
      <c r="U586" s="410">
        <f t="shared" si="490"/>
        <v>0</v>
      </c>
      <c r="V586" s="410" t="s">
        <v>388</v>
      </c>
      <c r="W586" s="410">
        <f t="shared" si="490"/>
        <v>0</v>
      </c>
      <c r="X586" s="410">
        <f t="shared" si="490"/>
        <v>0</v>
      </c>
      <c r="Y586" s="410">
        <f t="shared" si="490"/>
        <v>0</v>
      </c>
      <c r="Z586" s="410">
        <f t="shared" si="490"/>
        <v>0</v>
      </c>
      <c r="AA586" s="410">
        <f t="shared" si="490"/>
        <v>0</v>
      </c>
      <c r="AB586" s="410">
        <f t="shared" si="490"/>
        <v>0</v>
      </c>
      <c r="AC586" s="410">
        <f t="shared" si="490"/>
        <v>0</v>
      </c>
      <c r="AD586" s="410">
        <f t="shared" si="490"/>
        <v>0</v>
      </c>
      <c r="AE586" s="410">
        <f t="shared" si="490"/>
        <v>0</v>
      </c>
      <c r="AF586" s="410">
        <f t="shared" si="490"/>
        <v>0</v>
      </c>
      <c r="AG586" s="410">
        <f t="shared" si="490"/>
        <v>0</v>
      </c>
      <c r="AH586" s="410">
        <f t="shared" si="490"/>
        <v>0</v>
      </c>
      <c r="AI586" s="410">
        <f t="shared" si="490"/>
        <v>2052308.32</v>
      </c>
      <c r="AJ586" s="410">
        <f t="shared" si="490"/>
        <v>73108.5</v>
      </c>
      <c r="AK586" s="410">
        <f t="shared" si="490"/>
        <v>36554.239999999998</v>
      </c>
      <c r="AL586" s="410">
        <f t="shared" si="490"/>
        <v>0</v>
      </c>
      <c r="AN586" s="372">
        <f>I586/'Приложение 1.1'!J584</f>
        <v>0</v>
      </c>
      <c r="AO586" s="372" t="e">
        <f t="shared" si="448"/>
        <v>#DIV/0!</v>
      </c>
      <c r="AP586" s="372">
        <f t="shared" si="449"/>
        <v>853.9716770186335</v>
      </c>
      <c r="AQ586" s="372" t="e">
        <f t="shared" si="450"/>
        <v>#DIV/0!</v>
      </c>
      <c r="AR586" s="372" t="e">
        <f t="shared" si="451"/>
        <v>#DIV/0!</v>
      </c>
      <c r="AS586" s="372" t="e">
        <f t="shared" si="452"/>
        <v>#DIV/0!</v>
      </c>
      <c r="AT586" s="372" t="e">
        <f t="shared" si="453"/>
        <v>#DIV/0!</v>
      </c>
      <c r="AU586" s="372" t="e">
        <f t="shared" si="454"/>
        <v>#DIV/0!</v>
      </c>
      <c r="AV586" s="372" t="e">
        <f t="shared" si="455"/>
        <v>#DIV/0!</v>
      </c>
      <c r="AW586" s="372" t="e">
        <f t="shared" si="456"/>
        <v>#DIV/0!</v>
      </c>
      <c r="AX586" s="372" t="e">
        <f t="shared" si="457"/>
        <v>#DIV/0!</v>
      </c>
      <c r="AY586" s="372">
        <f>AI586/'Приложение 1.1'!J584</f>
        <v>779.99540890398976</v>
      </c>
      <c r="AZ586" s="404">
        <v>766.59</v>
      </c>
      <c r="BA586" s="404">
        <v>2173.62</v>
      </c>
      <c r="BB586" s="404">
        <v>891.36</v>
      </c>
      <c r="BC586" s="404">
        <v>860.72</v>
      </c>
      <c r="BD586" s="404">
        <v>1699.83</v>
      </c>
      <c r="BE586" s="404">
        <v>1134.04</v>
      </c>
      <c r="BF586" s="404">
        <v>2338035</v>
      </c>
      <c r="BG586" s="404">
        <f t="shared" si="458"/>
        <v>4644</v>
      </c>
      <c r="BH586" s="404">
        <v>9186</v>
      </c>
      <c r="BI586" s="404">
        <v>3559.09</v>
      </c>
      <c r="BJ586" s="404">
        <v>6295.55</v>
      </c>
      <c r="BK586" s="404">
        <f t="shared" si="459"/>
        <v>934101.09</v>
      </c>
      <c r="BL586" s="373" t="str">
        <f t="shared" si="460"/>
        <v xml:space="preserve"> </v>
      </c>
      <c r="BM586" s="373" t="e">
        <f t="shared" si="461"/>
        <v>#DIV/0!</v>
      </c>
      <c r="BN586" s="373" t="str">
        <f t="shared" si="462"/>
        <v xml:space="preserve"> </v>
      </c>
      <c r="BO586" s="373" t="e">
        <f t="shared" si="463"/>
        <v>#DIV/0!</v>
      </c>
      <c r="BP586" s="373" t="e">
        <f t="shared" si="464"/>
        <v>#DIV/0!</v>
      </c>
      <c r="BQ586" s="373" t="e">
        <f t="shared" si="465"/>
        <v>#DIV/0!</v>
      </c>
      <c r="BR586" s="373" t="e">
        <f t="shared" si="466"/>
        <v>#DIV/0!</v>
      </c>
      <c r="BS586" s="373" t="e">
        <f t="shared" si="467"/>
        <v>#DIV/0!</v>
      </c>
      <c r="BT586" s="373" t="e">
        <f t="shared" si="468"/>
        <v>#DIV/0!</v>
      </c>
      <c r="BU586" s="373" t="e">
        <f t="shared" si="469"/>
        <v>#DIV/0!</v>
      </c>
      <c r="BV586" s="373" t="e">
        <f t="shared" si="470"/>
        <v>#DIV/0!</v>
      </c>
      <c r="BW586" s="373" t="str">
        <f t="shared" si="471"/>
        <v xml:space="preserve"> </v>
      </c>
      <c r="BY586" s="406">
        <f t="shared" si="472"/>
        <v>3.0000000738628225</v>
      </c>
      <c r="BZ586" s="407">
        <f t="shared" si="473"/>
        <v>1.4999996265823992</v>
      </c>
      <c r="CA586" s="408" t="e">
        <f t="shared" si="474"/>
        <v>#DIV/0!</v>
      </c>
      <c r="CB586" s="404">
        <f t="shared" si="475"/>
        <v>4852.9799999999996</v>
      </c>
      <c r="CC586" s="409" t="e">
        <f t="shared" si="476"/>
        <v>#DIV/0!</v>
      </c>
    </row>
    <row r="587" spans="1:81" s="403" customFormat="1" ht="11.25" customHeight="1">
      <c r="A587" s="872" t="s">
        <v>432</v>
      </c>
      <c r="B587" s="873"/>
      <c r="C587" s="873"/>
      <c r="D587" s="873"/>
      <c r="E587" s="873"/>
      <c r="F587" s="873"/>
      <c r="G587" s="873"/>
      <c r="H587" s="873"/>
      <c r="I587" s="873"/>
      <c r="J587" s="873"/>
      <c r="K587" s="873"/>
      <c r="L587" s="873"/>
      <c r="M587" s="873"/>
      <c r="N587" s="873"/>
      <c r="O587" s="873"/>
      <c r="P587" s="873"/>
      <c r="Q587" s="873"/>
      <c r="R587" s="873"/>
      <c r="S587" s="873"/>
      <c r="T587" s="873"/>
      <c r="U587" s="873"/>
      <c r="V587" s="873"/>
      <c r="W587" s="873"/>
      <c r="X587" s="873"/>
      <c r="Y587" s="873"/>
      <c r="Z587" s="873"/>
      <c r="AA587" s="873"/>
      <c r="AB587" s="873"/>
      <c r="AC587" s="873"/>
      <c r="AD587" s="873"/>
      <c r="AE587" s="873"/>
      <c r="AF587" s="873"/>
      <c r="AG587" s="873"/>
      <c r="AH587" s="873"/>
      <c r="AI587" s="873"/>
      <c r="AJ587" s="873"/>
      <c r="AK587" s="873"/>
      <c r="AL587" s="874"/>
      <c r="AN587" s="372" t="e">
        <f>I587/'Приложение 1.1'!J585</f>
        <v>#DIV/0!</v>
      </c>
      <c r="AO587" s="372" t="e">
        <f t="shared" si="448"/>
        <v>#DIV/0!</v>
      </c>
      <c r="AP587" s="372" t="e">
        <f t="shared" si="449"/>
        <v>#DIV/0!</v>
      </c>
      <c r="AQ587" s="372" t="e">
        <f t="shared" si="450"/>
        <v>#DIV/0!</v>
      </c>
      <c r="AR587" s="372" t="e">
        <f t="shared" si="451"/>
        <v>#DIV/0!</v>
      </c>
      <c r="AS587" s="372" t="e">
        <f t="shared" si="452"/>
        <v>#DIV/0!</v>
      </c>
      <c r="AT587" s="372" t="e">
        <f t="shared" si="453"/>
        <v>#DIV/0!</v>
      </c>
      <c r="AU587" s="372" t="e">
        <f t="shared" si="454"/>
        <v>#DIV/0!</v>
      </c>
      <c r="AV587" s="372" t="e">
        <f t="shared" si="455"/>
        <v>#DIV/0!</v>
      </c>
      <c r="AW587" s="372" t="e">
        <f t="shared" si="456"/>
        <v>#DIV/0!</v>
      </c>
      <c r="AX587" s="372" t="e">
        <f t="shared" si="457"/>
        <v>#DIV/0!</v>
      </c>
      <c r="AY587" s="372" t="e">
        <f>AI587/'Приложение 1.1'!J585</f>
        <v>#DIV/0!</v>
      </c>
      <c r="AZ587" s="404">
        <v>766.59</v>
      </c>
      <c r="BA587" s="404">
        <v>2173.62</v>
      </c>
      <c r="BB587" s="404">
        <v>891.36</v>
      </c>
      <c r="BC587" s="404">
        <v>860.72</v>
      </c>
      <c r="BD587" s="404">
        <v>1699.83</v>
      </c>
      <c r="BE587" s="404">
        <v>1134.04</v>
      </c>
      <c r="BF587" s="404">
        <v>2338035</v>
      </c>
      <c r="BG587" s="404">
        <f t="shared" si="458"/>
        <v>4644</v>
      </c>
      <c r="BH587" s="404">
        <v>9186</v>
      </c>
      <c r="BI587" s="404">
        <v>3559.09</v>
      </c>
      <c r="BJ587" s="404">
        <v>6295.55</v>
      </c>
      <c r="BK587" s="404">
        <f t="shared" si="459"/>
        <v>934101.09</v>
      </c>
      <c r="BL587" s="373" t="e">
        <f t="shared" si="460"/>
        <v>#DIV/0!</v>
      </c>
      <c r="BM587" s="373" t="e">
        <f t="shared" si="461"/>
        <v>#DIV/0!</v>
      </c>
      <c r="BN587" s="373" t="e">
        <f t="shared" si="462"/>
        <v>#DIV/0!</v>
      </c>
      <c r="BO587" s="373" t="e">
        <f t="shared" si="463"/>
        <v>#DIV/0!</v>
      </c>
      <c r="BP587" s="373" t="e">
        <f t="shared" si="464"/>
        <v>#DIV/0!</v>
      </c>
      <c r="BQ587" s="373" t="e">
        <f t="shared" si="465"/>
        <v>#DIV/0!</v>
      </c>
      <c r="BR587" s="373" t="e">
        <f t="shared" si="466"/>
        <v>#DIV/0!</v>
      </c>
      <c r="BS587" s="373" t="e">
        <f t="shared" si="467"/>
        <v>#DIV/0!</v>
      </c>
      <c r="BT587" s="373" t="e">
        <f t="shared" si="468"/>
        <v>#DIV/0!</v>
      </c>
      <c r="BU587" s="373" t="e">
        <f t="shared" si="469"/>
        <v>#DIV/0!</v>
      </c>
      <c r="BV587" s="373" t="e">
        <f t="shared" si="470"/>
        <v>#DIV/0!</v>
      </c>
      <c r="BW587" s="373" t="e">
        <f t="shared" si="471"/>
        <v>#DIV/0!</v>
      </c>
      <c r="BY587" s="406" t="e">
        <f t="shared" si="472"/>
        <v>#DIV/0!</v>
      </c>
      <c r="BZ587" s="407" t="e">
        <f t="shared" si="473"/>
        <v>#DIV/0!</v>
      </c>
      <c r="CA587" s="408" t="e">
        <f t="shared" si="474"/>
        <v>#DIV/0!</v>
      </c>
      <c r="CB587" s="404">
        <f t="shared" si="475"/>
        <v>4852.9799999999996</v>
      </c>
      <c r="CC587" s="409" t="e">
        <f t="shared" si="476"/>
        <v>#DIV/0!</v>
      </c>
    </row>
    <row r="588" spans="1:81" s="651" customFormat="1" ht="9" customHeight="1">
      <c r="A588" s="685">
        <v>201</v>
      </c>
      <c r="B588" s="684" t="s">
        <v>853</v>
      </c>
      <c r="C588" s="648">
        <v>424.1</v>
      </c>
      <c r="D588" s="665"/>
      <c r="E588" s="648"/>
      <c r="F588" s="648"/>
      <c r="G588" s="696">
        <f>ROUND(X588+AJ588+AK588,2)</f>
        <v>1759982.36</v>
      </c>
      <c r="H588" s="648">
        <f>I588+K588+M588+O588+Q588+S588</f>
        <v>0</v>
      </c>
      <c r="I588" s="673">
        <v>0</v>
      </c>
      <c r="J588" s="673">
        <v>0</v>
      </c>
      <c r="K588" s="673">
        <v>0</v>
      </c>
      <c r="L588" s="673">
        <v>0</v>
      </c>
      <c r="M588" s="673">
        <v>0</v>
      </c>
      <c r="N588" s="648">
        <v>0</v>
      </c>
      <c r="O588" s="648">
        <v>0</v>
      </c>
      <c r="P588" s="648">
        <v>0</v>
      </c>
      <c r="Q588" s="648">
        <v>0</v>
      </c>
      <c r="R588" s="648">
        <v>0</v>
      </c>
      <c r="S588" s="648">
        <v>0</v>
      </c>
      <c r="T588" s="649">
        <v>0</v>
      </c>
      <c r="U588" s="648">
        <v>0</v>
      </c>
      <c r="V588" s="648" t="s">
        <v>993</v>
      </c>
      <c r="W588" s="650">
        <v>490</v>
      </c>
      <c r="X588" s="648">
        <v>1679510.52</v>
      </c>
      <c r="Y588" s="650">
        <v>0</v>
      </c>
      <c r="Z588" s="650">
        <v>0</v>
      </c>
      <c r="AA588" s="650">
        <v>0</v>
      </c>
      <c r="AB588" s="650">
        <v>0</v>
      </c>
      <c r="AC588" s="650">
        <v>0</v>
      </c>
      <c r="AD588" s="650">
        <v>0</v>
      </c>
      <c r="AE588" s="650">
        <v>0</v>
      </c>
      <c r="AF588" s="650">
        <v>0</v>
      </c>
      <c r="AG588" s="650">
        <v>0</v>
      </c>
      <c r="AH588" s="650">
        <v>0</v>
      </c>
      <c r="AI588" s="650">
        <v>0</v>
      </c>
      <c r="AJ588" s="650">
        <v>53558.18</v>
      </c>
      <c r="AK588" s="650">
        <v>26913.66</v>
      </c>
      <c r="AL588" s="650">
        <v>0</v>
      </c>
      <c r="AN588" s="372">
        <f>I588/'Приложение 1.1'!J586</f>
        <v>0</v>
      </c>
      <c r="AO588" s="372" t="e">
        <f t="shared" si="448"/>
        <v>#DIV/0!</v>
      </c>
      <c r="AP588" s="372" t="e">
        <f t="shared" si="449"/>
        <v>#DIV/0!</v>
      </c>
      <c r="AQ588" s="372" t="e">
        <f t="shared" si="450"/>
        <v>#DIV/0!</v>
      </c>
      <c r="AR588" s="372" t="e">
        <f t="shared" si="451"/>
        <v>#DIV/0!</v>
      </c>
      <c r="AS588" s="372" t="e">
        <f t="shared" si="452"/>
        <v>#DIV/0!</v>
      </c>
      <c r="AT588" s="372" t="e">
        <f t="shared" si="453"/>
        <v>#DIV/0!</v>
      </c>
      <c r="AU588" s="372">
        <f t="shared" si="454"/>
        <v>3427.5724897959185</v>
      </c>
      <c r="AV588" s="372" t="e">
        <f t="shared" si="455"/>
        <v>#DIV/0!</v>
      </c>
      <c r="AW588" s="372" t="e">
        <f t="shared" si="456"/>
        <v>#DIV/0!</v>
      </c>
      <c r="AX588" s="372" t="e">
        <f t="shared" si="457"/>
        <v>#DIV/0!</v>
      </c>
      <c r="AY588" s="372">
        <f>AI588/'Приложение 1.1'!J586</f>
        <v>0</v>
      </c>
      <c r="AZ588" s="404">
        <v>766.59</v>
      </c>
      <c r="BA588" s="404">
        <v>2173.62</v>
      </c>
      <c r="BB588" s="404">
        <v>891.36</v>
      </c>
      <c r="BC588" s="404">
        <v>860.72</v>
      </c>
      <c r="BD588" s="404">
        <v>1699.83</v>
      </c>
      <c r="BE588" s="404">
        <v>1134.04</v>
      </c>
      <c r="BF588" s="404">
        <v>2338035</v>
      </c>
      <c r="BG588" s="404">
        <f t="shared" si="458"/>
        <v>4644</v>
      </c>
      <c r="BH588" s="404">
        <v>9186</v>
      </c>
      <c r="BI588" s="404">
        <v>3559.09</v>
      </c>
      <c r="BJ588" s="404">
        <v>6295.55</v>
      </c>
      <c r="BK588" s="404">
        <f t="shared" si="459"/>
        <v>934101.09</v>
      </c>
      <c r="BL588" s="373" t="str">
        <f t="shared" si="460"/>
        <v xml:space="preserve"> </v>
      </c>
      <c r="BM588" s="373" t="e">
        <f t="shared" si="461"/>
        <v>#DIV/0!</v>
      </c>
      <c r="BN588" s="373" t="e">
        <f t="shared" si="462"/>
        <v>#DIV/0!</v>
      </c>
      <c r="BO588" s="373" t="e">
        <f t="shared" si="463"/>
        <v>#DIV/0!</v>
      </c>
      <c r="BP588" s="373" t="e">
        <f t="shared" si="464"/>
        <v>#DIV/0!</v>
      </c>
      <c r="BQ588" s="373" t="e">
        <f t="shared" si="465"/>
        <v>#DIV/0!</v>
      </c>
      <c r="BR588" s="373" t="e">
        <f t="shared" si="466"/>
        <v>#DIV/0!</v>
      </c>
      <c r="BS588" s="373" t="str">
        <f t="shared" si="467"/>
        <v xml:space="preserve"> </v>
      </c>
      <c r="BT588" s="373" t="e">
        <f t="shared" si="468"/>
        <v>#DIV/0!</v>
      </c>
      <c r="BU588" s="373" t="e">
        <f t="shared" si="469"/>
        <v>#DIV/0!</v>
      </c>
      <c r="BV588" s="373" t="e">
        <f t="shared" si="470"/>
        <v>#DIV/0!</v>
      </c>
      <c r="BW588" s="373" t="str">
        <f t="shared" si="471"/>
        <v xml:space="preserve"> </v>
      </c>
      <c r="BX588" s="403"/>
      <c r="BY588" s="406">
        <f t="shared" si="472"/>
        <v>3.0431089093415684</v>
      </c>
      <c r="BZ588" s="407">
        <f t="shared" si="473"/>
        <v>1.5292005540328255</v>
      </c>
      <c r="CA588" s="408">
        <f t="shared" si="474"/>
        <v>3591.800734693878</v>
      </c>
      <c r="CB588" s="404">
        <f t="shared" si="475"/>
        <v>4852.9799999999996</v>
      </c>
      <c r="CC588" s="409" t="str">
        <f t="shared" si="476"/>
        <v xml:space="preserve"> </v>
      </c>
    </row>
    <row r="589" spans="1:81" s="403" customFormat="1" ht="9" customHeight="1">
      <c r="A589" s="139">
        <v>202</v>
      </c>
      <c r="B589" s="442" t="s">
        <v>854</v>
      </c>
      <c r="C589" s="410">
        <v>488.2</v>
      </c>
      <c r="D589" s="413"/>
      <c r="E589" s="410"/>
      <c r="F589" s="410"/>
      <c r="G589" s="415">
        <f>ROUND(X589+AJ589+AK589,2)</f>
        <v>2077948.97</v>
      </c>
      <c r="H589" s="410">
        <f>I589+K589+M589+O589+Q589+S589</f>
        <v>0</v>
      </c>
      <c r="I589" s="416">
        <v>0</v>
      </c>
      <c r="J589" s="416">
        <v>0</v>
      </c>
      <c r="K589" s="416">
        <v>0</v>
      </c>
      <c r="L589" s="416">
        <v>0</v>
      </c>
      <c r="M589" s="416">
        <v>0</v>
      </c>
      <c r="N589" s="410">
        <v>0</v>
      </c>
      <c r="O589" s="410">
        <v>0</v>
      </c>
      <c r="P589" s="410">
        <v>0</v>
      </c>
      <c r="Q589" s="410">
        <v>0</v>
      </c>
      <c r="R589" s="410">
        <v>0</v>
      </c>
      <c r="S589" s="410">
        <v>0</v>
      </c>
      <c r="T589" s="417">
        <v>0</v>
      </c>
      <c r="U589" s="410">
        <v>0</v>
      </c>
      <c r="V589" s="410" t="s">
        <v>993</v>
      </c>
      <c r="W589" s="405">
        <v>542</v>
      </c>
      <c r="X589" s="410">
        <f>ROUND(IF(V589="СК",4852.98,5055.69)*0.955*0.79*W589,2)</f>
        <v>1984441.27</v>
      </c>
      <c r="Y589" s="405">
        <v>0</v>
      </c>
      <c r="Z589" s="405">
        <v>0</v>
      </c>
      <c r="AA589" s="405">
        <v>0</v>
      </c>
      <c r="AB589" s="405">
        <v>0</v>
      </c>
      <c r="AC589" s="405">
        <v>0</v>
      </c>
      <c r="AD589" s="405">
        <v>0</v>
      </c>
      <c r="AE589" s="405">
        <v>0</v>
      </c>
      <c r="AF589" s="405">
        <v>0</v>
      </c>
      <c r="AG589" s="405">
        <v>0</v>
      </c>
      <c r="AH589" s="405">
        <v>0</v>
      </c>
      <c r="AI589" s="405">
        <v>0</v>
      </c>
      <c r="AJ589" s="405">
        <f>ROUND(X589/95.5*3,2)</f>
        <v>62338.47</v>
      </c>
      <c r="AK589" s="405">
        <f>ROUND(X589/95.5*1.5,2)</f>
        <v>31169.23</v>
      </c>
      <c r="AL589" s="405">
        <v>0</v>
      </c>
      <c r="AN589" s="372">
        <f>I589/'Приложение 1.1'!J587</f>
        <v>0</v>
      </c>
      <c r="AO589" s="372" t="e">
        <f t="shared" si="448"/>
        <v>#DIV/0!</v>
      </c>
      <c r="AP589" s="372" t="e">
        <f t="shared" si="449"/>
        <v>#DIV/0!</v>
      </c>
      <c r="AQ589" s="372" t="e">
        <f t="shared" si="450"/>
        <v>#DIV/0!</v>
      </c>
      <c r="AR589" s="372" t="e">
        <f t="shared" si="451"/>
        <v>#DIV/0!</v>
      </c>
      <c r="AS589" s="372" t="e">
        <f t="shared" si="452"/>
        <v>#DIV/0!</v>
      </c>
      <c r="AT589" s="372" t="e">
        <f t="shared" si="453"/>
        <v>#DIV/0!</v>
      </c>
      <c r="AU589" s="372">
        <f t="shared" si="454"/>
        <v>3661.3307564575648</v>
      </c>
      <c r="AV589" s="372" t="e">
        <f t="shared" si="455"/>
        <v>#DIV/0!</v>
      </c>
      <c r="AW589" s="372" t="e">
        <f t="shared" si="456"/>
        <v>#DIV/0!</v>
      </c>
      <c r="AX589" s="372" t="e">
        <f t="shared" si="457"/>
        <v>#DIV/0!</v>
      </c>
      <c r="AY589" s="372">
        <f>AI589/'Приложение 1.1'!J587</f>
        <v>0</v>
      </c>
      <c r="AZ589" s="404">
        <v>766.59</v>
      </c>
      <c r="BA589" s="404">
        <v>2173.62</v>
      </c>
      <c r="BB589" s="404">
        <v>891.36</v>
      </c>
      <c r="BC589" s="404">
        <v>860.72</v>
      </c>
      <c r="BD589" s="404">
        <v>1699.83</v>
      </c>
      <c r="BE589" s="404">
        <v>1134.04</v>
      </c>
      <c r="BF589" s="404">
        <v>2338035</v>
      </c>
      <c r="BG589" s="404">
        <f t="shared" si="458"/>
        <v>4644</v>
      </c>
      <c r="BH589" s="404">
        <v>9186</v>
      </c>
      <c r="BI589" s="404">
        <v>3559.09</v>
      </c>
      <c r="BJ589" s="404">
        <v>6295.55</v>
      </c>
      <c r="BK589" s="404">
        <f t="shared" si="459"/>
        <v>934101.09</v>
      </c>
      <c r="BL589" s="373" t="str">
        <f t="shared" si="460"/>
        <v xml:space="preserve"> </v>
      </c>
      <c r="BM589" s="373" t="e">
        <f t="shared" si="461"/>
        <v>#DIV/0!</v>
      </c>
      <c r="BN589" s="373" t="e">
        <f t="shared" si="462"/>
        <v>#DIV/0!</v>
      </c>
      <c r="BO589" s="373" t="e">
        <f t="shared" si="463"/>
        <v>#DIV/0!</v>
      </c>
      <c r="BP589" s="373" t="e">
        <f t="shared" si="464"/>
        <v>#DIV/0!</v>
      </c>
      <c r="BQ589" s="373" t="e">
        <f t="shared" si="465"/>
        <v>#DIV/0!</v>
      </c>
      <c r="BR589" s="373" t="e">
        <f t="shared" si="466"/>
        <v>#DIV/0!</v>
      </c>
      <c r="BS589" s="373" t="str">
        <f t="shared" si="467"/>
        <v xml:space="preserve"> </v>
      </c>
      <c r="BT589" s="373" t="e">
        <f t="shared" si="468"/>
        <v>#DIV/0!</v>
      </c>
      <c r="BU589" s="373" t="e">
        <f t="shared" si="469"/>
        <v>#DIV/0!</v>
      </c>
      <c r="BV589" s="373" t="e">
        <f t="shared" si="470"/>
        <v>#DIV/0!</v>
      </c>
      <c r="BW589" s="373" t="str">
        <f t="shared" si="471"/>
        <v xml:space="preserve"> </v>
      </c>
      <c r="BY589" s="406">
        <f t="shared" si="472"/>
        <v>3.0000000433119398</v>
      </c>
      <c r="BZ589" s="407">
        <f t="shared" si="473"/>
        <v>1.4999997810340839</v>
      </c>
      <c r="CA589" s="408">
        <f t="shared" si="474"/>
        <v>3833.8541881918818</v>
      </c>
      <c r="CB589" s="404">
        <f t="shared" si="475"/>
        <v>4852.9799999999996</v>
      </c>
      <c r="CC589" s="409" t="str">
        <f t="shared" si="476"/>
        <v xml:space="preserve"> </v>
      </c>
    </row>
    <row r="590" spans="1:81" s="403" customFormat="1" ht="24.75" customHeight="1">
      <c r="A590" s="866" t="s">
        <v>433</v>
      </c>
      <c r="B590" s="866"/>
      <c r="C590" s="410">
        <f>SUM(C588:C589)</f>
        <v>912.3</v>
      </c>
      <c r="D590" s="423"/>
      <c r="E590" s="444"/>
      <c r="F590" s="444"/>
      <c r="G590" s="410">
        <f>SUM(G588:G589)</f>
        <v>3837931.33</v>
      </c>
      <c r="H590" s="410">
        <f t="shared" ref="H590:AL590" si="491">SUM(H588:H589)</f>
        <v>0</v>
      </c>
      <c r="I590" s="410">
        <f t="shared" si="491"/>
        <v>0</v>
      </c>
      <c r="J590" s="410">
        <f t="shared" si="491"/>
        <v>0</v>
      </c>
      <c r="K590" s="410">
        <f t="shared" si="491"/>
        <v>0</v>
      </c>
      <c r="L590" s="410">
        <f t="shared" si="491"/>
        <v>0</v>
      </c>
      <c r="M590" s="410">
        <f t="shared" si="491"/>
        <v>0</v>
      </c>
      <c r="N590" s="410">
        <f t="shared" si="491"/>
        <v>0</v>
      </c>
      <c r="O590" s="410">
        <f t="shared" si="491"/>
        <v>0</v>
      </c>
      <c r="P590" s="410">
        <f t="shared" si="491"/>
        <v>0</v>
      </c>
      <c r="Q590" s="410">
        <f t="shared" si="491"/>
        <v>0</v>
      </c>
      <c r="R590" s="410">
        <f t="shared" si="491"/>
        <v>0</v>
      </c>
      <c r="S590" s="410">
        <f t="shared" si="491"/>
        <v>0</v>
      </c>
      <c r="T590" s="417">
        <f t="shared" si="491"/>
        <v>0</v>
      </c>
      <c r="U590" s="410">
        <f t="shared" si="491"/>
        <v>0</v>
      </c>
      <c r="V590" s="444" t="s">
        <v>388</v>
      </c>
      <c r="W590" s="410">
        <f t="shared" si="491"/>
        <v>1032</v>
      </c>
      <c r="X590" s="410">
        <f t="shared" si="491"/>
        <v>3663951.79</v>
      </c>
      <c r="Y590" s="410">
        <f t="shared" si="491"/>
        <v>0</v>
      </c>
      <c r="Z590" s="410">
        <f t="shared" si="491"/>
        <v>0</v>
      </c>
      <c r="AA590" s="410">
        <f t="shared" si="491"/>
        <v>0</v>
      </c>
      <c r="AB590" s="410">
        <f t="shared" si="491"/>
        <v>0</v>
      </c>
      <c r="AC590" s="410">
        <f t="shared" si="491"/>
        <v>0</v>
      </c>
      <c r="AD590" s="410">
        <f t="shared" si="491"/>
        <v>0</v>
      </c>
      <c r="AE590" s="410">
        <f t="shared" si="491"/>
        <v>0</v>
      </c>
      <c r="AF590" s="410">
        <f t="shared" si="491"/>
        <v>0</v>
      </c>
      <c r="AG590" s="410">
        <f t="shared" si="491"/>
        <v>0</v>
      </c>
      <c r="AH590" s="410">
        <f t="shared" si="491"/>
        <v>0</v>
      </c>
      <c r="AI590" s="410">
        <f t="shared" si="491"/>
        <v>0</v>
      </c>
      <c r="AJ590" s="410">
        <f t="shared" si="491"/>
        <v>115896.65</v>
      </c>
      <c r="AK590" s="410">
        <f t="shared" si="491"/>
        <v>58082.89</v>
      </c>
      <c r="AL590" s="410">
        <f t="shared" si="491"/>
        <v>0</v>
      </c>
      <c r="AN590" s="372">
        <f>I590/'Приложение 1.1'!J588</f>
        <v>0</v>
      </c>
      <c r="AO590" s="372" t="e">
        <f t="shared" si="448"/>
        <v>#DIV/0!</v>
      </c>
      <c r="AP590" s="372" t="e">
        <f t="shared" si="449"/>
        <v>#DIV/0!</v>
      </c>
      <c r="AQ590" s="372" t="e">
        <f t="shared" si="450"/>
        <v>#DIV/0!</v>
      </c>
      <c r="AR590" s="372" t="e">
        <f t="shared" si="451"/>
        <v>#DIV/0!</v>
      </c>
      <c r="AS590" s="372" t="e">
        <f t="shared" si="452"/>
        <v>#DIV/0!</v>
      </c>
      <c r="AT590" s="372" t="e">
        <f t="shared" si="453"/>
        <v>#DIV/0!</v>
      </c>
      <c r="AU590" s="372">
        <f t="shared" si="454"/>
        <v>3550.3408817829459</v>
      </c>
      <c r="AV590" s="372" t="e">
        <f t="shared" si="455"/>
        <v>#DIV/0!</v>
      </c>
      <c r="AW590" s="372" t="e">
        <f t="shared" si="456"/>
        <v>#DIV/0!</v>
      </c>
      <c r="AX590" s="372" t="e">
        <f t="shared" si="457"/>
        <v>#DIV/0!</v>
      </c>
      <c r="AY590" s="372">
        <f>AI590/'Приложение 1.1'!J588</f>
        <v>0</v>
      </c>
      <c r="AZ590" s="404">
        <v>766.59</v>
      </c>
      <c r="BA590" s="404">
        <v>2173.62</v>
      </c>
      <c r="BB590" s="404">
        <v>891.36</v>
      </c>
      <c r="BC590" s="404">
        <v>860.72</v>
      </c>
      <c r="BD590" s="404">
        <v>1699.83</v>
      </c>
      <c r="BE590" s="404">
        <v>1134.04</v>
      </c>
      <c r="BF590" s="404">
        <v>2338035</v>
      </c>
      <c r="BG590" s="404">
        <f t="shared" si="458"/>
        <v>4644</v>
      </c>
      <c r="BH590" s="404">
        <v>9186</v>
      </c>
      <c r="BI590" s="404">
        <v>3559.09</v>
      </c>
      <c r="BJ590" s="404">
        <v>6295.55</v>
      </c>
      <c r="BK590" s="404">
        <f t="shared" si="459"/>
        <v>934101.09</v>
      </c>
      <c r="BL590" s="373" t="str">
        <f t="shared" si="460"/>
        <v xml:space="preserve"> </v>
      </c>
      <c r="BM590" s="373" t="e">
        <f t="shared" si="461"/>
        <v>#DIV/0!</v>
      </c>
      <c r="BN590" s="373" t="e">
        <f t="shared" si="462"/>
        <v>#DIV/0!</v>
      </c>
      <c r="BO590" s="373" t="e">
        <f t="shared" si="463"/>
        <v>#DIV/0!</v>
      </c>
      <c r="BP590" s="373" t="e">
        <f t="shared" si="464"/>
        <v>#DIV/0!</v>
      </c>
      <c r="BQ590" s="373" t="e">
        <f t="shared" si="465"/>
        <v>#DIV/0!</v>
      </c>
      <c r="BR590" s="373" t="e">
        <f t="shared" si="466"/>
        <v>#DIV/0!</v>
      </c>
      <c r="BS590" s="373" t="str">
        <f t="shared" si="467"/>
        <v xml:space="preserve"> </v>
      </c>
      <c r="BT590" s="373" t="e">
        <f t="shared" si="468"/>
        <v>#DIV/0!</v>
      </c>
      <c r="BU590" s="373" t="e">
        <f t="shared" si="469"/>
        <v>#DIV/0!</v>
      </c>
      <c r="BV590" s="373" t="e">
        <f t="shared" si="470"/>
        <v>#DIV/0!</v>
      </c>
      <c r="BW590" s="373" t="str">
        <f t="shared" si="471"/>
        <v xml:space="preserve"> </v>
      </c>
      <c r="BY590" s="406">
        <f t="shared" si="472"/>
        <v>3.0197687252523089</v>
      </c>
      <c r="BZ590" s="407">
        <f t="shared" si="473"/>
        <v>1.513390548340009</v>
      </c>
      <c r="CA590" s="408">
        <f t="shared" si="474"/>
        <v>3718.9257073643412</v>
      </c>
      <c r="CB590" s="404">
        <f t="shared" si="475"/>
        <v>4852.9799999999996</v>
      </c>
      <c r="CC590" s="409" t="str">
        <f t="shared" si="476"/>
        <v xml:space="preserve"> </v>
      </c>
    </row>
    <row r="591" spans="1:81" s="403" customFormat="1" ht="13.5" customHeight="1">
      <c r="A591" s="867" t="s">
        <v>1066</v>
      </c>
      <c r="B591" s="868"/>
      <c r="C591" s="868"/>
      <c r="D591" s="868"/>
      <c r="E591" s="868"/>
      <c r="F591" s="868"/>
      <c r="G591" s="868"/>
      <c r="H591" s="868"/>
      <c r="I591" s="868"/>
      <c r="J591" s="868"/>
      <c r="K591" s="868"/>
      <c r="L591" s="868"/>
      <c r="M591" s="868"/>
      <c r="N591" s="868"/>
      <c r="O591" s="868"/>
      <c r="P591" s="868"/>
      <c r="Q591" s="868"/>
      <c r="R591" s="868"/>
      <c r="S591" s="868"/>
      <c r="T591" s="868"/>
      <c r="U591" s="868"/>
      <c r="V591" s="868"/>
      <c r="W591" s="868"/>
      <c r="X591" s="868"/>
      <c r="Y591" s="868"/>
      <c r="Z591" s="868"/>
      <c r="AA591" s="868"/>
      <c r="AB591" s="868"/>
      <c r="AC591" s="868"/>
      <c r="AD591" s="868"/>
      <c r="AE591" s="868"/>
      <c r="AF591" s="868"/>
      <c r="AG591" s="868"/>
      <c r="AH591" s="868"/>
      <c r="AI591" s="868"/>
      <c r="AJ591" s="868"/>
      <c r="AK591" s="868"/>
      <c r="AL591" s="869"/>
      <c r="AN591" s="372" t="e">
        <f>I591/'Приложение 1.1'!J589</f>
        <v>#DIV/0!</v>
      </c>
      <c r="AO591" s="372" t="e">
        <f t="shared" si="448"/>
        <v>#DIV/0!</v>
      </c>
      <c r="AP591" s="372" t="e">
        <f t="shared" si="449"/>
        <v>#DIV/0!</v>
      </c>
      <c r="AQ591" s="372" t="e">
        <f t="shared" si="450"/>
        <v>#DIV/0!</v>
      </c>
      <c r="AR591" s="372" t="e">
        <f t="shared" si="451"/>
        <v>#DIV/0!</v>
      </c>
      <c r="AS591" s="372" t="e">
        <f t="shared" si="452"/>
        <v>#DIV/0!</v>
      </c>
      <c r="AT591" s="372" t="e">
        <f t="shared" si="453"/>
        <v>#DIV/0!</v>
      </c>
      <c r="AU591" s="372" t="e">
        <f t="shared" si="454"/>
        <v>#DIV/0!</v>
      </c>
      <c r="AV591" s="372" t="e">
        <f t="shared" si="455"/>
        <v>#DIV/0!</v>
      </c>
      <c r="AW591" s="372" t="e">
        <f t="shared" si="456"/>
        <v>#DIV/0!</v>
      </c>
      <c r="AX591" s="372" t="e">
        <f t="shared" si="457"/>
        <v>#DIV/0!</v>
      </c>
      <c r="AY591" s="372" t="e">
        <f>AI591/'Приложение 1.1'!J589</f>
        <v>#DIV/0!</v>
      </c>
      <c r="AZ591" s="404">
        <v>766.59</v>
      </c>
      <c r="BA591" s="404">
        <v>2173.62</v>
      </c>
      <c r="BB591" s="404">
        <v>891.36</v>
      </c>
      <c r="BC591" s="404">
        <v>860.72</v>
      </c>
      <c r="BD591" s="404">
        <v>1699.83</v>
      </c>
      <c r="BE591" s="404">
        <v>1134.04</v>
      </c>
      <c r="BF591" s="404">
        <v>2338035</v>
      </c>
      <c r="BG591" s="404">
        <f t="shared" si="458"/>
        <v>4644</v>
      </c>
      <c r="BH591" s="404">
        <v>9186</v>
      </c>
      <c r="BI591" s="404">
        <v>3559.09</v>
      </c>
      <c r="BJ591" s="404">
        <v>6295.55</v>
      </c>
      <c r="BK591" s="404">
        <f t="shared" si="459"/>
        <v>934101.09</v>
      </c>
      <c r="BL591" s="373" t="e">
        <f t="shared" si="460"/>
        <v>#DIV/0!</v>
      </c>
      <c r="BM591" s="373" t="e">
        <f t="shared" si="461"/>
        <v>#DIV/0!</v>
      </c>
      <c r="BN591" s="373" t="e">
        <f t="shared" si="462"/>
        <v>#DIV/0!</v>
      </c>
      <c r="BO591" s="373" t="e">
        <f t="shared" si="463"/>
        <v>#DIV/0!</v>
      </c>
      <c r="BP591" s="373" t="e">
        <f t="shared" si="464"/>
        <v>#DIV/0!</v>
      </c>
      <c r="BQ591" s="373" t="e">
        <f t="shared" si="465"/>
        <v>#DIV/0!</v>
      </c>
      <c r="BR591" s="373" t="e">
        <f t="shared" si="466"/>
        <v>#DIV/0!</v>
      </c>
      <c r="BS591" s="373" t="e">
        <f t="shared" si="467"/>
        <v>#DIV/0!</v>
      </c>
      <c r="BT591" s="373" t="e">
        <f t="shared" si="468"/>
        <v>#DIV/0!</v>
      </c>
      <c r="BU591" s="373" t="e">
        <f t="shared" si="469"/>
        <v>#DIV/0!</v>
      </c>
      <c r="BV591" s="373" t="e">
        <f t="shared" si="470"/>
        <v>#DIV/0!</v>
      </c>
      <c r="BW591" s="373" t="e">
        <f t="shared" si="471"/>
        <v>#DIV/0!</v>
      </c>
      <c r="BY591" s="406" t="e">
        <f t="shared" si="472"/>
        <v>#DIV/0!</v>
      </c>
      <c r="BZ591" s="407" t="e">
        <f t="shared" si="473"/>
        <v>#DIV/0!</v>
      </c>
      <c r="CA591" s="408" t="e">
        <f t="shared" si="474"/>
        <v>#DIV/0!</v>
      </c>
      <c r="CB591" s="404">
        <f t="shared" si="475"/>
        <v>4852.9799999999996</v>
      </c>
      <c r="CC591" s="409" t="e">
        <f t="shared" si="476"/>
        <v>#DIV/0!</v>
      </c>
    </row>
    <row r="592" spans="1:81" s="403" customFormat="1" ht="9" customHeight="1">
      <c r="A592" s="541">
        <v>203</v>
      </c>
      <c r="B592" s="442" t="s">
        <v>880</v>
      </c>
      <c r="C592" s="410">
        <v>8774</v>
      </c>
      <c r="D592" s="413"/>
      <c r="E592" s="410"/>
      <c r="F592" s="410"/>
      <c r="G592" s="415">
        <f>ROUND(X592+AJ592+AK592,2)</f>
        <v>8820293.2799999993</v>
      </c>
      <c r="H592" s="410">
        <f>I592+K592+M592+O592+Q592+S592</f>
        <v>0</v>
      </c>
      <c r="I592" s="416">
        <v>0</v>
      </c>
      <c r="J592" s="416">
        <v>0</v>
      </c>
      <c r="K592" s="416">
        <v>0</v>
      </c>
      <c r="L592" s="416">
        <v>0</v>
      </c>
      <c r="M592" s="416">
        <v>0</v>
      </c>
      <c r="N592" s="410">
        <v>0</v>
      </c>
      <c r="O592" s="410">
        <v>0</v>
      </c>
      <c r="P592" s="410">
        <v>0</v>
      </c>
      <c r="Q592" s="410">
        <v>0</v>
      </c>
      <c r="R592" s="410">
        <v>0</v>
      </c>
      <c r="S592" s="410">
        <v>0</v>
      </c>
      <c r="T592" s="417">
        <v>0</v>
      </c>
      <c r="U592" s="410">
        <v>0</v>
      </c>
      <c r="V592" s="410" t="s">
        <v>992</v>
      </c>
      <c r="W592" s="405">
        <v>2389.9</v>
      </c>
      <c r="X592" s="410">
        <f>ROUND(IF(V592="СК",4852.98,5055.69)*0.955*0.73*W592,2)</f>
        <v>8423380.0800000001</v>
      </c>
      <c r="Y592" s="405">
        <v>0</v>
      </c>
      <c r="Z592" s="405">
        <v>0</v>
      </c>
      <c r="AA592" s="405">
        <v>0</v>
      </c>
      <c r="AB592" s="405">
        <v>0</v>
      </c>
      <c r="AC592" s="405">
        <v>0</v>
      </c>
      <c r="AD592" s="405">
        <v>0</v>
      </c>
      <c r="AE592" s="405">
        <v>0</v>
      </c>
      <c r="AF592" s="405">
        <v>0</v>
      </c>
      <c r="AG592" s="405">
        <v>0</v>
      </c>
      <c r="AH592" s="405">
        <v>0</v>
      </c>
      <c r="AI592" s="405">
        <v>0</v>
      </c>
      <c r="AJ592" s="405">
        <f>ROUND(X592/95.5*3,2)</f>
        <v>264608.8</v>
      </c>
      <c r="AK592" s="405">
        <f>ROUND(X592/95.5*1.5,2)</f>
        <v>132304.4</v>
      </c>
      <c r="AL592" s="405">
        <v>0</v>
      </c>
      <c r="AN592" s="372">
        <f>I592/'Приложение 1.1'!J590</f>
        <v>0</v>
      </c>
      <c r="AO592" s="372" t="e">
        <f t="shared" si="448"/>
        <v>#DIV/0!</v>
      </c>
      <c r="AP592" s="372" t="e">
        <f t="shared" si="449"/>
        <v>#DIV/0!</v>
      </c>
      <c r="AQ592" s="372" t="e">
        <f t="shared" si="450"/>
        <v>#DIV/0!</v>
      </c>
      <c r="AR592" s="372" t="e">
        <f t="shared" si="451"/>
        <v>#DIV/0!</v>
      </c>
      <c r="AS592" s="372" t="e">
        <f t="shared" si="452"/>
        <v>#DIV/0!</v>
      </c>
      <c r="AT592" s="372" t="e">
        <f t="shared" si="453"/>
        <v>#DIV/0!</v>
      </c>
      <c r="AU592" s="372">
        <f t="shared" si="454"/>
        <v>3524.574283442822</v>
      </c>
      <c r="AV592" s="372" t="e">
        <f t="shared" si="455"/>
        <v>#DIV/0!</v>
      </c>
      <c r="AW592" s="372" t="e">
        <f t="shared" si="456"/>
        <v>#DIV/0!</v>
      </c>
      <c r="AX592" s="372" t="e">
        <f t="shared" si="457"/>
        <v>#DIV/0!</v>
      </c>
      <c r="AY592" s="372">
        <f>AI592/'Приложение 1.1'!J590</f>
        <v>0</v>
      </c>
      <c r="AZ592" s="404">
        <v>766.59</v>
      </c>
      <c r="BA592" s="404">
        <v>2173.62</v>
      </c>
      <c r="BB592" s="404">
        <v>891.36</v>
      </c>
      <c r="BC592" s="404">
        <v>860.72</v>
      </c>
      <c r="BD592" s="404">
        <v>1699.83</v>
      </c>
      <c r="BE592" s="404">
        <v>1134.04</v>
      </c>
      <c r="BF592" s="404">
        <v>2338035</v>
      </c>
      <c r="BG592" s="404">
        <f t="shared" si="458"/>
        <v>4837.9799999999996</v>
      </c>
      <c r="BH592" s="404">
        <v>9186</v>
      </c>
      <c r="BI592" s="404">
        <v>3559.09</v>
      </c>
      <c r="BJ592" s="404">
        <v>6295.55</v>
      </c>
      <c r="BK592" s="404">
        <f t="shared" si="459"/>
        <v>934101.09</v>
      </c>
      <c r="BL592" s="373" t="str">
        <f t="shared" si="460"/>
        <v xml:space="preserve"> </v>
      </c>
      <c r="BM592" s="373" t="e">
        <f t="shared" si="461"/>
        <v>#DIV/0!</v>
      </c>
      <c r="BN592" s="373" t="e">
        <f t="shared" si="462"/>
        <v>#DIV/0!</v>
      </c>
      <c r="BO592" s="373" t="e">
        <f t="shared" si="463"/>
        <v>#DIV/0!</v>
      </c>
      <c r="BP592" s="373" t="e">
        <f t="shared" si="464"/>
        <v>#DIV/0!</v>
      </c>
      <c r="BQ592" s="373" t="e">
        <f t="shared" si="465"/>
        <v>#DIV/0!</v>
      </c>
      <c r="BR592" s="373" t="e">
        <f t="shared" si="466"/>
        <v>#DIV/0!</v>
      </c>
      <c r="BS592" s="373" t="str">
        <f t="shared" si="467"/>
        <v xml:space="preserve"> </v>
      </c>
      <c r="BT592" s="373" t="e">
        <f t="shared" si="468"/>
        <v>#DIV/0!</v>
      </c>
      <c r="BU592" s="373" t="e">
        <f t="shared" si="469"/>
        <v>#DIV/0!</v>
      </c>
      <c r="BV592" s="373" t="e">
        <f t="shared" si="470"/>
        <v>#DIV/0!</v>
      </c>
      <c r="BW592" s="373" t="str">
        <f t="shared" si="471"/>
        <v xml:space="preserve"> </v>
      </c>
      <c r="BY592" s="406">
        <f t="shared" si="472"/>
        <v>3.0000000181399864</v>
      </c>
      <c r="BZ592" s="407">
        <f t="shared" si="473"/>
        <v>1.5000000090699932</v>
      </c>
      <c r="CA592" s="408">
        <f t="shared" si="474"/>
        <v>3690.6537009916728</v>
      </c>
      <c r="CB592" s="404">
        <f t="shared" si="475"/>
        <v>5055.6899999999996</v>
      </c>
      <c r="CC592" s="409" t="str">
        <f t="shared" si="476"/>
        <v xml:space="preserve"> </v>
      </c>
    </row>
    <row r="593" spans="1:82" s="403" customFormat="1" ht="33.75" customHeight="1">
      <c r="A593" s="866" t="s">
        <v>1067</v>
      </c>
      <c r="B593" s="866"/>
      <c r="C593" s="410">
        <f>SUM(C592)</f>
        <v>8774</v>
      </c>
      <c r="D593" s="423"/>
      <c r="E593" s="410"/>
      <c r="F593" s="410"/>
      <c r="G593" s="410">
        <f>SUM(G592)</f>
        <v>8820293.2799999993</v>
      </c>
      <c r="H593" s="410">
        <f t="shared" ref="H593:AL593" si="492">SUM(H592)</f>
        <v>0</v>
      </c>
      <c r="I593" s="410">
        <f t="shared" si="492"/>
        <v>0</v>
      </c>
      <c r="J593" s="410">
        <f t="shared" si="492"/>
        <v>0</v>
      </c>
      <c r="K593" s="410">
        <f t="shared" si="492"/>
        <v>0</v>
      </c>
      <c r="L593" s="410">
        <f t="shared" si="492"/>
        <v>0</v>
      </c>
      <c r="M593" s="410">
        <f t="shared" si="492"/>
        <v>0</v>
      </c>
      <c r="N593" s="410">
        <f t="shared" si="492"/>
        <v>0</v>
      </c>
      <c r="O593" s="410">
        <f t="shared" si="492"/>
        <v>0</v>
      </c>
      <c r="P593" s="410">
        <f t="shared" si="492"/>
        <v>0</v>
      </c>
      <c r="Q593" s="410">
        <f t="shared" si="492"/>
        <v>0</v>
      </c>
      <c r="R593" s="410">
        <f t="shared" si="492"/>
        <v>0</v>
      </c>
      <c r="S593" s="410">
        <f t="shared" si="492"/>
        <v>0</v>
      </c>
      <c r="T593" s="417">
        <f t="shared" si="492"/>
        <v>0</v>
      </c>
      <c r="U593" s="410">
        <f t="shared" si="492"/>
        <v>0</v>
      </c>
      <c r="V593" s="410" t="s">
        <v>388</v>
      </c>
      <c r="W593" s="410">
        <f t="shared" si="492"/>
        <v>2389.9</v>
      </c>
      <c r="X593" s="410">
        <f t="shared" si="492"/>
        <v>8423380.0800000001</v>
      </c>
      <c r="Y593" s="410">
        <f t="shared" si="492"/>
        <v>0</v>
      </c>
      <c r="Z593" s="410">
        <f t="shared" si="492"/>
        <v>0</v>
      </c>
      <c r="AA593" s="410">
        <f t="shared" si="492"/>
        <v>0</v>
      </c>
      <c r="AB593" s="410">
        <f t="shared" si="492"/>
        <v>0</v>
      </c>
      <c r="AC593" s="410">
        <f t="shared" si="492"/>
        <v>0</v>
      </c>
      <c r="AD593" s="410">
        <f t="shared" si="492"/>
        <v>0</v>
      </c>
      <c r="AE593" s="410">
        <f t="shared" si="492"/>
        <v>0</v>
      </c>
      <c r="AF593" s="410">
        <f t="shared" si="492"/>
        <v>0</v>
      </c>
      <c r="AG593" s="410">
        <f t="shared" si="492"/>
        <v>0</v>
      </c>
      <c r="AH593" s="410">
        <f t="shared" si="492"/>
        <v>0</v>
      </c>
      <c r="AI593" s="410">
        <f t="shared" si="492"/>
        <v>0</v>
      </c>
      <c r="AJ593" s="410">
        <f t="shared" si="492"/>
        <v>264608.8</v>
      </c>
      <c r="AK593" s="410">
        <f t="shared" si="492"/>
        <v>132304.4</v>
      </c>
      <c r="AL593" s="410">
        <f t="shared" si="492"/>
        <v>0</v>
      </c>
      <c r="AN593" s="372">
        <f>I593/'Приложение 1.1'!J591</f>
        <v>0</v>
      </c>
      <c r="AO593" s="372" t="e">
        <f t="shared" si="448"/>
        <v>#DIV/0!</v>
      </c>
      <c r="AP593" s="372" t="e">
        <f t="shared" si="449"/>
        <v>#DIV/0!</v>
      </c>
      <c r="AQ593" s="372" t="e">
        <f t="shared" si="450"/>
        <v>#DIV/0!</v>
      </c>
      <c r="AR593" s="372" t="e">
        <f t="shared" si="451"/>
        <v>#DIV/0!</v>
      </c>
      <c r="AS593" s="372" t="e">
        <f t="shared" si="452"/>
        <v>#DIV/0!</v>
      </c>
      <c r="AT593" s="372" t="e">
        <f t="shared" si="453"/>
        <v>#DIV/0!</v>
      </c>
      <c r="AU593" s="372">
        <f t="shared" si="454"/>
        <v>3524.574283442822</v>
      </c>
      <c r="AV593" s="372" t="e">
        <f t="shared" si="455"/>
        <v>#DIV/0!</v>
      </c>
      <c r="AW593" s="372" t="e">
        <f t="shared" si="456"/>
        <v>#DIV/0!</v>
      </c>
      <c r="AX593" s="372" t="e">
        <f t="shared" si="457"/>
        <v>#DIV/0!</v>
      </c>
      <c r="AY593" s="372">
        <f>AI593/'Приложение 1.1'!J591</f>
        <v>0</v>
      </c>
      <c r="AZ593" s="404">
        <v>766.59</v>
      </c>
      <c r="BA593" s="404">
        <v>2173.62</v>
      </c>
      <c r="BB593" s="404">
        <v>891.36</v>
      </c>
      <c r="BC593" s="404">
        <v>860.72</v>
      </c>
      <c r="BD593" s="404">
        <v>1699.83</v>
      </c>
      <c r="BE593" s="404">
        <v>1134.04</v>
      </c>
      <c r="BF593" s="404">
        <v>2338035</v>
      </c>
      <c r="BG593" s="404">
        <f t="shared" si="458"/>
        <v>4644</v>
      </c>
      <c r="BH593" s="404">
        <v>9186</v>
      </c>
      <c r="BI593" s="404">
        <v>3559.09</v>
      </c>
      <c r="BJ593" s="404">
        <v>6295.55</v>
      </c>
      <c r="BK593" s="404">
        <f t="shared" si="459"/>
        <v>934101.09</v>
      </c>
      <c r="BL593" s="373" t="str">
        <f t="shared" si="460"/>
        <v xml:space="preserve"> </v>
      </c>
      <c r="BM593" s="373" t="e">
        <f t="shared" si="461"/>
        <v>#DIV/0!</v>
      </c>
      <c r="BN593" s="373" t="e">
        <f t="shared" si="462"/>
        <v>#DIV/0!</v>
      </c>
      <c r="BO593" s="373" t="e">
        <f t="shared" si="463"/>
        <v>#DIV/0!</v>
      </c>
      <c r="BP593" s="373" t="e">
        <f t="shared" si="464"/>
        <v>#DIV/0!</v>
      </c>
      <c r="BQ593" s="373" t="e">
        <f t="shared" si="465"/>
        <v>#DIV/0!</v>
      </c>
      <c r="BR593" s="373" t="e">
        <f t="shared" si="466"/>
        <v>#DIV/0!</v>
      </c>
      <c r="BS593" s="373" t="str">
        <f t="shared" si="467"/>
        <v xml:space="preserve"> </v>
      </c>
      <c r="BT593" s="373" t="e">
        <f t="shared" si="468"/>
        <v>#DIV/0!</v>
      </c>
      <c r="BU593" s="373" t="e">
        <f t="shared" si="469"/>
        <v>#DIV/0!</v>
      </c>
      <c r="BV593" s="373" t="e">
        <f t="shared" si="470"/>
        <v>#DIV/0!</v>
      </c>
      <c r="BW593" s="373" t="str">
        <f t="shared" si="471"/>
        <v xml:space="preserve"> </v>
      </c>
      <c r="BY593" s="406">
        <f t="shared" si="472"/>
        <v>3.0000000181399864</v>
      </c>
      <c r="BZ593" s="407">
        <f t="shared" si="473"/>
        <v>1.5000000090699932</v>
      </c>
      <c r="CA593" s="408">
        <f t="shared" si="474"/>
        <v>3690.6537009916728</v>
      </c>
      <c r="CB593" s="404">
        <f t="shared" si="475"/>
        <v>4852.9799999999996</v>
      </c>
      <c r="CC593" s="409" t="str">
        <f t="shared" si="476"/>
        <v xml:space="preserve"> </v>
      </c>
    </row>
    <row r="594" spans="1:82" s="403" customFormat="1" ht="15.75" customHeight="1">
      <c r="A594" s="867" t="s">
        <v>303</v>
      </c>
      <c r="B594" s="868"/>
      <c r="C594" s="868"/>
      <c r="D594" s="868"/>
      <c r="E594" s="868"/>
      <c r="F594" s="868"/>
      <c r="G594" s="868"/>
      <c r="H594" s="868"/>
      <c r="I594" s="868"/>
      <c r="J594" s="868"/>
      <c r="K594" s="868"/>
      <c r="L594" s="868"/>
      <c r="M594" s="868"/>
      <c r="N594" s="868"/>
      <c r="O594" s="868"/>
      <c r="P594" s="868"/>
      <c r="Q594" s="868"/>
      <c r="R594" s="868"/>
      <c r="S594" s="868"/>
      <c r="T594" s="868"/>
      <c r="U594" s="868"/>
      <c r="V594" s="868"/>
      <c r="W594" s="868"/>
      <c r="X594" s="868"/>
      <c r="Y594" s="868"/>
      <c r="Z594" s="868"/>
      <c r="AA594" s="868"/>
      <c r="AB594" s="868"/>
      <c r="AC594" s="868"/>
      <c r="AD594" s="868"/>
      <c r="AE594" s="868"/>
      <c r="AF594" s="868"/>
      <c r="AG594" s="868"/>
      <c r="AH594" s="868"/>
      <c r="AI594" s="868"/>
      <c r="AJ594" s="868"/>
      <c r="AK594" s="868"/>
      <c r="AL594" s="869"/>
      <c r="AN594" s="372" t="e">
        <f>I594/'Приложение 1.1'!J592</f>
        <v>#DIV/0!</v>
      </c>
      <c r="AO594" s="372" t="e">
        <f t="shared" si="448"/>
        <v>#DIV/0!</v>
      </c>
      <c r="AP594" s="372" t="e">
        <f t="shared" si="449"/>
        <v>#DIV/0!</v>
      </c>
      <c r="AQ594" s="372" t="e">
        <f t="shared" si="450"/>
        <v>#DIV/0!</v>
      </c>
      <c r="AR594" s="372" t="e">
        <f t="shared" si="451"/>
        <v>#DIV/0!</v>
      </c>
      <c r="AS594" s="372" t="e">
        <f t="shared" si="452"/>
        <v>#DIV/0!</v>
      </c>
      <c r="AT594" s="372" t="e">
        <f t="shared" si="453"/>
        <v>#DIV/0!</v>
      </c>
      <c r="AU594" s="372" t="e">
        <f t="shared" si="454"/>
        <v>#DIV/0!</v>
      </c>
      <c r="AV594" s="372" t="e">
        <f t="shared" si="455"/>
        <v>#DIV/0!</v>
      </c>
      <c r="AW594" s="372" t="e">
        <f t="shared" si="456"/>
        <v>#DIV/0!</v>
      </c>
      <c r="AX594" s="372" t="e">
        <f t="shared" si="457"/>
        <v>#DIV/0!</v>
      </c>
      <c r="AY594" s="372" t="e">
        <f>AI594/'Приложение 1.1'!J592</f>
        <v>#DIV/0!</v>
      </c>
      <c r="AZ594" s="404">
        <v>766.59</v>
      </c>
      <c r="BA594" s="404">
        <v>2173.62</v>
      </c>
      <c r="BB594" s="404">
        <v>891.36</v>
      </c>
      <c r="BC594" s="404">
        <v>860.72</v>
      </c>
      <c r="BD594" s="404">
        <v>1699.83</v>
      </c>
      <c r="BE594" s="404">
        <v>1134.04</v>
      </c>
      <c r="BF594" s="404">
        <v>2338035</v>
      </c>
      <c r="BG594" s="404">
        <f t="shared" si="458"/>
        <v>4644</v>
      </c>
      <c r="BH594" s="404">
        <v>9186</v>
      </c>
      <c r="BI594" s="404">
        <v>3559.09</v>
      </c>
      <c r="BJ594" s="404">
        <v>6295.55</v>
      </c>
      <c r="BK594" s="404">
        <f t="shared" si="459"/>
        <v>934101.09</v>
      </c>
      <c r="BL594" s="373" t="e">
        <f t="shared" si="460"/>
        <v>#DIV/0!</v>
      </c>
      <c r="BM594" s="373" t="e">
        <f t="shared" si="461"/>
        <v>#DIV/0!</v>
      </c>
      <c r="BN594" s="373" t="e">
        <f t="shared" si="462"/>
        <v>#DIV/0!</v>
      </c>
      <c r="BO594" s="373" t="e">
        <f t="shared" si="463"/>
        <v>#DIV/0!</v>
      </c>
      <c r="BP594" s="373" t="e">
        <f t="shared" si="464"/>
        <v>#DIV/0!</v>
      </c>
      <c r="BQ594" s="373" t="e">
        <f t="shared" si="465"/>
        <v>#DIV/0!</v>
      </c>
      <c r="BR594" s="373" t="e">
        <f t="shared" si="466"/>
        <v>#DIV/0!</v>
      </c>
      <c r="BS594" s="373" t="e">
        <f t="shared" si="467"/>
        <v>#DIV/0!</v>
      </c>
      <c r="BT594" s="373" t="e">
        <f t="shared" si="468"/>
        <v>#DIV/0!</v>
      </c>
      <c r="BU594" s="373" t="e">
        <f t="shared" si="469"/>
        <v>#DIV/0!</v>
      </c>
      <c r="BV594" s="373" t="e">
        <f t="shared" si="470"/>
        <v>#DIV/0!</v>
      </c>
      <c r="BW594" s="373" t="e">
        <f t="shared" si="471"/>
        <v>#DIV/0!</v>
      </c>
      <c r="BY594" s="406" t="e">
        <f t="shared" si="472"/>
        <v>#DIV/0!</v>
      </c>
      <c r="BZ594" s="407" t="e">
        <f t="shared" si="473"/>
        <v>#DIV/0!</v>
      </c>
      <c r="CA594" s="408" t="e">
        <f t="shared" si="474"/>
        <v>#DIV/0!</v>
      </c>
      <c r="CB594" s="404">
        <f t="shared" si="475"/>
        <v>4852.9799999999996</v>
      </c>
      <c r="CC594" s="409" t="e">
        <f t="shared" si="476"/>
        <v>#DIV/0!</v>
      </c>
    </row>
    <row r="595" spans="1:82" s="403" customFormat="1" ht="9" customHeight="1">
      <c r="A595" s="541">
        <v>204</v>
      </c>
      <c r="B595" s="442" t="s">
        <v>881</v>
      </c>
      <c r="C595" s="410">
        <v>602.1</v>
      </c>
      <c r="D595" s="413"/>
      <c r="E595" s="410"/>
      <c r="F595" s="410"/>
      <c r="G595" s="415">
        <f>ROUND(X595+AJ595+AK595,2)</f>
        <v>2056326.04</v>
      </c>
      <c r="H595" s="410">
        <f>I595+K595+M595+O595+Q595+S595</f>
        <v>0</v>
      </c>
      <c r="I595" s="416">
        <v>0</v>
      </c>
      <c r="J595" s="416">
        <v>0</v>
      </c>
      <c r="K595" s="416">
        <v>0</v>
      </c>
      <c r="L595" s="416">
        <v>0</v>
      </c>
      <c r="M595" s="416">
        <v>0</v>
      </c>
      <c r="N595" s="410">
        <v>0</v>
      </c>
      <c r="O595" s="410">
        <v>0</v>
      </c>
      <c r="P595" s="410">
        <v>0</v>
      </c>
      <c r="Q595" s="410">
        <v>0</v>
      </c>
      <c r="R595" s="410">
        <v>0</v>
      </c>
      <c r="S595" s="410">
        <v>0</v>
      </c>
      <c r="T595" s="417">
        <v>0</v>
      </c>
      <c r="U595" s="410">
        <v>0</v>
      </c>
      <c r="V595" s="410" t="s">
        <v>993</v>
      </c>
      <c r="W595" s="405">
        <v>536.36</v>
      </c>
      <c r="X595" s="410">
        <f>ROUND(IF(V595="СК",4852.98,5055.69)*0.955*0.79*W595,2)</f>
        <v>1963791.37</v>
      </c>
      <c r="Y595" s="405">
        <v>0</v>
      </c>
      <c r="Z595" s="405">
        <v>0</v>
      </c>
      <c r="AA595" s="405">
        <v>0</v>
      </c>
      <c r="AB595" s="405">
        <v>0</v>
      </c>
      <c r="AC595" s="405">
        <v>0</v>
      </c>
      <c r="AD595" s="405">
        <v>0</v>
      </c>
      <c r="AE595" s="405">
        <v>0</v>
      </c>
      <c r="AF595" s="405">
        <v>0</v>
      </c>
      <c r="AG595" s="405">
        <v>0</v>
      </c>
      <c r="AH595" s="405">
        <v>0</v>
      </c>
      <c r="AI595" s="405">
        <v>0</v>
      </c>
      <c r="AJ595" s="405">
        <f>ROUND(X595/95.5*3,2)</f>
        <v>61689.78</v>
      </c>
      <c r="AK595" s="405">
        <f>ROUND(X595/95.5*1.5,2)</f>
        <v>30844.89</v>
      </c>
      <c r="AL595" s="405">
        <v>0</v>
      </c>
      <c r="AN595" s="372">
        <f>I595/'Приложение 1.1'!J593</f>
        <v>0</v>
      </c>
      <c r="AO595" s="372" t="e">
        <f t="shared" si="448"/>
        <v>#DIV/0!</v>
      </c>
      <c r="AP595" s="372" t="e">
        <f t="shared" si="449"/>
        <v>#DIV/0!</v>
      </c>
      <c r="AQ595" s="372" t="e">
        <f t="shared" si="450"/>
        <v>#DIV/0!</v>
      </c>
      <c r="AR595" s="372" t="e">
        <f t="shared" si="451"/>
        <v>#DIV/0!</v>
      </c>
      <c r="AS595" s="372" t="e">
        <f t="shared" si="452"/>
        <v>#DIV/0!</v>
      </c>
      <c r="AT595" s="372" t="e">
        <f t="shared" si="453"/>
        <v>#DIV/0!</v>
      </c>
      <c r="AU595" s="372">
        <f t="shared" si="454"/>
        <v>3661.3307666492656</v>
      </c>
      <c r="AV595" s="372" t="e">
        <f t="shared" si="455"/>
        <v>#DIV/0!</v>
      </c>
      <c r="AW595" s="372" t="e">
        <f t="shared" si="456"/>
        <v>#DIV/0!</v>
      </c>
      <c r="AX595" s="372" t="e">
        <f t="shared" si="457"/>
        <v>#DIV/0!</v>
      </c>
      <c r="AY595" s="372">
        <f>AI595/'Приложение 1.1'!J593</f>
        <v>0</v>
      </c>
      <c r="AZ595" s="404">
        <v>766.59</v>
      </c>
      <c r="BA595" s="404">
        <v>2173.62</v>
      </c>
      <c r="BB595" s="404">
        <v>891.36</v>
      </c>
      <c r="BC595" s="404">
        <v>860.72</v>
      </c>
      <c r="BD595" s="404">
        <v>1699.83</v>
      </c>
      <c r="BE595" s="404">
        <v>1134.04</v>
      </c>
      <c r="BF595" s="404">
        <v>2338035</v>
      </c>
      <c r="BG595" s="404">
        <f t="shared" si="458"/>
        <v>4644</v>
      </c>
      <c r="BH595" s="404">
        <v>9186</v>
      </c>
      <c r="BI595" s="404">
        <v>3559.09</v>
      </c>
      <c r="BJ595" s="404">
        <v>6295.55</v>
      </c>
      <c r="BK595" s="404">
        <f t="shared" si="459"/>
        <v>934101.09</v>
      </c>
      <c r="BL595" s="373" t="str">
        <f t="shared" si="460"/>
        <v xml:space="preserve"> </v>
      </c>
      <c r="BM595" s="373" t="e">
        <f t="shared" si="461"/>
        <v>#DIV/0!</v>
      </c>
      <c r="BN595" s="373" t="e">
        <f t="shared" si="462"/>
        <v>#DIV/0!</v>
      </c>
      <c r="BO595" s="373" t="e">
        <f t="shared" si="463"/>
        <v>#DIV/0!</v>
      </c>
      <c r="BP595" s="373" t="e">
        <f t="shared" si="464"/>
        <v>#DIV/0!</v>
      </c>
      <c r="BQ595" s="373" t="e">
        <f t="shared" si="465"/>
        <v>#DIV/0!</v>
      </c>
      <c r="BR595" s="373" t="e">
        <f t="shared" si="466"/>
        <v>#DIV/0!</v>
      </c>
      <c r="BS595" s="373" t="str">
        <f t="shared" si="467"/>
        <v xml:space="preserve"> </v>
      </c>
      <c r="BT595" s="373" t="e">
        <f t="shared" si="468"/>
        <v>#DIV/0!</v>
      </c>
      <c r="BU595" s="373" t="e">
        <f t="shared" si="469"/>
        <v>#DIV/0!</v>
      </c>
      <c r="BV595" s="373" t="e">
        <f t="shared" si="470"/>
        <v>#DIV/0!</v>
      </c>
      <c r="BW595" s="373" t="str">
        <f t="shared" si="471"/>
        <v xml:space="preserve"> </v>
      </c>
      <c r="BY595" s="406">
        <f t="shared" si="472"/>
        <v>2.999999941643495</v>
      </c>
      <c r="BZ595" s="407">
        <f t="shared" si="473"/>
        <v>1.4999999708217475</v>
      </c>
      <c r="CA595" s="408">
        <f t="shared" si="474"/>
        <v>3833.8542024013723</v>
      </c>
      <c r="CB595" s="404">
        <f t="shared" si="475"/>
        <v>4852.9799999999996</v>
      </c>
      <c r="CC595" s="409" t="str">
        <f t="shared" si="476"/>
        <v xml:space="preserve"> </v>
      </c>
      <c r="CD595" s="418">
        <f>CA595-CB595</f>
        <v>-1019.1257975986273</v>
      </c>
    </row>
    <row r="596" spans="1:82" s="403" customFormat="1" ht="35.25" customHeight="1">
      <c r="A596" s="866" t="s">
        <v>298</v>
      </c>
      <c r="B596" s="866"/>
      <c r="C596" s="410">
        <f>SUM(C595)</f>
        <v>602.1</v>
      </c>
      <c r="D596" s="423"/>
      <c r="E596" s="410"/>
      <c r="F596" s="410"/>
      <c r="G596" s="410">
        <f>SUM(G595)</f>
        <v>2056326.04</v>
      </c>
      <c r="H596" s="410">
        <f t="shared" ref="H596:AL596" si="493">SUM(H595)</f>
        <v>0</v>
      </c>
      <c r="I596" s="410">
        <f t="shared" si="493"/>
        <v>0</v>
      </c>
      <c r="J596" s="410">
        <f t="shared" si="493"/>
        <v>0</v>
      </c>
      <c r="K596" s="410">
        <f t="shared" si="493"/>
        <v>0</v>
      </c>
      <c r="L596" s="410">
        <f t="shared" si="493"/>
        <v>0</v>
      </c>
      <c r="M596" s="410">
        <f t="shared" si="493"/>
        <v>0</v>
      </c>
      <c r="N596" s="410">
        <f t="shared" si="493"/>
        <v>0</v>
      </c>
      <c r="O596" s="410">
        <f t="shared" si="493"/>
        <v>0</v>
      </c>
      <c r="P596" s="410">
        <f t="shared" si="493"/>
        <v>0</v>
      </c>
      <c r="Q596" s="410">
        <f t="shared" si="493"/>
        <v>0</v>
      </c>
      <c r="R596" s="410">
        <f t="shared" si="493"/>
        <v>0</v>
      </c>
      <c r="S596" s="410">
        <f t="shared" si="493"/>
        <v>0</v>
      </c>
      <c r="T596" s="417">
        <f t="shared" si="493"/>
        <v>0</v>
      </c>
      <c r="U596" s="410">
        <f t="shared" si="493"/>
        <v>0</v>
      </c>
      <c r="V596" s="410" t="s">
        <v>388</v>
      </c>
      <c r="W596" s="410">
        <f t="shared" si="493"/>
        <v>536.36</v>
      </c>
      <c r="X596" s="410">
        <f t="shared" si="493"/>
        <v>1963791.37</v>
      </c>
      <c r="Y596" s="410">
        <f t="shared" si="493"/>
        <v>0</v>
      </c>
      <c r="Z596" s="410">
        <f t="shared" si="493"/>
        <v>0</v>
      </c>
      <c r="AA596" s="410">
        <f t="shared" si="493"/>
        <v>0</v>
      </c>
      <c r="AB596" s="410">
        <f t="shared" si="493"/>
        <v>0</v>
      </c>
      <c r="AC596" s="410">
        <f t="shared" si="493"/>
        <v>0</v>
      </c>
      <c r="AD596" s="410">
        <f t="shared" si="493"/>
        <v>0</v>
      </c>
      <c r="AE596" s="410">
        <f t="shared" si="493"/>
        <v>0</v>
      </c>
      <c r="AF596" s="410">
        <f t="shared" si="493"/>
        <v>0</v>
      </c>
      <c r="AG596" s="410">
        <f t="shared" si="493"/>
        <v>0</v>
      </c>
      <c r="AH596" s="410">
        <f t="shared" si="493"/>
        <v>0</v>
      </c>
      <c r="AI596" s="410">
        <f t="shared" si="493"/>
        <v>0</v>
      </c>
      <c r="AJ596" s="410">
        <f t="shared" si="493"/>
        <v>61689.78</v>
      </c>
      <c r="AK596" s="410">
        <f t="shared" si="493"/>
        <v>30844.89</v>
      </c>
      <c r="AL596" s="410">
        <f t="shared" si="493"/>
        <v>0</v>
      </c>
      <c r="AN596" s="372">
        <f>I596/'Приложение 1.1'!J594</f>
        <v>0</v>
      </c>
      <c r="AO596" s="372" t="e">
        <f t="shared" si="448"/>
        <v>#DIV/0!</v>
      </c>
      <c r="AP596" s="372" t="e">
        <f t="shared" si="449"/>
        <v>#DIV/0!</v>
      </c>
      <c r="AQ596" s="372" t="e">
        <f t="shared" si="450"/>
        <v>#DIV/0!</v>
      </c>
      <c r="AR596" s="372" t="e">
        <f t="shared" si="451"/>
        <v>#DIV/0!</v>
      </c>
      <c r="AS596" s="372" t="e">
        <f t="shared" si="452"/>
        <v>#DIV/0!</v>
      </c>
      <c r="AT596" s="372" t="e">
        <f t="shared" si="453"/>
        <v>#DIV/0!</v>
      </c>
      <c r="AU596" s="372">
        <f t="shared" si="454"/>
        <v>3661.3307666492656</v>
      </c>
      <c r="AV596" s="372" t="e">
        <f t="shared" si="455"/>
        <v>#DIV/0!</v>
      </c>
      <c r="AW596" s="372" t="e">
        <f t="shared" si="456"/>
        <v>#DIV/0!</v>
      </c>
      <c r="AX596" s="372" t="e">
        <f t="shared" si="457"/>
        <v>#DIV/0!</v>
      </c>
      <c r="AY596" s="372">
        <f>AI596/'Приложение 1.1'!J594</f>
        <v>0</v>
      </c>
      <c r="AZ596" s="404">
        <v>766.59</v>
      </c>
      <c r="BA596" s="404">
        <v>2173.62</v>
      </c>
      <c r="BB596" s="404">
        <v>891.36</v>
      </c>
      <c r="BC596" s="404">
        <v>860.72</v>
      </c>
      <c r="BD596" s="404">
        <v>1699.83</v>
      </c>
      <c r="BE596" s="404">
        <v>1134.04</v>
      </c>
      <c r="BF596" s="404">
        <v>2338035</v>
      </c>
      <c r="BG596" s="404">
        <f t="shared" si="458"/>
        <v>4644</v>
      </c>
      <c r="BH596" s="404">
        <v>9186</v>
      </c>
      <c r="BI596" s="404">
        <v>3559.09</v>
      </c>
      <c r="BJ596" s="404">
        <v>6295.55</v>
      </c>
      <c r="BK596" s="404">
        <f t="shared" si="459"/>
        <v>934101.09</v>
      </c>
      <c r="BL596" s="373" t="str">
        <f t="shared" si="460"/>
        <v xml:space="preserve"> </v>
      </c>
      <c r="BM596" s="373" t="e">
        <f t="shared" si="461"/>
        <v>#DIV/0!</v>
      </c>
      <c r="BN596" s="373" t="e">
        <f t="shared" si="462"/>
        <v>#DIV/0!</v>
      </c>
      <c r="BO596" s="373" t="e">
        <f t="shared" si="463"/>
        <v>#DIV/0!</v>
      </c>
      <c r="BP596" s="373" t="e">
        <f t="shared" si="464"/>
        <v>#DIV/0!</v>
      </c>
      <c r="BQ596" s="373" t="e">
        <f t="shared" si="465"/>
        <v>#DIV/0!</v>
      </c>
      <c r="BR596" s="373" t="e">
        <f t="shared" si="466"/>
        <v>#DIV/0!</v>
      </c>
      <c r="BS596" s="373" t="str">
        <f t="shared" si="467"/>
        <v xml:space="preserve"> </v>
      </c>
      <c r="BT596" s="373" t="e">
        <f t="shared" si="468"/>
        <v>#DIV/0!</v>
      </c>
      <c r="BU596" s="373" t="e">
        <f t="shared" si="469"/>
        <v>#DIV/0!</v>
      </c>
      <c r="BV596" s="373" t="e">
        <f t="shared" si="470"/>
        <v>#DIV/0!</v>
      </c>
      <c r="BW596" s="373" t="str">
        <f t="shared" si="471"/>
        <v xml:space="preserve"> </v>
      </c>
      <c r="BY596" s="406">
        <f t="shared" si="472"/>
        <v>2.999999941643495</v>
      </c>
      <c r="BZ596" s="407">
        <f t="shared" si="473"/>
        <v>1.4999999708217475</v>
      </c>
      <c r="CA596" s="408">
        <f t="shared" si="474"/>
        <v>3833.8542024013723</v>
      </c>
      <c r="CB596" s="404">
        <f t="shared" si="475"/>
        <v>4852.9799999999996</v>
      </c>
      <c r="CC596" s="409" t="str">
        <f t="shared" si="476"/>
        <v xml:space="preserve"> </v>
      </c>
    </row>
    <row r="597" spans="1:82" s="403" customFormat="1" ht="14.25" customHeight="1">
      <c r="A597" s="867" t="s">
        <v>293</v>
      </c>
      <c r="B597" s="868"/>
      <c r="C597" s="868"/>
      <c r="D597" s="868"/>
      <c r="E597" s="868"/>
      <c r="F597" s="868"/>
      <c r="G597" s="868"/>
      <c r="H597" s="868"/>
      <c r="I597" s="868"/>
      <c r="J597" s="868"/>
      <c r="K597" s="868"/>
      <c r="L597" s="868"/>
      <c r="M597" s="868"/>
      <c r="N597" s="868"/>
      <c r="O597" s="868"/>
      <c r="P597" s="868"/>
      <c r="Q597" s="868"/>
      <c r="R597" s="868"/>
      <c r="S597" s="868"/>
      <c r="T597" s="868"/>
      <c r="U597" s="868"/>
      <c r="V597" s="868"/>
      <c r="W597" s="868"/>
      <c r="X597" s="868"/>
      <c r="Y597" s="868"/>
      <c r="Z597" s="868"/>
      <c r="AA597" s="868"/>
      <c r="AB597" s="868"/>
      <c r="AC597" s="868"/>
      <c r="AD597" s="868"/>
      <c r="AE597" s="868"/>
      <c r="AF597" s="868"/>
      <c r="AG597" s="868"/>
      <c r="AH597" s="868"/>
      <c r="AI597" s="868"/>
      <c r="AJ597" s="868"/>
      <c r="AK597" s="868"/>
      <c r="AL597" s="869"/>
      <c r="AN597" s="372" t="e">
        <f>I597/'Приложение 1.1'!J595</f>
        <v>#DIV/0!</v>
      </c>
      <c r="AO597" s="372" t="e">
        <f t="shared" si="448"/>
        <v>#DIV/0!</v>
      </c>
      <c r="AP597" s="372" t="e">
        <f t="shared" si="449"/>
        <v>#DIV/0!</v>
      </c>
      <c r="AQ597" s="372" t="e">
        <f t="shared" si="450"/>
        <v>#DIV/0!</v>
      </c>
      <c r="AR597" s="372" t="e">
        <f t="shared" si="451"/>
        <v>#DIV/0!</v>
      </c>
      <c r="AS597" s="372" t="e">
        <f t="shared" si="452"/>
        <v>#DIV/0!</v>
      </c>
      <c r="AT597" s="372" t="e">
        <f t="shared" si="453"/>
        <v>#DIV/0!</v>
      </c>
      <c r="AU597" s="372" t="e">
        <f t="shared" si="454"/>
        <v>#DIV/0!</v>
      </c>
      <c r="AV597" s="372" t="e">
        <f t="shared" si="455"/>
        <v>#DIV/0!</v>
      </c>
      <c r="AW597" s="372" t="e">
        <f t="shared" si="456"/>
        <v>#DIV/0!</v>
      </c>
      <c r="AX597" s="372" t="e">
        <f t="shared" si="457"/>
        <v>#DIV/0!</v>
      </c>
      <c r="AY597" s="372" t="e">
        <f>AI597/'Приложение 1.1'!J595</f>
        <v>#DIV/0!</v>
      </c>
      <c r="AZ597" s="404">
        <v>766.59</v>
      </c>
      <c r="BA597" s="404">
        <v>2173.62</v>
      </c>
      <c r="BB597" s="404">
        <v>891.36</v>
      </c>
      <c r="BC597" s="404">
        <v>860.72</v>
      </c>
      <c r="BD597" s="404">
        <v>1699.83</v>
      </c>
      <c r="BE597" s="404">
        <v>1134.04</v>
      </c>
      <c r="BF597" s="404">
        <v>2338035</v>
      </c>
      <c r="BG597" s="404">
        <f t="shared" si="458"/>
        <v>4644</v>
      </c>
      <c r="BH597" s="404">
        <v>9186</v>
      </c>
      <c r="BI597" s="404">
        <v>3559.09</v>
      </c>
      <c r="BJ597" s="404">
        <v>6295.55</v>
      </c>
      <c r="BK597" s="404">
        <f t="shared" si="459"/>
        <v>934101.09</v>
      </c>
      <c r="BL597" s="373" t="e">
        <f t="shared" si="460"/>
        <v>#DIV/0!</v>
      </c>
      <c r="BM597" s="373" t="e">
        <f t="shared" si="461"/>
        <v>#DIV/0!</v>
      </c>
      <c r="BN597" s="373" t="e">
        <f t="shared" si="462"/>
        <v>#DIV/0!</v>
      </c>
      <c r="BO597" s="373" t="e">
        <f t="shared" si="463"/>
        <v>#DIV/0!</v>
      </c>
      <c r="BP597" s="373" t="e">
        <f t="shared" si="464"/>
        <v>#DIV/0!</v>
      </c>
      <c r="BQ597" s="373" t="e">
        <f t="shared" si="465"/>
        <v>#DIV/0!</v>
      </c>
      <c r="BR597" s="373" t="e">
        <f t="shared" si="466"/>
        <v>#DIV/0!</v>
      </c>
      <c r="BS597" s="373" t="e">
        <f t="shared" si="467"/>
        <v>#DIV/0!</v>
      </c>
      <c r="BT597" s="373" t="e">
        <f t="shared" si="468"/>
        <v>#DIV/0!</v>
      </c>
      <c r="BU597" s="373" t="e">
        <f t="shared" si="469"/>
        <v>#DIV/0!</v>
      </c>
      <c r="BV597" s="373" t="e">
        <f t="shared" si="470"/>
        <v>#DIV/0!</v>
      </c>
      <c r="BW597" s="373" t="e">
        <f t="shared" si="471"/>
        <v>#DIV/0!</v>
      </c>
      <c r="BY597" s="406" t="e">
        <f t="shared" si="472"/>
        <v>#DIV/0!</v>
      </c>
      <c r="BZ597" s="407" t="e">
        <f t="shared" si="473"/>
        <v>#DIV/0!</v>
      </c>
      <c r="CA597" s="408" t="e">
        <f t="shared" si="474"/>
        <v>#DIV/0!</v>
      </c>
      <c r="CB597" s="404">
        <f t="shared" si="475"/>
        <v>4852.9799999999996</v>
      </c>
      <c r="CC597" s="409" t="e">
        <f t="shared" si="476"/>
        <v>#DIV/0!</v>
      </c>
    </row>
    <row r="598" spans="1:82" s="403" customFormat="1" ht="9" customHeight="1">
      <c r="A598" s="541">
        <v>205</v>
      </c>
      <c r="B598" s="442" t="s">
        <v>866</v>
      </c>
      <c r="C598" s="410">
        <v>4437.3999999999996</v>
      </c>
      <c r="D598" s="413"/>
      <c r="E598" s="410"/>
      <c r="F598" s="410"/>
      <c r="G598" s="415">
        <f>ROUND(X598+AJ598+AK598,2)</f>
        <v>4932927.74</v>
      </c>
      <c r="H598" s="410">
        <f t="shared" ref="H598:H606" si="494">I598+K598+M598+O598+Q598+S598</f>
        <v>0</v>
      </c>
      <c r="I598" s="416">
        <v>0</v>
      </c>
      <c r="J598" s="416">
        <v>0</v>
      </c>
      <c r="K598" s="416">
        <v>0</v>
      </c>
      <c r="L598" s="416">
        <v>0</v>
      </c>
      <c r="M598" s="416">
        <v>0</v>
      </c>
      <c r="N598" s="410">
        <v>0</v>
      </c>
      <c r="O598" s="410">
        <v>0</v>
      </c>
      <c r="P598" s="410">
        <v>0</v>
      </c>
      <c r="Q598" s="410">
        <v>0</v>
      </c>
      <c r="R598" s="410">
        <v>0</v>
      </c>
      <c r="S598" s="410">
        <v>0</v>
      </c>
      <c r="T598" s="417">
        <v>0</v>
      </c>
      <c r="U598" s="410">
        <v>0</v>
      </c>
      <c r="V598" s="410" t="s">
        <v>992</v>
      </c>
      <c r="W598" s="405">
        <v>1336.6</v>
      </c>
      <c r="X598" s="410">
        <f>ROUND(IF(V598="СК",4852.98,5055.69)*0.955*0.73*W598,2)</f>
        <v>4710945.99</v>
      </c>
      <c r="Y598" s="405">
        <v>0</v>
      </c>
      <c r="Z598" s="405">
        <v>0</v>
      </c>
      <c r="AA598" s="405">
        <v>0</v>
      </c>
      <c r="AB598" s="405">
        <v>0</v>
      </c>
      <c r="AC598" s="405">
        <v>0</v>
      </c>
      <c r="AD598" s="405">
        <v>0</v>
      </c>
      <c r="AE598" s="405">
        <v>0</v>
      </c>
      <c r="AF598" s="405">
        <v>0</v>
      </c>
      <c r="AG598" s="405">
        <v>0</v>
      </c>
      <c r="AH598" s="405">
        <v>0</v>
      </c>
      <c r="AI598" s="405">
        <v>0</v>
      </c>
      <c r="AJ598" s="405">
        <f>ROUND(X598/95.5*3,2)</f>
        <v>147987.82999999999</v>
      </c>
      <c r="AK598" s="405">
        <f>ROUND(X598/95.5*1.5,2)</f>
        <v>73993.919999999998</v>
      </c>
      <c r="AL598" s="405">
        <v>0</v>
      </c>
      <c r="AN598" s="372">
        <f>I598/'Приложение 1.1'!J596</f>
        <v>0</v>
      </c>
      <c r="AO598" s="372" t="e">
        <f t="shared" si="448"/>
        <v>#DIV/0!</v>
      </c>
      <c r="AP598" s="372" t="e">
        <f t="shared" si="449"/>
        <v>#DIV/0!</v>
      </c>
      <c r="AQ598" s="372" t="e">
        <f t="shared" si="450"/>
        <v>#DIV/0!</v>
      </c>
      <c r="AR598" s="372" t="e">
        <f t="shared" si="451"/>
        <v>#DIV/0!</v>
      </c>
      <c r="AS598" s="372" t="e">
        <f t="shared" si="452"/>
        <v>#DIV/0!</v>
      </c>
      <c r="AT598" s="372" t="e">
        <f t="shared" si="453"/>
        <v>#DIV/0!</v>
      </c>
      <c r="AU598" s="372">
        <f t="shared" si="454"/>
        <v>3524.5742855005242</v>
      </c>
      <c r="AV598" s="372" t="e">
        <f t="shared" si="455"/>
        <v>#DIV/0!</v>
      </c>
      <c r="AW598" s="372" t="e">
        <f t="shared" si="456"/>
        <v>#DIV/0!</v>
      </c>
      <c r="AX598" s="372" t="e">
        <f t="shared" si="457"/>
        <v>#DIV/0!</v>
      </c>
      <c r="AY598" s="372">
        <f>AI598/'Приложение 1.1'!J596</f>
        <v>0</v>
      </c>
      <c r="AZ598" s="404">
        <v>766.59</v>
      </c>
      <c r="BA598" s="404">
        <v>2173.62</v>
      </c>
      <c r="BB598" s="404">
        <v>891.36</v>
      </c>
      <c r="BC598" s="404">
        <v>860.72</v>
      </c>
      <c r="BD598" s="404">
        <v>1699.83</v>
      </c>
      <c r="BE598" s="404">
        <v>1134.04</v>
      </c>
      <c r="BF598" s="404">
        <v>2338035</v>
      </c>
      <c r="BG598" s="404">
        <f t="shared" si="458"/>
        <v>4837.9799999999996</v>
      </c>
      <c r="BH598" s="404">
        <v>9186</v>
      </c>
      <c r="BI598" s="404">
        <v>3559.09</v>
      </c>
      <c r="BJ598" s="404">
        <v>6295.55</v>
      </c>
      <c r="BK598" s="404">
        <f t="shared" si="459"/>
        <v>934101.09</v>
      </c>
      <c r="BL598" s="373" t="str">
        <f t="shared" si="460"/>
        <v xml:space="preserve"> </v>
      </c>
      <c r="BM598" s="373" t="e">
        <f t="shared" si="461"/>
        <v>#DIV/0!</v>
      </c>
      <c r="BN598" s="373" t="e">
        <f t="shared" si="462"/>
        <v>#DIV/0!</v>
      </c>
      <c r="BO598" s="373" t="e">
        <f t="shared" si="463"/>
        <v>#DIV/0!</v>
      </c>
      <c r="BP598" s="373" t="e">
        <f t="shared" si="464"/>
        <v>#DIV/0!</v>
      </c>
      <c r="BQ598" s="373" t="e">
        <f t="shared" si="465"/>
        <v>#DIV/0!</v>
      </c>
      <c r="BR598" s="373" t="e">
        <f t="shared" si="466"/>
        <v>#DIV/0!</v>
      </c>
      <c r="BS598" s="373" t="str">
        <f t="shared" si="467"/>
        <v xml:space="preserve"> </v>
      </c>
      <c r="BT598" s="373" t="e">
        <f t="shared" si="468"/>
        <v>#DIV/0!</v>
      </c>
      <c r="BU598" s="373" t="e">
        <f t="shared" si="469"/>
        <v>#DIV/0!</v>
      </c>
      <c r="BV598" s="373" t="e">
        <f t="shared" si="470"/>
        <v>#DIV/0!</v>
      </c>
      <c r="BW598" s="373" t="str">
        <f t="shared" si="471"/>
        <v xml:space="preserve"> </v>
      </c>
      <c r="BY598" s="406">
        <f t="shared" si="472"/>
        <v>2.9999999554017385</v>
      </c>
      <c r="BZ598" s="407">
        <f t="shared" si="473"/>
        <v>1.5000000790605539</v>
      </c>
      <c r="CA598" s="408">
        <f t="shared" si="474"/>
        <v>3690.6537034266053</v>
      </c>
      <c r="CB598" s="404">
        <f t="shared" si="475"/>
        <v>5055.6899999999996</v>
      </c>
      <c r="CC598" s="409" t="str">
        <f t="shared" si="476"/>
        <v xml:space="preserve"> </v>
      </c>
      <c r="CD598" s="418">
        <f>CA598-CB598</f>
        <v>-1365.0362965733943</v>
      </c>
    </row>
    <row r="599" spans="1:82" s="403" customFormat="1" ht="9" customHeight="1">
      <c r="A599" s="541">
        <v>206</v>
      </c>
      <c r="B599" s="442" t="s">
        <v>867</v>
      </c>
      <c r="C599" s="410">
        <v>2840.9</v>
      </c>
      <c r="D599" s="413"/>
      <c r="E599" s="410"/>
      <c r="F599" s="410"/>
      <c r="G599" s="415">
        <f>ROUND(X599+AJ599+AK599,2)</f>
        <v>2942927.26</v>
      </c>
      <c r="H599" s="410">
        <f t="shared" si="494"/>
        <v>0</v>
      </c>
      <c r="I599" s="416">
        <v>0</v>
      </c>
      <c r="J599" s="416">
        <v>0</v>
      </c>
      <c r="K599" s="416">
        <v>0</v>
      </c>
      <c r="L599" s="416">
        <v>0</v>
      </c>
      <c r="M599" s="416">
        <v>0</v>
      </c>
      <c r="N599" s="410">
        <v>0</v>
      </c>
      <c r="O599" s="410">
        <v>0</v>
      </c>
      <c r="P599" s="410">
        <v>0</v>
      </c>
      <c r="Q599" s="410">
        <v>0</v>
      </c>
      <c r="R599" s="410">
        <v>0</v>
      </c>
      <c r="S599" s="410">
        <v>0</v>
      </c>
      <c r="T599" s="417">
        <v>0</v>
      </c>
      <c r="U599" s="410">
        <v>0</v>
      </c>
      <c r="V599" s="410" t="s">
        <v>992</v>
      </c>
      <c r="W599" s="405">
        <v>797.4</v>
      </c>
      <c r="X599" s="410">
        <f>ROUND(IF(V599="СК",4852.98,5055.69)*0.955*0.73*W599,2)</f>
        <v>2810495.53</v>
      </c>
      <c r="Y599" s="405">
        <v>0</v>
      </c>
      <c r="Z599" s="405">
        <v>0</v>
      </c>
      <c r="AA599" s="405">
        <v>0</v>
      </c>
      <c r="AB599" s="405">
        <v>0</v>
      </c>
      <c r="AC599" s="405">
        <v>0</v>
      </c>
      <c r="AD599" s="405">
        <v>0</v>
      </c>
      <c r="AE599" s="405">
        <v>0</v>
      </c>
      <c r="AF599" s="405">
        <v>0</v>
      </c>
      <c r="AG599" s="405">
        <v>0</v>
      </c>
      <c r="AH599" s="405">
        <v>0</v>
      </c>
      <c r="AI599" s="405">
        <v>0</v>
      </c>
      <c r="AJ599" s="405">
        <f>ROUND(X599/95.5*3,2)</f>
        <v>88287.82</v>
      </c>
      <c r="AK599" s="405">
        <f>ROUND(X599/95.5*1.5,2)</f>
        <v>44143.91</v>
      </c>
      <c r="AL599" s="405">
        <v>0</v>
      </c>
      <c r="AN599" s="372">
        <f>I599/'Приложение 1.1'!J597</f>
        <v>0</v>
      </c>
      <c r="AO599" s="372" t="e">
        <f t="shared" si="448"/>
        <v>#DIV/0!</v>
      </c>
      <c r="AP599" s="372" t="e">
        <f t="shared" si="449"/>
        <v>#DIV/0!</v>
      </c>
      <c r="AQ599" s="372" t="e">
        <f t="shared" si="450"/>
        <v>#DIV/0!</v>
      </c>
      <c r="AR599" s="372" t="e">
        <f t="shared" si="451"/>
        <v>#DIV/0!</v>
      </c>
      <c r="AS599" s="372" t="e">
        <f t="shared" si="452"/>
        <v>#DIV/0!</v>
      </c>
      <c r="AT599" s="372" t="e">
        <f t="shared" si="453"/>
        <v>#DIV/0!</v>
      </c>
      <c r="AU599" s="372">
        <f t="shared" si="454"/>
        <v>3524.5742789064457</v>
      </c>
      <c r="AV599" s="372" t="e">
        <f t="shared" si="455"/>
        <v>#DIV/0!</v>
      </c>
      <c r="AW599" s="372" t="e">
        <f t="shared" si="456"/>
        <v>#DIV/0!</v>
      </c>
      <c r="AX599" s="372" t="e">
        <f t="shared" si="457"/>
        <v>#DIV/0!</v>
      </c>
      <c r="AY599" s="372">
        <f>AI599/'Приложение 1.1'!J597</f>
        <v>0</v>
      </c>
      <c r="AZ599" s="404">
        <v>766.59</v>
      </c>
      <c r="BA599" s="404">
        <v>2173.62</v>
      </c>
      <c r="BB599" s="404">
        <v>891.36</v>
      </c>
      <c r="BC599" s="404">
        <v>860.72</v>
      </c>
      <c r="BD599" s="404">
        <v>1699.83</v>
      </c>
      <c r="BE599" s="404">
        <v>1134.04</v>
      </c>
      <c r="BF599" s="404">
        <v>2338035</v>
      </c>
      <c r="BG599" s="404">
        <f t="shared" si="458"/>
        <v>4837.9799999999996</v>
      </c>
      <c r="BH599" s="404">
        <v>9186</v>
      </c>
      <c r="BI599" s="404">
        <v>3559.09</v>
      </c>
      <c r="BJ599" s="404">
        <v>6295.55</v>
      </c>
      <c r="BK599" s="404">
        <f t="shared" si="459"/>
        <v>934101.09</v>
      </c>
      <c r="BL599" s="373" t="str">
        <f t="shared" si="460"/>
        <v xml:space="preserve"> </v>
      </c>
      <c r="BM599" s="373" t="e">
        <f t="shared" si="461"/>
        <v>#DIV/0!</v>
      </c>
      <c r="BN599" s="373" t="e">
        <f t="shared" si="462"/>
        <v>#DIV/0!</v>
      </c>
      <c r="BO599" s="373" t="e">
        <f t="shared" si="463"/>
        <v>#DIV/0!</v>
      </c>
      <c r="BP599" s="373" t="e">
        <f t="shared" si="464"/>
        <v>#DIV/0!</v>
      </c>
      <c r="BQ599" s="373" t="e">
        <f t="shared" si="465"/>
        <v>#DIV/0!</v>
      </c>
      <c r="BR599" s="373" t="e">
        <f t="shared" si="466"/>
        <v>#DIV/0!</v>
      </c>
      <c r="BS599" s="373" t="str">
        <f t="shared" si="467"/>
        <v xml:space="preserve"> </v>
      </c>
      <c r="BT599" s="373" t="e">
        <f t="shared" si="468"/>
        <v>#DIV/0!</v>
      </c>
      <c r="BU599" s="373" t="e">
        <f t="shared" si="469"/>
        <v>#DIV/0!</v>
      </c>
      <c r="BV599" s="373" t="e">
        <f t="shared" si="470"/>
        <v>#DIV/0!</v>
      </c>
      <c r="BW599" s="373" t="str">
        <f t="shared" si="471"/>
        <v xml:space="preserve"> </v>
      </c>
      <c r="BY599" s="406">
        <f t="shared" si="472"/>
        <v>3.0000000747555009</v>
      </c>
      <c r="BZ599" s="407">
        <f t="shared" si="473"/>
        <v>1.5000000373777505</v>
      </c>
      <c r="CA599" s="408">
        <f t="shared" si="474"/>
        <v>3690.653699523451</v>
      </c>
      <c r="CB599" s="404">
        <f t="shared" si="475"/>
        <v>5055.6899999999996</v>
      </c>
      <c r="CC599" s="409" t="str">
        <f t="shared" si="476"/>
        <v xml:space="preserve"> </v>
      </c>
      <c r="CD599" s="418">
        <f>CA599-CB599</f>
        <v>-1365.0363004765486</v>
      </c>
    </row>
    <row r="600" spans="1:82" s="403" customFormat="1" ht="9" customHeight="1">
      <c r="A600" s="641">
        <v>207</v>
      </c>
      <c r="B600" s="442" t="s">
        <v>868</v>
      </c>
      <c r="C600" s="410">
        <v>504.1</v>
      </c>
      <c r="D600" s="413"/>
      <c r="E600" s="410"/>
      <c r="F600" s="410"/>
      <c r="G600" s="415">
        <f>ROUND(X600+AJ600+AK600,2)</f>
        <v>2139290.64</v>
      </c>
      <c r="H600" s="410">
        <f t="shared" si="494"/>
        <v>0</v>
      </c>
      <c r="I600" s="416">
        <v>0</v>
      </c>
      <c r="J600" s="416">
        <v>0</v>
      </c>
      <c r="K600" s="416">
        <v>0</v>
      </c>
      <c r="L600" s="416">
        <v>0</v>
      </c>
      <c r="M600" s="416">
        <v>0</v>
      </c>
      <c r="N600" s="410">
        <v>0</v>
      </c>
      <c r="O600" s="410">
        <v>0</v>
      </c>
      <c r="P600" s="410">
        <v>0</v>
      </c>
      <c r="Q600" s="410">
        <v>0</v>
      </c>
      <c r="R600" s="410">
        <v>0</v>
      </c>
      <c r="S600" s="410">
        <v>0</v>
      </c>
      <c r="T600" s="417">
        <v>0</v>
      </c>
      <c r="U600" s="410">
        <v>0</v>
      </c>
      <c r="V600" s="410" t="s">
        <v>993</v>
      </c>
      <c r="W600" s="405">
        <v>558</v>
      </c>
      <c r="X600" s="410">
        <f>ROUND(IF(V600="СК",4852.98,5055.69)*0.955*0.79*W600,2)</f>
        <v>2043022.56</v>
      </c>
      <c r="Y600" s="405">
        <v>0</v>
      </c>
      <c r="Z600" s="405">
        <v>0</v>
      </c>
      <c r="AA600" s="405">
        <v>0</v>
      </c>
      <c r="AB600" s="405">
        <v>0</v>
      </c>
      <c r="AC600" s="405">
        <v>0</v>
      </c>
      <c r="AD600" s="405">
        <v>0</v>
      </c>
      <c r="AE600" s="405">
        <v>0</v>
      </c>
      <c r="AF600" s="405">
        <v>0</v>
      </c>
      <c r="AG600" s="405">
        <v>0</v>
      </c>
      <c r="AH600" s="405">
        <v>0</v>
      </c>
      <c r="AI600" s="405">
        <v>0</v>
      </c>
      <c r="AJ600" s="405">
        <f>ROUND(X600/95.5*3,2)</f>
        <v>64178.720000000001</v>
      </c>
      <c r="AK600" s="405">
        <f>ROUND(X600/95.5*1.5,2)</f>
        <v>32089.360000000001</v>
      </c>
      <c r="AL600" s="405">
        <v>0</v>
      </c>
      <c r="AN600" s="372">
        <f>I600/'Приложение 1.1'!J598</f>
        <v>0</v>
      </c>
      <c r="AO600" s="372" t="e">
        <f t="shared" si="448"/>
        <v>#DIV/0!</v>
      </c>
      <c r="AP600" s="372" t="e">
        <f t="shared" si="449"/>
        <v>#DIV/0!</v>
      </c>
      <c r="AQ600" s="372" t="e">
        <f t="shared" si="450"/>
        <v>#DIV/0!</v>
      </c>
      <c r="AR600" s="372" t="e">
        <f t="shared" si="451"/>
        <v>#DIV/0!</v>
      </c>
      <c r="AS600" s="372" t="e">
        <f t="shared" si="452"/>
        <v>#DIV/0!</v>
      </c>
      <c r="AT600" s="372" t="e">
        <f t="shared" si="453"/>
        <v>#DIV/0!</v>
      </c>
      <c r="AU600" s="372">
        <f t="shared" si="454"/>
        <v>3661.3307526881722</v>
      </c>
      <c r="AV600" s="372" t="e">
        <f t="shared" si="455"/>
        <v>#DIV/0!</v>
      </c>
      <c r="AW600" s="372" t="e">
        <f t="shared" si="456"/>
        <v>#DIV/0!</v>
      </c>
      <c r="AX600" s="372" t="e">
        <f t="shared" si="457"/>
        <v>#DIV/0!</v>
      </c>
      <c r="AY600" s="372">
        <f>AI600/'Приложение 1.1'!J598</f>
        <v>0</v>
      </c>
      <c r="AZ600" s="404">
        <v>766.59</v>
      </c>
      <c r="BA600" s="404">
        <v>2173.62</v>
      </c>
      <c r="BB600" s="404">
        <v>891.36</v>
      </c>
      <c r="BC600" s="404">
        <v>860.72</v>
      </c>
      <c r="BD600" s="404">
        <v>1699.83</v>
      </c>
      <c r="BE600" s="404">
        <v>1134.04</v>
      </c>
      <c r="BF600" s="404">
        <v>2338035</v>
      </c>
      <c r="BG600" s="404">
        <f t="shared" si="458"/>
        <v>4644</v>
      </c>
      <c r="BH600" s="404">
        <v>9186</v>
      </c>
      <c r="BI600" s="404">
        <v>3559.09</v>
      </c>
      <c r="BJ600" s="404">
        <v>6295.55</v>
      </c>
      <c r="BK600" s="404">
        <f t="shared" si="459"/>
        <v>934101.09</v>
      </c>
      <c r="BL600" s="373" t="str">
        <f t="shared" si="460"/>
        <v xml:space="preserve"> </v>
      </c>
      <c r="BM600" s="373" t="e">
        <f t="shared" si="461"/>
        <v>#DIV/0!</v>
      </c>
      <c r="BN600" s="373" t="e">
        <f t="shared" si="462"/>
        <v>#DIV/0!</v>
      </c>
      <c r="BO600" s="373" t="e">
        <f t="shared" si="463"/>
        <v>#DIV/0!</v>
      </c>
      <c r="BP600" s="373" t="e">
        <f t="shared" si="464"/>
        <v>#DIV/0!</v>
      </c>
      <c r="BQ600" s="373" t="e">
        <f t="shared" si="465"/>
        <v>#DIV/0!</v>
      </c>
      <c r="BR600" s="373" t="e">
        <f t="shared" si="466"/>
        <v>#DIV/0!</v>
      </c>
      <c r="BS600" s="373" t="str">
        <f t="shared" si="467"/>
        <v xml:space="preserve"> </v>
      </c>
      <c r="BT600" s="373" t="e">
        <f t="shared" si="468"/>
        <v>#DIV/0!</v>
      </c>
      <c r="BU600" s="373" t="e">
        <f t="shared" si="469"/>
        <v>#DIV/0!</v>
      </c>
      <c r="BV600" s="373" t="e">
        <f t="shared" si="470"/>
        <v>#DIV/0!</v>
      </c>
      <c r="BW600" s="373" t="str">
        <f t="shared" si="471"/>
        <v xml:space="preserve"> </v>
      </c>
      <c r="BY600" s="406">
        <f t="shared" si="472"/>
        <v>3.0000000373955733</v>
      </c>
      <c r="BZ600" s="407">
        <f t="shared" si="473"/>
        <v>1.5000000186977867</v>
      </c>
      <c r="CA600" s="408">
        <f t="shared" si="474"/>
        <v>3833.8541935483872</v>
      </c>
      <c r="CB600" s="404">
        <f t="shared" si="475"/>
        <v>4852.9799999999996</v>
      </c>
      <c r="CC600" s="409" t="str">
        <f t="shared" si="476"/>
        <v xml:space="preserve"> </v>
      </c>
    </row>
    <row r="601" spans="1:82" s="403" customFormat="1" ht="9" customHeight="1">
      <c r="A601" s="641">
        <v>208</v>
      </c>
      <c r="B601" s="442" t="s">
        <v>869</v>
      </c>
      <c r="C601" s="410">
        <v>718.4</v>
      </c>
      <c r="D601" s="413">
        <v>315.5</v>
      </c>
      <c r="E601" s="410"/>
      <c r="F601" s="410"/>
      <c r="G601" s="415">
        <f>ROUND((H601+AI601+AJ601+AK601),2)</f>
        <v>2679238.7200000002</v>
      </c>
      <c r="H601" s="410">
        <f>ROUND(I601+K601+M601+O601+Q601+S601,2)</f>
        <v>1697119.19</v>
      </c>
      <c r="I601" s="416">
        <f>ROUND(0.89*801.08*0.955*'Приложение 1.1'!J599,2)</f>
        <v>489142.72</v>
      </c>
      <c r="J601" s="416">
        <v>490</v>
      </c>
      <c r="K601" s="416">
        <f>ROUND(2271.44*0.955*J601*0.61,2)</f>
        <v>648381.41</v>
      </c>
      <c r="L601" s="416">
        <v>212</v>
      </c>
      <c r="M601" s="416">
        <f>ROUND(L601*931.47*0.955*0.96,2)</f>
        <v>181042</v>
      </c>
      <c r="N601" s="410">
        <v>220</v>
      </c>
      <c r="O601" s="410">
        <f>ROUND(899.45*0.955*N601*0.98,2)</f>
        <v>185194.96</v>
      </c>
      <c r="P601" s="410">
        <v>0</v>
      </c>
      <c r="Q601" s="410">
        <v>0</v>
      </c>
      <c r="R601" s="410">
        <v>201</v>
      </c>
      <c r="S601" s="410">
        <f>ROUND(1185.07*0.955*R601*0.85,2)</f>
        <v>193358.1</v>
      </c>
      <c r="T601" s="417">
        <v>0</v>
      </c>
      <c r="U601" s="410">
        <v>0</v>
      </c>
      <c r="V601" s="410"/>
      <c r="W601" s="405">
        <v>0</v>
      </c>
      <c r="X601" s="410">
        <v>0</v>
      </c>
      <c r="Y601" s="405">
        <v>0</v>
      </c>
      <c r="Z601" s="405">
        <v>0</v>
      </c>
      <c r="AA601" s="405">
        <v>0</v>
      </c>
      <c r="AB601" s="405">
        <v>0</v>
      </c>
      <c r="AC601" s="405">
        <v>0</v>
      </c>
      <c r="AD601" s="405">
        <v>0</v>
      </c>
      <c r="AE601" s="405">
        <v>0</v>
      </c>
      <c r="AF601" s="405">
        <v>0</v>
      </c>
      <c r="AG601" s="405">
        <v>0</v>
      </c>
      <c r="AH601" s="405">
        <v>0</v>
      </c>
      <c r="AI601" s="410">
        <f>ROUND((78899.97+348476.71+434177.11),2)</f>
        <v>861553.79</v>
      </c>
      <c r="AJ601" s="405">
        <f>ROUND((AI601+H601)/95.5*3,2)</f>
        <v>80377.16</v>
      </c>
      <c r="AK601" s="405">
        <f>ROUND((AI601+H601)/95.5*1.5,2)</f>
        <v>40188.58</v>
      </c>
      <c r="AL601" s="405">
        <v>0</v>
      </c>
      <c r="AN601" s="372">
        <f>I601/'Приложение 1.1'!J599</f>
        <v>680.87795100222718</v>
      </c>
      <c r="AO601" s="372">
        <f t="shared" si="448"/>
        <v>1323.2273673469388</v>
      </c>
      <c r="AP601" s="372">
        <f t="shared" si="449"/>
        <v>853.97169811320759</v>
      </c>
      <c r="AQ601" s="372">
        <f t="shared" si="450"/>
        <v>841.79527272727273</v>
      </c>
      <c r="AR601" s="372" t="e">
        <f t="shared" si="451"/>
        <v>#DIV/0!</v>
      </c>
      <c r="AS601" s="372">
        <f t="shared" si="452"/>
        <v>961.98059701492537</v>
      </c>
      <c r="AT601" s="372" t="e">
        <f t="shared" si="453"/>
        <v>#DIV/0!</v>
      </c>
      <c r="AU601" s="372" t="e">
        <f t="shared" si="454"/>
        <v>#DIV/0!</v>
      </c>
      <c r="AV601" s="372" t="e">
        <f t="shared" si="455"/>
        <v>#DIV/0!</v>
      </c>
      <c r="AW601" s="372" t="e">
        <f t="shared" si="456"/>
        <v>#DIV/0!</v>
      </c>
      <c r="AX601" s="372" t="e">
        <f t="shared" si="457"/>
        <v>#DIV/0!</v>
      </c>
      <c r="AY601" s="372">
        <f>AI601/'Приложение 1.1'!J599</f>
        <v>1199.2675250556795</v>
      </c>
      <c r="AZ601" s="404">
        <v>766.59</v>
      </c>
      <c r="BA601" s="404">
        <v>2173.62</v>
      </c>
      <c r="BB601" s="404">
        <v>891.36</v>
      </c>
      <c r="BC601" s="404">
        <v>860.72</v>
      </c>
      <c r="BD601" s="404">
        <v>1699.83</v>
      </c>
      <c r="BE601" s="404">
        <v>1134.04</v>
      </c>
      <c r="BF601" s="404">
        <v>2338035</v>
      </c>
      <c r="BG601" s="404">
        <f t="shared" si="458"/>
        <v>4644</v>
      </c>
      <c r="BH601" s="404">
        <v>9186</v>
      </c>
      <c r="BI601" s="404">
        <v>3559.09</v>
      </c>
      <c r="BJ601" s="404">
        <v>6295.55</v>
      </c>
      <c r="BK601" s="404">
        <f t="shared" si="459"/>
        <v>934101.09</v>
      </c>
      <c r="BL601" s="373" t="str">
        <f t="shared" si="460"/>
        <v xml:space="preserve"> </v>
      </c>
      <c r="BM601" s="373" t="str">
        <f t="shared" si="461"/>
        <v xml:space="preserve"> </v>
      </c>
      <c r="BN601" s="373" t="str">
        <f t="shared" si="462"/>
        <v xml:space="preserve"> </v>
      </c>
      <c r="BO601" s="373" t="str">
        <f t="shared" si="463"/>
        <v xml:space="preserve"> </v>
      </c>
      <c r="BP601" s="373" t="e">
        <f t="shared" si="464"/>
        <v>#DIV/0!</v>
      </c>
      <c r="BQ601" s="373" t="str">
        <f t="shared" si="465"/>
        <v xml:space="preserve"> </v>
      </c>
      <c r="BR601" s="373" t="e">
        <f t="shared" si="466"/>
        <v>#DIV/0!</v>
      </c>
      <c r="BS601" s="373" t="e">
        <f t="shared" si="467"/>
        <v>#DIV/0!</v>
      </c>
      <c r="BT601" s="373" t="e">
        <f t="shared" si="468"/>
        <v>#DIV/0!</v>
      </c>
      <c r="BU601" s="373" t="e">
        <f t="shared" si="469"/>
        <v>#DIV/0!</v>
      </c>
      <c r="BV601" s="373" t="e">
        <f t="shared" si="470"/>
        <v>#DIV/0!</v>
      </c>
      <c r="BW601" s="373" t="str">
        <f t="shared" si="471"/>
        <v xml:space="preserve"> </v>
      </c>
      <c r="BY601" s="406">
        <f t="shared" si="472"/>
        <v>2.9999999402815436</v>
      </c>
      <c r="BZ601" s="407">
        <f t="shared" si="473"/>
        <v>1.4999999701407718</v>
      </c>
      <c r="CA601" s="408" t="e">
        <f t="shared" si="474"/>
        <v>#DIV/0!</v>
      </c>
      <c r="CB601" s="404">
        <f t="shared" si="475"/>
        <v>4852.9799999999996</v>
      </c>
      <c r="CC601" s="409" t="e">
        <f t="shared" si="476"/>
        <v>#DIV/0!</v>
      </c>
    </row>
    <row r="602" spans="1:82" s="403" customFormat="1" ht="9" customHeight="1">
      <c r="A602" s="641">
        <v>209</v>
      </c>
      <c r="B602" s="442" t="s">
        <v>870</v>
      </c>
      <c r="C602" s="410">
        <v>784.7</v>
      </c>
      <c r="D602" s="413"/>
      <c r="E602" s="410"/>
      <c r="F602" s="410"/>
      <c r="G602" s="415">
        <f>ROUND(X602+AJ602+AK602,2)</f>
        <v>2665448.79</v>
      </c>
      <c r="H602" s="410">
        <f t="shared" si="494"/>
        <v>0</v>
      </c>
      <c r="I602" s="416">
        <v>0</v>
      </c>
      <c r="J602" s="416">
        <v>0</v>
      </c>
      <c r="K602" s="416">
        <v>0</v>
      </c>
      <c r="L602" s="416">
        <v>0</v>
      </c>
      <c r="M602" s="416">
        <v>0</v>
      </c>
      <c r="N602" s="410">
        <v>0</v>
      </c>
      <c r="O602" s="410">
        <v>0</v>
      </c>
      <c r="P602" s="410">
        <v>0</v>
      </c>
      <c r="Q602" s="410">
        <v>0</v>
      </c>
      <c r="R602" s="410">
        <v>0</v>
      </c>
      <c r="S602" s="410">
        <v>0</v>
      </c>
      <c r="T602" s="417">
        <v>0</v>
      </c>
      <c r="U602" s="410">
        <v>0</v>
      </c>
      <c r="V602" s="410" t="s">
        <v>993</v>
      </c>
      <c r="W602" s="405">
        <v>695.24</v>
      </c>
      <c r="X602" s="410">
        <f>ROUND(IF(V602="СК",4852.98,5055.69)*0.955*0.79*W602,2)</f>
        <v>2545503.6</v>
      </c>
      <c r="Y602" s="405">
        <v>0</v>
      </c>
      <c r="Z602" s="405">
        <v>0</v>
      </c>
      <c r="AA602" s="405">
        <v>0</v>
      </c>
      <c r="AB602" s="405">
        <v>0</v>
      </c>
      <c r="AC602" s="405">
        <v>0</v>
      </c>
      <c r="AD602" s="405">
        <v>0</v>
      </c>
      <c r="AE602" s="405">
        <v>0</v>
      </c>
      <c r="AF602" s="405">
        <v>0</v>
      </c>
      <c r="AG602" s="405">
        <v>0</v>
      </c>
      <c r="AH602" s="405">
        <v>0</v>
      </c>
      <c r="AI602" s="405">
        <v>0</v>
      </c>
      <c r="AJ602" s="405">
        <f>ROUND(X602/95.5*3,2)</f>
        <v>79963.460000000006</v>
      </c>
      <c r="AK602" s="405">
        <f>ROUND(X602/95.5*1.5,2)</f>
        <v>39981.730000000003</v>
      </c>
      <c r="AL602" s="405">
        <v>0</v>
      </c>
      <c r="AN602" s="372">
        <f>I602/'Приложение 1.1'!J600</f>
        <v>0</v>
      </c>
      <c r="AO602" s="372" t="e">
        <f t="shared" si="448"/>
        <v>#DIV/0!</v>
      </c>
      <c r="AP602" s="372" t="e">
        <f t="shared" si="449"/>
        <v>#DIV/0!</v>
      </c>
      <c r="AQ602" s="372" t="e">
        <f t="shared" si="450"/>
        <v>#DIV/0!</v>
      </c>
      <c r="AR602" s="372" t="e">
        <f t="shared" si="451"/>
        <v>#DIV/0!</v>
      </c>
      <c r="AS602" s="372" t="e">
        <f t="shared" si="452"/>
        <v>#DIV/0!</v>
      </c>
      <c r="AT602" s="372" t="e">
        <f t="shared" si="453"/>
        <v>#DIV/0!</v>
      </c>
      <c r="AU602" s="372">
        <f t="shared" si="454"/>
        <v>3661.3307634773605</v>
      </c>
      <c r="AV602" s="372" t="e">
        <f t="shared" si="455"/>
        <v>#DIV/0!</v>
      </c>
      <c r="AW602" s="372" t="e">
        <f t="shared" si="456"/>
        <v>#DIV/0!</v>
      </c>
      <c r="AX602" s="372" t="e">
        <f t="shared" si="457"/>
        <v>#DIV/0!</v>
      </c>
      <c r="AY602" s="372">
        <f>AI602/'Приложение 1.1'!J600</f>
        <v>0</v>
      </c>
      <c r="AZ602" s="404">
        <v>766.59</v>
      </c>
      <c r="BA602" s="404">
        <v>2173.62</v>
      </c>
      <c r="BB602" s="404">
        <v>891.36</v>
      </c>
      <c r="BC602" s="404">
        <v>860.72</v>
      </c>
      <c r="BD602" s="404">
        <v>1699.83</v>
      </c>
      <c r="BE602" s="404">
        <v>1134.04</v>
      </c>
      <c r="BF602" s="404">
        <v>2338035</v>
      </c>
      <c r="BG602" s="404">
        <f t="shared" si="458"/>
        <v>4644</v>
      </c>
      <c r="BH602" s="404">
        <v>9186</v>
      </c>
      <c r="BI602" s="404">
        <v>3559.09</v>
      </c>
      <c r="BJ602" s="404">
        <v>6295.55</v>
      </c>
      <c r="BK602" s="404">
        <f t="shared" si="459"/>
        <v>934101.09</v>
      </c>
      <c r="BL602" s="373" t="str">
        <f t="shared" si="460"/>
        <v xml:space="preserve"> </v>
      </c>
      <c r="BM602" s="373" t="e">
        <f t="shared" si="461"/>
        <v>#DIV/0!</v>
      </c>
      <c r="BN602" s="373" t="e">
        <f t="shared" si="462"/>
        <v>#DIV/0!</v>
      </c>
      <c r="BO602" s="373" t="e">
        <f t="shared" si="463"/>
        <v>#DIV/0!</v>
      </c>
      <c r="BP602" s="373" t="e">
        <f t="shared" si="464"/>
        <v>#DIV/0!</v>
      </c>
      <c r="BQ602" s="373" t="e">
        <f t="shared" si="465"/>
        <v>#DIV/0!</v>
      </c>
      <c r="BR602" s="373" t="e">
        <f t="shared" si="466"/>
        <v>#DIV/0!</v>
      </c>
      <c r="BS602" s="373" t="str">
        <f t="shared" si="467"/>
        <v xml:space="preserve"> </v>
      </c>
      <c r="BT602" s="373" t="e">
        <f t="shared" si="468"/>
        <v>#DIV/0!</v>
      </c>
      <c r="BU602" s="373" t="e">
        <f t="shared" si="469"/>
        <v>#DIV/0!</v>
      </c>
      <c r="BV602" s="373" t="e">
        <f t="shared" si="470"/>
        <v>#DIV/0!</v>
      </c>
      <c r="BW602" s="373" t="str">
        <f t="shared" si="471"/>
        <v xml:space="preserve"> </v>
      </c>
      <c r="BY602" s="406">
        <f t="shared" si="472"/>
        <v>2.9999998611866037</v>
      </c>
      <c r="BZ602" s="407">
        <f t="shared" si="473"/>
        <v>1.4999999305933018</v>
      </c>
      <c r="CA602" s="408">
        <f t="shared" si="474"/>
        <v>3833.8541942350844</v>
      </c>
      <c r="CB602" s="404">
        <f t="shared" si="475"/>
        <v>4852.9799999999996</v>
      </c>
      <c r="CC602" s="409" t="str">
        <f t="shared" si="476"/>
        <v xml:space="preserve"> </v>
      </c>
    </row>
    <row r="603" spans="1:82" s="403" customFormat="1" ht="9" customHeight="1">
      <c r="A603" s="641">
        <v>210</v>
      </c>
      <c r="B603" s="442" t="s">
        <v>871</v>
      </c>
      <c r="C603" s="410">
        <v>4096.8</v>
      </c>
      <c r="D603" s="413"/>
      <c r="E603" s="410"/>
      <c r="F603" s="410"/>
      <c r="G603" s="415">
        <f>ROUND(X603+AJ603+AK603,2)</f>
        <v>4615716.05</v>
      </c>
      <c r="H603" s="410">
        <f t="shared" si="494"/>
        <v>0</v>
      </c>
      <c r="I603" s="416">
        <v>0</v>
      </c>
      <c r="J603" s="416">
        <v>0</v>
      </c>
      <c r="K603" s="416">
        <v>0</v>
      </c>
      <c r="L603" s="416">
        <v>0</v>
      </c>
      <c r="M603" s="416">
        <v>0</v>
      </c>
      <c r="N603" s="410">
        <v>0</v>
      </c>
      <c r="O603" s="410">
        <v>0</v>
      </c>
      <c r="P603" s="410">
        <v>0</v>
      </c>
      <c r="Q603" s="410">
        <v>0</v>
      </c>
      <c r="R603" s="410">
        <v>0</v>
      </c>
      <c r="S603" s="410">
        <v>0</v>
      </c>
      <c r="T603" s="417">
        <v>0</v>
      </c>
      <c r="U603" s="410">
        <v>0</v>
      </c>
      <c r="V603" s="410" t="s">
        <v>992</v>
      </c>
      <c r="W603" s="405">
        <v>1250.6500000000001</v>
      </c>
      <c r="X603" s="410">
        <f>ROUND(IF(V603="СК",4852.98,5055.69)*0.955*0.73*W603,2)</f>
        <v>4408008.83</v>
      </c>
      <c r="Y603" s="405">
        <v>0</v>
      </c>
      <c r="Z603" s="405">
        <v>0</v>
      </c>
      <c r="AA603" s="405">
        <v>0</v>
      </c>
      <c r="AB603" s="405">
        <v>0</v>
      </c>
      <c r="AC603" s="405">
        <v>0</v>
      </c>
      <c r="AD603" s="405">
        <v>0</v>
      </c>
      <c r="AE603" s="405">
        <v>0</v>
      </c>
      <c r="AF603" s="405">
        <v>0</v>
      </c>
      <c r="AG603" s="405">
        <v>0</v>
      </c>
      <c r="AH603" s="405">
        <v>0</v>
      </c>
      <c r="AI603" s="405">
        <v>0</v>
      </c>
      <c r="AJ603" s="405">
        <f>ROUND(X603/95.5*3,2)</f>
        <v>138471.48000000001</v>
      </c>
      <c r="AK603" s="405">
        <f>ROUND(X603/95.5*1.5,2)</f>
        <v>69235.740000000005</v>
      </c>
      <c r="AL603" s="405">
        <v>0</v>
      </c>
      <c r="AN603" s="372">
        <f>I603/'Приложение 1.1'!J601</f>
        <v>0</v>
      </c>
      <c r="AO603" s="372" t="e">
        <f t="shared" si="448"/>
        <v>#DIV/0!</v>
      </c>
      <c r="AP603" s="372" t="e">
        <f t="shared" si="449"/>
        <v>#DIV/0!</v>
      </c>
      <c r="AQ603" s="372" t="e">
        <f t="shared" si="450"/>
        <v>#DIV/0!</v>
      </c>
      <c r="AR603" s="372" t="e">
        <f t="shared" si="451"/>
        <v>#DIV/0!</v>
      </c>
      <c r="AS603" s="372" t="e">
        <f t="shared" si="452"/>
        <v>#DIV/0!</v>
      </c>
      <c r="AT603" s="372" t="e">
        <f t="shared" si="453"/>
        <v>#DIV/0!</v>
      </c>
      <c r="AU603" s="372">
        <f t="shared" si="454"/>
        <v>3524.5742853716065</v>
      </c>
      <c r="AV603" s="372" t="e">
        <f t="shared" si="455"/>
        <v>#DIV/0!</v>
      </c>
      <c r="AW603" s="372" t="e">
        <f t="shared" si="456"/>
        <v>#DIV/0!</v>
      </c>
      <c r="AX603" s="372" t="e">
        <f t="shared" si="457"/>
        <v>#DIV/0!</v>
      </c>
      <c r="AY603" s="372">
        <f>AI603/'Приложение 1.1'!J601</f>
        <v>0</v>
      </c>
      <c r="AZ603" s="404">
        <v>766.59</v>
      </c>
      <c r="BA603" s="404">
        <v>2173.62</v>
      </c>
      <c r="BB603" s="404">
        <v>891.36</v>
      </c>
      <c r="BC603" s="404">
        <v>860.72</v>
      </c>
      <c r="BD603" s="404">
        <v>1699.83</v>
      </c>
      <c r="BE603" s="404">
        <v>1134.04</v>
      </c>
      <c r="BF603" s="404">
        <v>2338035</v>
      </c>
      <c r="BG603" s="404">
        <f t="shared" si="458"/>
        <v>4837.9799999999996</v>
      </c>
      <c r="BH603" s="404">
        <v>9186</v>
      </c>
      <c r="BI603" s="404">
        <v>3559.09</v>
      </c>
      <c r="BJ603" s="404">
        <v>6295.55</v>
      </c>
      <c r="BK603" s="404">
        <f t="shared" si="459"/>
        <v>934101.09</v>
      </c>
      <c r="BL603" s="373" t="str">
        <f t="shared" si="460"/>
        <v xml:space="preserve"> </v>
      </c>
      <c r="BM603" s="373" t="e">
        <f t="shared" si="461"/>
        <v>#DIV/0!</v>
      </c>
      <c r="BN603" s="373" t="e">
        <f t="shared" si="462"/>
        <v>#DIV/0!</v>
      </c>
      <c r="BO603" s="373" t="e">
        <f t="shared" si="463"/>
        <v>#DIV/0!</v>
      </c>
      <c r="BP603" s="373" t="e">
        <f t="shared" si="464"/>
        <v>#DIV/0!</v>
      </c>
      <c r="BQ603" s="373" t="e">
        <f t="shared" si="465"/>
        <v>#DIV/0!</v>
      </c>
      <c r="BR603" s="373" t="e">
        <f t="shared" si="466"/>
        <v>#DIV/0!</v>
      </c>
      <c r="BS603" s="373" t="str">
        <f t="shared" si="467"/>
        <v xml:space="preserve"> </v>
      </c>
      <c r="BT603" s="373" t="e">
        <f t="shared" si="468"/>
        <v>#DIV/0!</v>
      </c>
      <c r="BU603" s="373" t="e">
        <f t="shared" si="469"/>
        <v>#DIV/0!</v>
      </c>
      <c r="BV603" s="373" t="e">
        <f t="shared" si="470"/>
        <v>#DIV/0!</v>
      </c>
      <c r="BW603" s="373" t="str">
        <f t="shared" si="471"/>
        <v xml:space="preserve"> </v>
      </c>
      <c r="BY603" s="406">
        <f t="shared" si="472"/>
        <v>2.9999999675023337</v>
      </c>
      <c r="BZ603" s="407">
        <f t="shared" si="473"/>
        <v>1.4999999837511668</v>
      </c>
      <c r="CA603" s="408">
        <f t="shared" si="474"/>
        <v>3690.6537000759599</v>
      </c>
      <c r="CB603" s="404">
        <f t="shared" si="475"/>
        <v>5055.6899999999996</v>
      </c>
      <c r="CC603" s="409" t="str">
        <f t="shared" si="476"/>
        <v xml:space="preserve"> </v>
      </c>
      <c r="CD603" s="418">
        <f>CA603-CB603</f>
        <v>-1365.0362999240397</v>
      </c>
    </row>
    <row r="604" spans="1:82" s="403" customFormat="1" ht="9" customHeight="1">
      <c r="A604" s="641">
        <v>211</v>
      </c>
      <c r="B604" s="442" t="s">
        <v>872</v>
      </c>
      <c r="C604" s="410">
        <v>384.5</v>
      </c>
      <c r="D604" s="413"/>
      <c r="E604" s="410"/>
      <c r="F604" s="410"/>
      <c r="G604" s="415">
        <f>ROUND(X604+AJ604+AK604,2)</f>
        <v>1134137.8899999999</v>
      </c>
      <c r="H604" s="410">
        <f t="shared" si="494"/>
        <v>0</v>
      </c>
      <c r="I604" s="416">
        <v>0</v>
      </c>
      <c r="J604" s="416">
        <v>0</v>
      </c>
      <c r="K604" s="416">
        <v>0</v>
      </c>
      <c r="L604" s="416">
        <v>0</v>
      </c>
      <c r="M604" s="416">
        <v>0</v>
      </c>
      <c r="N604" s="410">
        <v>0</v>
      </c>
      <c r="O604" s="410">
        <v>0</v>
      </c>
      <c r="P604" s="410">
        <v>0</v>
      </c>
      <c r="Q604" s="410">
        <v>0</v>
      </c>
      <c r="R604" s="410">
        <v>0</v>
      </c>
      <c r="S604" s="410">
        <v>0</v>
      </c>
      <c r="T604" s="417">
        <v>0</v>
      </c>
      <c r="U604" s="410">
        <v>0</v>
      </c>
      <c r="V604" s="410" t="s">
        <v>992</v>
      </c>
      <c r="W604" s="405">
        <v>307.3</v>
      </c>
      <c r="X604" s="410">
        <f>ROUND(IF(V604="СК",4852.98,5055.69)*0.955*0.73*W604,2)</f>
        <v>1083101.68</v>
      </c>
      <c r="Y604" s="405">
        <v>0</v>
      </c>
      <c r="Z604" s="405">
        <v>0</v>
      </c>
      <c r="AA604" s="405">
        <v>0</v>
      </c>
      <c r="AB604" s="405">
        <v>0</v>
      </c>
      <c r="AC604" s="405">
        <v>0</v>
      </c>
      <c r="AD604" s="405">
        <v>0</v>
      </c>
      <c r="AE604" s="405">
        <v>0</v>
      </c>
      <c r="AF604" s="405">
        <v>0</v>
      </c>
      <c r="AG604" s="405">
        <v>0</v>
      </c>
      <c r="AH604" s="405">
        <v>0</v>
      </c>
      <c r="AI604" s="405">
        <v>0</v>
      </c>
      <c r="AJ604" s="405">
        <f>ROUND(X604/95.5*3,2)</f>
        <v>34024.14</v>
      </c>
      <c r="AK604" s="405">
        <f>ROUND(X604/95.5*1.5,2)</f>
        <v>17012.07</v>
      </c>
      <c r="AL604" s="405">
        <v>0</v>
      </c>
      <c r="AN604" s="372">
        <f>I604/'Приложение 1.1'!J602</f>
        <v>0</v>
      </c>
      <c r="AO604" s="372" t="e">
        <f t="shared" si="448"/>
        <v>#DIV/0!</v>
      </c>
      <c r="AP604" s="372" t="e">
        <f t="shared" si="449"/>
        <v>#DIV/0!</v>
      </c>
      <c r="AQ604" s="372" t="e">
        <f t="shared" si="450"/>
        <v>#DIV/0!</v>
      </c>
      <c r="AR604" s="372" t="e">
        <f t="shared" si="451"/>
        <v>#DIV/0!</v>
      </c>
      <c r="AS604" s="372" t="e">
        <f t="shared" si="452"/>
        <v>#DIV/0!</v>
      </c>
      <c r="AT604" s="372" t="e">
        <f t="shared" si="453"/>
        <v>#DIV/0!</v>
      </c>
      <c r="AU604" s="372">
        <f t="shared" si="454"/>
        <v>3524.5742922225836</v>
      </c>
      <c r="AV604" s="372" t="e">
        <f t="shared" si="455"/>
        <v>#DIV/0!</v>
      </c>
      <c r="AW604" s="372" t="e">
        <f t="shared" si="456"/>
        <v>#DIV/0!</v>
      </c>
      <c r="AX604" s="372" t="e">
        <f t="shared" si="457"/>
        <v>#DIV/0!</v>
      </c>
      <c r="AY604" s="372">
        <f>AI604/'Приложение 1.1'!J602</f>
        <v>0</v>
      </c>
      <c r="AZ604" s="404">
        <v>766.59</v>
      </c>
      <c r="BA604" s="404">
        <v>2173.62</v>
      </c>
      <c r="BB604" s="404">
        <v>891.36</v>
      </c>
      <c r="BC604" s="404">
        <v>860.72</v>
      </c>
      <c r="BD604" s="404">
        <v>1699.83</v>
      </c>
      <c r="BE604" s="404">
        <v>1134.04</v>
      </c>
      <c r="BF604" s="404">
        <v>2338035</v>
      </c>
      <c r="BG604" s="404">
        <f t="shared" si="458"/>
        <v>4837.9799999999996</v>
      </c>
      <c r="BH604" s="404">
        <v>9186</v>
      </c>
      <c r="BI604" s="404">
        <v>3559.09</v>
      </c>
      <c r="BJ604" s="404">
        <v>6295.55</v>
      </c>
      <c r="BK604" s="404">
        <f t="shared" si="459"/>
        <v>934101.09</v>
      </c>
      <c r="BL604" s="373" t="str">
        <f t="shared" si="460"/>
        <v xml:space="preserve"> </v>
      </c>
      <c r="BM604" s="373" t="e">
        <f t="shared" si="461"/>
        <v>#DIV/0!</v>
      </c>
      <c r="BN604" s="373" t="e">
        <f t="shared" si="462"/>
        <v>#DIV/0!</v>
      </c>
      <c r="BO604" s="373" t="e">
        <f t="shared" si="463"/>
        <v>#DIV/0!</v>
      </c>
      <c r="BP604" s="373" t="e">
        <f t="shared" si="464"/>
        <v>#DIV/0!</v>
      </c>
      <c r="BQ604" s="373" t="e">
        <f t="shared" si="465"/>
        <v>#DIV/0!</v>
      </c>
      <c r="BR604" s="373" t="e">
        <f t="shared" si="466"/>
        <v>#DIV/0!</v>
      </c>
      <c r="BS604" s="373" t="str">
        <f t="shared" si="467"/>
        <v xml:space="preserve"> </v>
      </c>
      <c r="BT604" s="373" t="e">
        <f t="shared" si="468"/>
        <v>#DIV/0!</v>
      </c>
      <c r="BU604" s="373" t="e">
        <f t="shared" si="469"/>
        <v>#DIV/0!</v>
      </c>
      <c r="BV604" s="373" t="e">
        <f t="shared" si="470"/>
        <v>#DIV/0!</v>
      </c>
      <c r="BW604" s="373" t="str">
        <f t="shared" si="471"/>
        <v xml:space="preserve"> </v>
      </c>
      <c r="BY604" s="406">
        <f t="shared" si="472"/>
        <v>3.0000002909699104</v>
      </c>
      <c r="BZ604" s="407">
        <f t="shared" si="473"/>
        <v>1.5000001454849552</v>
      </c>
      <c r="CA604" s="408">
        <f t="shared" si="474"/>
        <v>3690.6537260006503</v>
      </c>
      <c r="CB604" s="404">
        <f t="shared" si="475"/>
        <v>5055.6899999999996</v>
      </c>
      <c r="CC604" s="409" t="str">
        <f t="shared" si="476"/>
        <v xml:space="preserve"> </v>
      </c>
      <c r="CD604" s="418">
        <f>CA604-CB604</f>
        <v>-1365.0362739993493</v>
      </c>
    </row>
    <row r="605" spans="1:82" s="403" customFormat="1" ht="9" customHeight="1">
      <c r="A605" s="641">
        <v>212</v>
      </c>
      <c r="B605" s="442" t="s">
        <v>873</v>
      </c>
      <c r="C605" s="410">
        <v>458</v>
      </c>
      <c r="D605" s="413"/>
      <c r="E605" s="410"/>
      <c r="F605" s="410"/>
      <c r="G605" s="415">
        <f>ROUND(X605+AJ605+AK605,2)</f>
        <v>1924594.8</v>
      </c>
      <c r="H605" s="410">
        <f t="shared" si="494"/>
        <v>0</v>
      </c>
      <c r="I605" s="416">
        <v>0</v>
      </c>
      <c r="J605" s="416">
        <v>0</v>
      </c>
      <c r="K605" s="416">
        <v>0</v>
      </c>
      <c r="L605" s="416">
        <v>0</v>
      </c>
      <c r="M605" s="416">
        <v>0</v>
      </c>
      <c r="N605" s="410">
        <v>0</v>
      </c>
      <c r="O605" s="410">
        <v>0</v>
      </c>
      <c r="P605" s="410">
        <v>0</v>
      </c>
      <c r="Q605" s="410">
        <v>0</v>
      </c>
      <c r="R605" s="410">
        <v>0</v>
      </c>
      <c r="S605" s="410">
        <v>0</v>
      </c>
      <c r="T605" s="417">
        <v>0</v>
      </c>
      <c r="U605" s="410">
        <v>0</v>
      </c>
      <c r="V605" s="410" t="s">
        <v>993</v>
      </c>
      <c r="W605" s="405">
        <v>502</v>
      </c>
      <c r="X605" s="410">
        <f>ROUND(IF(V605="СК",4852.98,5055.69)*0.955*0.79*W605,2)</f>
        <v>1837988.04</v>
      </c>
      <c r="Y605" s="405">
        <v>0</v>
      </c>
      <c r="Z605" s="405">
        <v>0</v>
      </c>
      <c r="AA605" s="405">
        <v>0</v>
      </c>
      <c r="AB605" s="405">
        <v>0</v>
      </c>
      <c r="AC605" s="405">
        <v>0</v>
      </c>
      <c r="AD605" s="405">
        <v>0</v>
      </c>
      <c r="AE605" s="405">
        <v>0</v>
      </c>
      <c r="AF605" s="405">
        <v>0</v>
      </c>
      <c r="AG605" s="405">
        <v>0</v>
      </c>
      <c r="AH605" s="405">
        <v>0</v>
      </c>
      <c r="AI605" s="405">
        <v>0</v>
      </c>
      <c r="AJ605" s="405">
        <f>ROUND(X605/95.5*3,2)</f>
        <v>57737.84</v>
      </c>
      <c r="AK605" s="405">
        <f>ROUND(X605/95.5*1.5,2)</f>
        <v>28868.92</v>
      </c>
      <c r="AL605" s="405">
        <v>0</v>
      </c>
      <c r="AN605" s="372">
        <f>I605/'Приложение 1.1'!J603</f>
        <v>0</v>
      </c>
      <c r="AO605" s="372" t="e">
        <f t="shared" si="448"/>
        <v>#DIV/0!</v>
      </c>
      <c r="AP605" s="372" t="e">
        <f t="shared" si="449"/>
        <v>#DIV/0!</v>
      </c>
      <c r="AQ605" s="372" t="e">
        <f t="shared" si="450"/>
        <v>#DIV/0!</v>
      </c>
      <c r="AR605" s="372" t="e">
        <f t="shared" si="451"/>
        <v>#DIV/0!</v>
      </c>
      <c r="AS605" s="372" t="e">
        <f t="shared" si="452"/>
        <v>#DIV/0!</v>
      </c>
      <c r="AT605" s="372" t="e">
        <f t="shared" si="453"/>
        <v>#DIV/0!</v>
      </c>
      <c r="AU605" s="372">
        <f t="shared" si="454"/>
        <v>3661.3307569721114</v>
      </c>
      <c r="AV605" s="372" t="e">
        <f t="shared" si="455"/>
        <v>#DIV/0!</v>
      </c>
      <c r="AW605" s="372" t="e">
        <f t="shared" si="456"/>
        <v>#DIV/0!</v>
      </c>
      <c r="AX605" s="372" t="e">
        <f t="shared" si="457"/>
        <v>#DIV/0!</v>
      </c>
      <c r="AY605" s="372">
        <f>AI605/'Приложение 1.1'!J603</f>
        <v>0</v>
      </c>
      <c r="AZ605" s="404">
        <v>766.59</v>
      </c>
      <c r="BA605" s="404">
        <v>2173.62</v>
      </c>
      <c r="BB605" s="404">
        <v>891.36</v>
      </c>
      <c r="BC605" s="404">
        <v>860.72</v>
      </c>
      <c r="BD605" s="404">
        <v>1699.83</v>
      </c>
      <c r="BE605" s="404">
        <v>1134.04</v>
      </c>
      <c r="BF605" s="404">
        <v>2338035</v>
      </c>
      <c r="BG605" s="404">
        <f t="shared" si="458"/>
        <v>4644</v>
      </c>
      <c r="BH605" s="404">
        <v>9186</v>
      </c>
      <c r="BI605" s="404">
        <v>3559.09</v>
      </c>
      <c r="BJ605" s="404">
        <v>6295.55</v>
      </c>
      <c r="BK605" s="404">
        <f t="shared" si="459"/>
        <v>934101.09</v>
      </c>
      <c r="BL605" s="373" t="str">
        <f t="shared" si="460"/>
        <v xml:space="preserve"> </v>
      </c>
      <c r="BM605" s="373" t="e">
        <f t="shared" si="461"/>
        <v>#DIV/0!</v>
      </c>
      <c r="BN605" s="373" t="e">
        <f t="shared" si="462"/>
        <v>#DIV/0!</v>
      </c>
      <c r="BO605" s="373" t="e">
        <f t="shared" si="463"/>
        <v>#DIV/0!</v>
      </c>
      <c r="BP605" s="373" t="e">
        <f t="shared" si="464"/>
        <v>#DIV/0!</v>
      </c>
      <c r="BQ605" s="373" t="e">
        <f t="shared" si="465"/>
        <v>#DIV/0!</v>
      </c>
      <c r="BR605" s="373" t="e">
        <f t="shared" si="466"/>
        <v>#DIV/0!</v>
      </c>
      <c r="BS605" s="373" t="str">
        <f t="shared" si="467"/>
        <v xml:space="preserve"> </v>
      </c>
      <c r="BT605" s="373" t="e">
        <f t="shared" si="468"/>
        <v>#DIV/0!</v>
      </c>
      <c r="BU605" s="373" t="e">
        <f t="shared" si="469"/>
        <v>#DIV/0!</v>
      </c>
      <c r="BV605" s="373" t="e">
        <f t="shared" si="470"/>
        <v>#DIV/0!</v>
      </c>
      <c r="BW605" s="373" t="str">
        <f t="shared" si="471"/>
        <v xml:space="preserve"> </v>
      </c>
      <c r="BY605" s="406">
        <f t="shared" si="472"/>
        <v>2.999999792164044</v>
      </c>
      <c r="BZ605" s="407">
        <f t="shared" si="473"/>
        <v>1.499999896082022</v>
      </c>
      <c r="CA605" s="408">
        <f t="shared" si="474"/>
        <v>3833.8541832669325</v>
      </c>
      <c r="CB605" s="404">
        <f t="shared" si="475"/>
        <v>4852.9799999999996</v>
      </c>
      <c r="CC605" s="409" t="str">
        <f t="shared" si="476"/>
        <v xml:space="preserve"> </v>
      </c>
    </row>
    <row r="606" spans="1:82" s="403" customFormat="1" ht="9" customHeight="1">
      <c r="A606" s="641">
        <v>213</v>
      </c>
      <c r="B606" s="442" t="s">
        <v>874</v>
      </c>
      <c r="C606" s="410">
        <v>371</v>
      </c>
      <c r="D606" s="413"/>
      <c r="E606" s="410"/>
      <c r="F606" s="410"/>
      <c r="G606" s="415">
        <f>ROUND(X606+AJ606+AK606,2)</f>
        <v>1367018.12</v>
      </c>
      <c r="H606" s="410">
        <f t="shared" si="494"/>
        <v>0</v>
      </c>
      <c r="I606" s="416">
        <v>0</v>
      </c>
      <c r="J606" s="416">
        <v>0</v>
      </c>
      <c r="K606" s="416">
        <v>0</v>
      </c>
      <c r="L606" s="416">
        <v>0</v>
      </c>
      <c r="M606" s="416">
        <v>0</v>
      </c>
      <c r="N606" s="410">
        <v>0</v>
      </c>
      <c r="O606" s="410">
        <v>0</v>
      </c>
      <c r="P606" s="410">
        <v>0</v>
      </c>
      <c r="Q606" s="410">
        <v>0</v>
      </c>
      <c r="R606" s="410">
        <v>0</v>
      </c>
      <c r="S606" s="410">
        <v>0</v>
      </c>
      <c r="T606" s="417">
        <v>0</v>
      </c>
      <c r="U606" s="410">
        <v>0</v>
      </c>
      <c r="V606" s="410" t="s">
        <v>992</v>
      </c>
      <c r="W606" s="405">
        <v>370.4</v>
      </c>
      <c r="X606" s="410">
        <f>ROUND(IF(V606="СК",4852.98,5055.69)*0.955*0.73*W606,2)</f>
        <v>1305502.31</v>
      </c>
      <c r="Y606" s="405">
        <v>0</v>
      </c>
      <c r="Z606" s="405">
        <v>0</v>
      </c>
      <c r="AA606" s="405">
        <v>0</v>
      </c>
      <c r="AB606" s="405">
        <v>0</v>
      </c>
      <c r="AC606" s="405">
        <v>0</v>
      </c>
      <c r="AD606" s="405">
        <v>0</v>
      </c>
      <c r="AE606" s="405">
        <v>0</v>
      </c>
      <c r="AF606" s="405">
        <v>0</v>
      </c>
      <c r="AG606" s="405">
        <v>0</v>
      </c>
      <c r="AH606" s="405">
        <v>0</v>
      </c>
      <c r="AI606" s="405">
        <v>0</v>
      </c>
      <c r="AJ606" s="405">
        <f>ROUND(X606/95.5*3,2)</f>
        <v>41010.54</v>
      </c>
      <c r="AK606" s="405">
        <f>ROUND(X606/95.5*1.5,2)</f>
        <v>20505.27</v>
      </c>
      <c r="AL606" s="405">
        <v>0</v>
      </c>
      <c r="AN606" s="372">
        <f>I606/'Приложение 1.1'!J604</f>
        <v>0</v>
      </c>
      <c r="AO606" s="372" t="e">
        <f t="shared" si="448"/>
        <v>#DIV/0!</v>
      </c>
      <c r="AP606" s="372" t="e">
        <f t="shared" si="449"/>
        <v>#DIV/0!</v>
      </c>
      <c r="AQ606" s="372" t="e">
        <f t="shared" si="450"/>
        <v>#DIV/0!</v>
      </c>
      <c r="AR606" s="372" t="e">
        <f t="shared" si="451"/>
        <v>#DIV/0!</v>
      </c>
      <c r="AS606" s="372" t="e">
        <f t="shared" si="452"/>
        <v>#DIV/0!</v>
      </c>
      <c r="AT606" s="372" t="e">
        <f t="shared" si="453"/>
        <v>#DIV/0!</v>
      </c>
      <c r="AU606" s="372">
        <f t="shared" si="454"/>
        <v>3524.5742710583158</v>
      </c>
      <c r="AV606" s="372" t="e">
        <f t="shared" si="455"/>
        <v>#DIV/0!</v>
      </c>
      <c r="AW606" s="372" t="e">
        <f t="shared" si="456"/>
        <v>#DIV/0!</v>
      </c>
      <c r="AX606" s="372" t="e">
        <f t="shared" si="457"/>
        <v>#DIV/0!</v>
      </c>
      <c r="AY606" s="372">
        <f>AI606/'Приложение 1.1'!J604</f>
        <v>0</v>
      </c>
      <c r="AZ606" s="404">
        <v>766.59</v>
      </c>
      <c r="BA606" s="404">
        <v>2173.62</v>
      </c>
      <c r="BB606" s="404">
        <v>891.36</v>
      </c>
      <c r="BC606" s="404">
        <v>860.72</v>
      </c>
      <c r="BD606" s="404">
        <v>1699.83</v>
      </c>
      <c r="BE606" s="404">
        <v>1134.04</v>
      </c>
      <c r="BF606" s="404">
        <v>2338035</v>
      </c>
      <c r="BG606" s="404">
        <f t="shared" si="458"/>
        <v>4837.9799999999996</v>
      </c>
      <c r="BH606" s="404">
        <v>9186</v>
      </c>
      <c r="BI606" s="404">
        <v>3559.09</v>
      </c>
      <c r="BJ606" s="404">
        <v>6295.55</v>
      </c>
      <c r="BK606" s="404">
        <f t="shared" si="459"/>
        <v>934101.09</v>
      </c>
      <c r="BL606" s="373" t="str">
        <f t="shared" si="460"/>
        <v xml:space="preserve"> </v>
      </c>
      <c r="BM606" s="373" t="e">
        <f t="shared" si="461"/>
        <v>#DIV/0!</v>
      </c>
      <c r="BN606" s="373" t="e">
        <f t="shared" si="462"/>
        <v>#DIV/0!</v>
      </c>
      <c r="BO606" s="373" t="e">
        <f t="shared" si="463"/>
        <v>#DIV/0!</v>
      </c>
      <c r="BP606" s="373" t="e">
        <f t="shared" si="464"/>
        <v>#DIV/0!</v>
      </c>
      <c r="BQ606" s="373" t="e">
        <f t="shared" si="465"/>
        <v>#DIV/0!</v>
      </c>
      <c r="BR606" s="373" t="e">
        <f t="shared" si="466"/>
        <v>#DIV/0!</v>
      </c>
      <c r="BS606" s="373" t="str">
        <f t="shared" si="467"/>
        <v xml:space="preserve"> </v>
      </c>
      <c r="BT606" s="373" t="e">
        <f t="shared" si="468"/>
        <v>#DIV/0!</v>
      </c>
      <c r="BU606" s="373" t="e">
        <f t="shared" si="469"/>
        <v>#DIV/0!</v>
      </c>
      <c r="BV606" s="373" t="e">
        <f t="shared" si="470"/>
        <v>#DIV/0!</v>
      </c>
      <c r="BW606" s="373" t="str">
        <f t="shared" si="471"/>
        <v xml:space="preserve"> </v>
      </c>
      <c r="BY606" s="406">
        <f t="shared" si="472"/>
        <v>2.9999997366530882</v>
      </c>
      <c r="BZ606" s="407">
        <f t="shared" si="473"/>
        <v>1.4999998683265441</v>
      </c>
      <c r="CA606" s="408">
        <f t="shared" si="474"/>
        <v>3690.653671706264</v>
      </c>
      <c r="CB606" s="404">
        <f t="shared" si="475"/>
        <v>5055.6899999999996</v>
      </c>
      <c r="CC606" s="409" t="str">
        <f t="shared" si="476"/>
        <v xml:space="preserve"> </v>
      </c>
      <c r="CD606" s="418">
        <f>CA606-CB606</f>
        <v>-1365.0363282937356</v>
      </c>
    </row>
    <row r="607" spans="1:82" s="403" customFormat="1" ht="33.75" customHeight="1">
      <c r="A607" s="866" t="s">
        <v>299</v>
      </c>
      <c r="B607" s="866"/>
      <c r="C607" s="410">
        <f>SUM(C598:C606)</f>
        <v>14595.8</v>
      </c>
      <c r="D607" s="410"/>
      <c r="E607" s="410"/>
      <c r="F607" s="410"/>
      <c r="G607" s="410">
        <f>SUM(G598:G606)</f>
        <v>24401300.010000005</v>
      </c>
      <c r="H607" s="410">
        <f>ROUND(SUM(H598:H606),2)</f>
        <v>1697119.19</v>
      </c>
      <c r="I607" s="410">
        <f t="shared" ref="I607:AL607" si="495">SUM(I598:I606)</f>
        <v>489142.72</v>
      </c>
      <c r="J607" s="410">
        <f t="shared" si="495"/>
        <v>490</v>
      </c>
      <c r="K607" s="410">
        <f t="shared" si="495"/>
        <v>648381.41</v>
      </c>
      <c r="L607" s="410">
        <f t="shared" si="495"/>
        <v>212</v>
      </c>
      <c r="M607" s="410">
        <f t="shared" si="495"/>
        <v>181042</v>
      </c>
      <c r="N607" s="410">
        <f t="shared" si="495"/>
        <v>220</v>
      </c>
      <c r="O607" s="410">
        <f t="shared" si="495"/>
        <v>185194.96</v>
      </c>
      <c r="P607" s="410">
        <f t="shared" si="495"/>
        <v>0</v>
      </c>
      <c r="Q607" s="410">
        <f t="shared" si="495"/>
        <v>0</v>
      </c>
      <c r="R607" s="410">
        <f t="shared" si="495"/>
        <v>201</v>
      </c>
      <c r="S607" s="410">
        <f t="shared" si="495"/>
        <v>193358.1</v>
      </c>
      <c r="T607" s="417">
        <f t="shared" si="495"/>
        <v>0</v>
      </c>
      <c r="U607" s="410">
        <f t="shared" si="495"/>
        <v>0</v>
      </c>
      <c r="V607" s="410" t="s">
        <v>388</v>
      </c>
      <c r="W607" s="410">
        <f t="shared" si="495"/>
        <v>5817.5899999999992</v>
      </c>
      <c r="X607" s="410">
        <f t="shared" si="495"/>
        <v>20744568.539999999</v>
      </c>
      <c r="Y607" s="410">
        <f t="shared" si="495"/>
        <v>0</v>
      </c>
      <c r="Z607" s="410">
        <f t="shared" si="495"/>
        <v>0</v>
      </c>
      <c r="AA607" s="410">
        <f t="shared" si="495"/>
        <v>0</v>
      </c>
      <c r="AB607" s="410">
        <f t="shared" si="495"/>
        <v>0</v>
      </c>
      <c r="AC607" s="410">
        <f t="shared" si="495"/>
        <v>0</v>
      </c>
      <c r="AD607" s="410">
        <f t="shared" si="495"/>
        <v>0</v>
      </c>
      <c r="AE607" s="410">
        <f t="shared" si="495"/>
        <v>0</v>
      </c>
      <c r="AF607" s="410">
        <f t="shared" si="495"/>
        <v>0</v>
      </c>
      <c r="AG607" s="410">
        <f t="shared" si="495"/>
        <v>0</v>
      </c>
      <c r="AH607" s="410">
        <f t="shared" si="495"/>
        <v>0</v>
      </c>
      <c r="AI607" s="410">
        <f t="shared" si="495"/>
        <v>861553.79</v>
      </c>
      <c r="AJ607" s="410">
        <f t="shared" si="495"/>
        <v>732038.99000000011</v>
      </c>
      <c r="AK607" s="410">
        <f t="shared" si="495"/>
        <v>366019.50000000006</v>
      </c>
      <c r="AL607" s="410">
        <f t="shared" si="495"/>
        <v>0</v>
      </c>
      <c r="AN607" s="372">
        <f>I607/'Приложение 1.1'!J605</f>
        <v>33.831274769509555</v>
      </c>
      <c r="AO607" s="372">
        <f t="shared" si="448"/>
        <v>1323.2273673469388</v>
      </c>
      <c r="AP607" s="372">
        <f t="shared" si="449"/>
        <v>853.97169811320759</v>
      </c>
      <c r="AQ607" s="372">
        <f t="shared" si="450"/>
        <v>841.79527272727273</v>
      </c>
      <c r="AR607" s="372" t="e">
        <f t="shared" si="451"/>
        <v>#DIV/0!</v>
      </c>
      <c r="AS607" s="372">
        <f t="shared" si="452"/>
        <v>961.98059701492537</v>
      </c>
      <c r="AT607" s="372" t="e">
        <f t="shared" si="453"/>
        <v>#DIV/0!</v>
      </c>
      <c r="AU607" s="372">
        <f t="shared" si="454"/>
        <v>3565.8354301351592</v>
      </c>
      <c r="AV607" s="372" t="e">
        <f t="shared" si="455"/>
        <v>#DIV/0!</v>
      </c>
      <c r="AW607" s="372" t="e">
        <f t="shared" si="456"/>
        <v>#DIV/0!</v>
      </c>
      <c r="AX607" s="372" t="e">
        <f t="shared" si="457"/>
        <v>#DIV/0!</v>
      </c>
      <c r="AY607" s="372">
        <f>AI607/'Приложение 1.1'!J605</f>
        <v>59.588872135728273</v>
      </c>
      <c r="AZ607" s="404">
        <v>766.59</v>
      </c>
      <c r="BA607" s="404">
        <v>2173.62</v>
      </c>
      <c r="BB607" s="404">
        <v>891.36</v>
      </c>
      <c r="BC607" s="404">
        <v>860.72</v>
      </c>
      <c r="BD607" s="404">
        <v>1699.83</v>
      </c>
      <c r="BE607" s="404">
        <v>1134.04</v>
      </c>
      <c r="BF607" s="404">
        <v>2338035</v>
      </c>
      <c r="BG607" s="404">
        <f t="shared" si="458"/>
        <v>4644</v>
      </c>
      <c r="BH607" s="404">
        <v>9186</v>
      </c>
      <c r="BI607" s="404">
        <v>3559.09</v>
      </c>
      <c r="BJ607" s="404">
        <v>6295.55</v>
      </c>
      <c r="BK607" s="404">
        <f t="shared" si="459"/>
        <v>934101.09</v>
      </c>
      <c r="BL607" s="373" t="str">
        <f t="shared" si="460"/>
        <v xml:space="preserve"> </v>
      </c>
      <c r="BM607" s="373" t="str">
        <f t="shared" si="461"/>
        <v xml:space="preserve"> </v>
      </c>
      <c r="BN607" s="373" t="str">
        <f t="shared" si="462"/>
        <v xml:space="preserve"> </v>
      </c>
      <c r="BO607" s="373" t="str">
        <f t="shared" si="463"/>
        <v xml:space="preserve"> </v>
      </c>
      <c r="BP607" s="373" t="e">
        <f t="shared" si="464"/>
        <v>#DIV/0!</v>
      </c>
      <c r="BQ607" s="373" t="str">
        <f t="shared" si="465"/>
        <v xml:space="preserve"> </v>
      </c>
      <c r="BR607" s="373" t="e">
        <f t="shared" si="466"/>
        <v>#DIV/0!</v>
      </c>
      <c r="BS607" s="373" t="str">
        <f t="shared" si="467"/>
        <v xml:space="preserve"> </v>
      </c>
      <c r="BT607" s="373" t="e">
        <f t="shared" si="468"/>
        <v>#DIV/0!</v>
      </c>
      <c r="BU607" s="373" t="e">
        <f t="shared" si="469"/>
        <v>#DIV/0!</v>
      </c>
      <c r="BV607" s="373" t="e">
        <f t="shared" si="470"/>
        <v>#DIV/0!</v>
      </c>
      <c r="BW607" s="373" t="str">
        <f t="shared" si="471"/>
        <v xml:space="preserve"> </v>
      </c>
      <c r="BY607" s="406">
        <f t="shared" si="472"/>
        <v>2.9999999577891336</v>
      </c>
      <c r="BZ607" s="407">
        <f t="shared" si="473"/>
        <v>1.4999999993852784</v>
      </c>
      <c r="CA607" s="408">
        <f t="shared" si="474"/>
        <v>4194.4000883527387</v>
      </c>
      <c r="CB607" s="404">
        <f t="shared" si="475"/>
        <v>4852.9799999999996</v>
      </c>
      <c r="CC607" s="409" t="str">
        <f t="shared" si="476"/>
        <v xml:space="preserve"> </v>
      </c>
    </row>
    <row r="608" spans="1:82" s="403" customFormat="1" ht="17.25" customHeight="1">
      <c r="A608" s="867" t="s">
        <v>294</v>
      </c>
      <c r="B608" s="868"/>
      <c r="C608" s="868"/>
      <c r="D608" s="868"/>
      <c r="E608" s="868"/>
      <c r="F608" s="868"/>
      <c r="G608" s="868"/>
      <c r="H608" s="868"/>
      <c r="I608" s="868"/>
      <c r="J608" s="868"/>
      <c r="K608" s="868"/>
      <c r="L608" s="868"/>
      <c r="M608" s="868"/>
      <c r="N608" s="868"/>
      <c r="O608" s="868"/>
      <c r="P608" s="868"/>
      <c r="Q608" s="868"/>
      <c r="R608" s="868"/>
      <c r="S608" s="868"/>
      <c r="T608" s="868"/>
      <c r="U608" s="868"/>
      <c r="V608" s="868"/>
      <c r="W608" s="868"/>
      <c r="X608" s="868"/>
      <c r="Y608" s="868"/>
      <c r="Z608" s="868"/>
      <c r="AA608" s="868"/>
      <c r="AB608" s="868"/>
      <c r="AC608" s="868"/>
      <c r="AD608" s="868"/>
      <c r="AE608" s="868"/>
      <c r="AF608" s="868"/>
      <c r="AG608" s="868"/>
      <c r="AH608" s="868"/>
      <c r="AI608" s="868"/>
      <c r="AJ608" s="868"/>
      <c r="AK608" s="868"/>
      <c r="AL608" s="869"/>
      <c r="AN608" s="372" t="e">
        <f>I608/'Приложение 1.1'!J606</f>
        <v>#DIV/0!</v>
      </c>
      <c r="AO608" s="372" t="e">
        <f t="shared" si="448"/>
        <v>#DIV/0!</v>
      </c>
      <c r="AP608" s="372" t="e">
        <f t="shared" si="449"/>
        <v>#DIV/0!</v>
      </c>
      <c r="AQ608" s="372" t="e">
        <f t="shared" si="450"/>
        <v>#DIV/0!</v>
      </c>
      <c r="AR608" s="372" t="e">
        <f t="shared" si="451"/>
        <v>#DIV/0!</v>
      </c>
      <c r="AS608" s="372" t="e">
        <f t="shared" si="452"/>
        <v>#DIV/0!</v>
      </c>
      <c r="AT608" s="372" t="e">
        <f t="shared" si="453"/>
        <v>#DIV/0!</v>
      </c>
      <c r="AU608" s="372" t="e">
        <f t="shared" si="454"/>
        <v>#DIV/0!</v>
      </c>
      <c r="AV608" s="372" t="e">
        <f t="shared" si="455"/>
        <v>#DIV/0!</v>
      </c>
      <c r="AW608" s="372" t="e">
        <f t="shared" si="456"/>
        <v>#DIV/0!</v>
      </c>
      <c r="AX608" s="372" t="e">
        <f t="shared" si="457"/>
        <v>#DIV/0!</v>
      </c>
      <c r="AY608" s="372" t="e">
        <f>AI608/'Приложение 1.1'!J606</f>
        <v>#DIV/0!</v>
      </c>
      <c r="AZ608" s="404">
        <v>766.59</v>
      </c>
      <c r="BA608" s="404">
        <v>2173.62</v>
      </c>
      <c r="BB608" s="404">
        <v>891.36</v>
      </c>
      <c r="BC608" s="404">
        <v>860.72</v>
      </c>
      <c r="BD608" s="404">
        <v>1699.83</v>
      </c>
      <c r="BE608" s="404">
        <v>1134.04</v>
      </c>
      <c r="BF608" s="404">
        <v>2338035</v>
      </c>
      <c r="BG608" s="404">
        <f t="shared" si="458"/>
        <v>4644</v>
      </c>
      <c r="BH608" s="404">
        <v>9186</v>
      </c>
      <c r="BI608" s="404">
        <v>3559.09</v>
      </c>
      <c r="BJ608" s="404">
        <v>6295.55</v>
      </c>
      <c r="BK608" s="404">
        <f t="shared" si="459"/>
        <v>934101.09</v>
      </c>
      <c r="BL608" s="373" t="e">
        <f t="shared" si="460"/>
        <v>#DIV/0!</v>
      </c>
      <c r="BM608" s="373" t="e">
        <f t="shared" si="461"/>
        <v>#DIV/0!</v>
      </c>
      <c r="BN608" s="373" t="e">
        <f t="shared" si="462"/>
        <v>#DIV/0!</v>
      </c>
      <c r="BO608" s="373" t="e">
        <f t="shared" si="463"/>
        <v>#DIV/0!</v>
      </c>
      <c r="BP608" s="373" t="e">
        <f t="shared" si="464"/>
        <v>#DIV/0!</v>
      </c>
      <c r="BQ608" s="373" t="e">
        <f t="shared" si="465"/>
        <v>#DIV/0!</v>
      </c>
      <c r="BR608" s="373" t="e">
        <f t="shared" si="466"/>
        <v>#DIV/0!</v>
      </c>
      <c r="BS608" s="373" t="e">
        <f t="shared" si="467"/>
        <v>#DIV/0!</v>
      </c>
      <c r="BT608" s="373" t="e">
        <f t="shared" si="468"/>
        <v>#DIV/0!</v>
      </c>
      <c r="BU608" s="373" t="e">
        <f t="shared" si="469"/>
        <v>#DIV/0!</v>
      </c>
      <c r="BV608" s="373" t="e">
        <f t="shared" si="470"/>
        <v>#DIV/0!</v>
      </c>
      <c r="BW608" s="373" t="e">
        <f t="shared" si="471"/>
        <v>#DIV/0!</v>
      </c>
      <c r="BY608" s="406" t="e">
        <f t="shared" si="472"/>
        <v>#DIV/0!</v>
      </c>
      <c r="BZ608" s="407" t="e">
        <f t="shared" si="473"/>
        <v>#DIV/0!</v>
      </c>
      <c r="CA608" s="408" t="e">
        <f t="shared" si="474"/>
        <v>#DIV/0!</v>
      </c>
      <c r="CB608" s="404">
        <f t="shared" si="475"/>
        <v>4852.9799999999996</v>
      </c>
      <c r="CC608" s="409" t="e">
        <f t="shared" si="476"/>
        <v>#DIV/0!</v>
      </c>
    </row>
    <row r="609" spans="1:82" s="403" customFormat="1" ht="9" customHeight="1">
      <c r="A609" s="541">
        <v>214</v>
      </c>
      <c r="B609" s="449" t="s">
        <v>1207</v>
      </c>
      <c r="C609" s="410">
        <v>347.9</v>
      </c>
      <c r="D609" s="413"/>
      <c r="E609" s="410"/>
      <c r="F609" s="410"/>
      <c r="G609" s="415">
        <f>ROUND(X609+AJ609+AK609,2)</f>
        <v>1408941.41</v>
      </c>
      <c r="H609" s="410">
        <f>I609+K609+M609+O609+Q609+S609</f>
        <v>0</v>
      </c>
      <c r="I609" s="416">
        <v>0</v>
      </c>
      <c r="J609" s="416">
        <v>0</v>
      </c>
      <c r="K609" s="416">
        <v>0</v>
      </c>
      <c r="L609" s="416">
        <v>0</v>
      </c>
      <c r="M609" s="416">
        <v>0</v>
      </c>
      <c r="N609" s="410">
        <v>0</v>
      </c>
      <c r="O609" s="410">
        <v>0</v>
      </c>
      <c r="P609" s="410">
        <v>0</v>
      </c>
      <c r="Q609" s="410">
        <v>0</v>
      </c>
      <c r="R609" s="410">
        <v>0</v>
      </c>
      <c r="S609" s="410">
        <v>0</v>
      </c>
      <c r="T609" s="417">
        <v>0</v>
      </c>
      <c r="U609" s="410">
        <v>0</v>
      </c>
      <c r="V609" s="410" t="s">
        <v>993</v>
      </c>
      <c r="W609" s="405">
        <v>367.5</v>
      </c>
      <c r="X609" s="410">
        <f>ROUND(IF(V609="СК",4852.98,5055.69)*0.955*0.79*W609,2)</f>
        <v>1345539.05</v>
      </c>
      <c r="Y609" s="405">
        <v>0</v>
      </c>
      <c r="Z609" s="405">
        <v>0</v>
      </c>
      <c r="AA609" s="405">
        <v>0</v>
      </c>
      <c r="AB609" s="405">
        <v>0</v>
      </c>
      <c r="AC609" s="405">
        <v>0</v>
      </c>
      <c r="AD609" s="405">
        <v>0</v>
      </c>
      <c r="AE609" s="405">
        <v>0</v>
      </c>
      <c r="AF609" s="405">
        <v>0</v>
      </c>
      <c r="AG609" s="405">
        <v>0</v>
      </c>
      <c r="AH609" s="405">
        <v>0</v>
      </c>
      <c r="AI609" s="405">
        <v>0</v>
      </c>
      <c r="AJ609" s="405">
        <f>ROUND(X609/95.5*3,2)</f>
        <v>42268.24</v>
      </c>
      <c r="AK609" s="405">
        <f>ROUND(X609/95.5*1.5,2)</f>
        <v>21134.12</v>
      </c>
      <c r="AL609" s="405">
        <v>0</v>
      </c>
      <c r="AN609" s="372">
        <f>I609/'Приложение 1.1'!J607</f>
        <v>0</v>
      </c>
      <c r="AO609" s="372" t="e">
        <f t="shared" si="448"/>
        <v>#DIV/0!</v>
      </c>
      <c r="AP609" s="372" t="e">
        <f t="shared" si="449"/>
        <v>#DIV/0!</v>
      </c>
      <c r="AQ609" s="372" t="e">
        <f t="shared" si="450"/>
        <v>#DIV/0!</v>
      </c>
      <c r="AR609" s="372" t="e">
        <f t="shared" si="451"/>
        <v>#DIV/0!</v>
      </c>
      <c r="AS609" s="372" t="e">
        <f t="shared" si="452"/>
        <v>#DIV/0!</v>
      </c>
      <c r="AT609" s="372" t="e">
        <f t="shared" si="453"/>
        <v>#DIV/0!</v>
      </c>
      <c r="AU609" s="372">
        <f t="shared" si="454"/>
        <v>3661.33074829932</v>
      </c>
      <c r="AV609" s="372" t="e">
        <f t="shared" si="455"/>
        <v>#DIV/0!</v>
      </c>
      <c r="AW609" s="372" t="e">
        <f t="shared" si="456"/>
        <v>#DIV/0!</v>
      </c>
      <c r="AX609" s="372" t="e">
        <f t="shared" si="457"/>
        <v>#DIV/0!</v>
      </c>
      <c r="AY609" s="372">
        <f>AI609/'Приложение 1.1'!J607</f>
        <v>0</v>
      </c>
      <c r="AZ609" s="404">
        <v>766.59</v>
      </c>
      <c r="BA609" s="404">
        <v>2173.62</v>
      </c>
      <c r="BB609" s="404">
        <v>891.36</v>
      </c>
      <c r="BC609" s="404">
        <v>860.72</v>
      </c>
      <c r="BD609" s="404">
        <v>1699.83</v>
      </c>
      <c r="BE609" s="404">
        <v>1134.04</v>
      </c>
      <c r="BF609" s="404">
        <v>2338035</v>
      </c>
      <c r="BG609" s="404">
        <f t="shared" si="458"/>
        <v>4644</v>
      </c>
      <c r="BH609" s="404">
        <v>9186</v>
      </c>
      <c r="BI609" s="404">
        <v>3559.09</v>
      </c>
      <c r="BJ609" s="404">
        <v>6295.55</v>
      </c>
      <c r="BK609" s="404">
        <f t="shared" si="459"/>
        <v>934101.09</v>
      </c>
      <c r="BL609" s="373" t="str">
        <f t="shared" si="460"/>
        <v xml:space="preserve"> </v>
      </c>
      <c r="BM609" s="373" t="e">
        <f t="shared" si="461"/>
        <v>#DIV/0!</v>
      </c>
      <c r="BN609" s="373" t="e">
        <f t="shared" si="462"/>
        <v>#DIV/0!</v>
      </c>
      <c r="BO609" s="373" t="e">
        <f t="shared" si="463"/>
        <v>#DIV/0!</v>
      </c>
      <c r="BP609" s="373" t="e">
        <f t="shared" si="464"/>
        <v>#DIV/0!</v>
      </c>
      <c r="BQ609" s="373" t="e">
        <f t="shared" si="465"/>
        <v>#DIV/0!</v>
      </c>
      <c r="BR609" s="373" t="e">
        <f t="shared" si="466"/>
        <v>#DIV/0!</v>
      </c>
      <c r="BS609" s="373" t="str">
        <f t="shared" si="467"/>
        <v xml:space="preserve"> </v>
      </c>
      <c r="BT609" s="373" t="e">
        <f t="shared" si="468"/>
        <v>#DIV/0!</v>
      </c>
      <c r="BU609" s="373" t="e">
        <f t="shared" si="469"/>
        <v>#DIV/0!</v>
      </c>
      <c r="BV609" s="373" t="e">
        <f t="shared" si="470"/>
        <v>#DIV/0!</v>
      </c>
      <c r="BW609" s="373" t="str">
        <f t="shared" si="471"/>
        <v xml:space="preserve"> </v>
      </c>
      <c r="BY609" s="406">
        <f t="shared" si="472"/>
        <v>2.9999998367568743</v>
      </c>
      <c r="BZ609" s="407">
        <f t="shared" si="473"/>
        <v>1.4999999183784372</v>
      </c>
      <c r="CA609" s="408">
        <f t="shared" si="474"/>
        <v>3833.8541768707482</v>
      </c>
      <c r="CB609" s="404">
        <f t="shared" si="475"/>
        <v>4852.9799999999996</v>
      </c>
      <c r="CC609" s="409" t="str">
        <f t="shared" si="476"/>
        <v xml:space="preserve"> </v>
      </c>
    </row>
    <row r="610" spans="1:82" s="490" customFormat="1" ht="9" customHeight="1">
      <c r="A610" s="541">
        <v>215</v>
      </c>
      <c r="B610" s="524" t="s">
        <v>1206</v>
      </c>
      <c r="C610" s="487"/>
      <c r="D610" s="499"/>
      <c r="E610" s="487"/>
      <c r="F610" s="487"/>
      <c r="G610" s="536">
        <f>ROUND(X610+AJ610+AK610,2)</f>
        <v>4161742.89</v>
      </c>
      <c r="H610" s="487">
        <f>I610+K610+M610+O610+Q610+S610</f>
        <v>0</v>
      </c>
      <c r="I610" s="513">
        <v>0</v>
      </c>
      <c r="J610" s="513">
        <v>0</v>
      </c>
      <c r="K610" s="513">
        <v>0</v>
      </c>
      <c r="L610" s="513">
        <v>0</v>
      </c>
      <c r="M610" s="513">
        <v>0</v>
      </c>
      <c r="N610" s="487">
        <v>0</v>
      </c>
      <c r="O610" s="487">
        <v>0</v>
      </c>
      <c r="P610" s="487">
        <v>0</v>
      </c>
      <c r="Q610" s="487">
        <v>0</v>
      </c>
      <c r="R610" s="487">
        <v>0</v>
      </c>
      <c r="S610" s="487">
        <v>0</v>
      </c>
      <c r="T610" s="488">
        <v>0</v>
      </c>
      <c r="U610" s="487">
        <v>0</v>
      </c>
      <c r="V610" s="487" t="s">
        <v>992</v>
      </c>
      <c r="W610" s="489">
        <v>1042</v>
      </c>
      <c r="X610" s="487">
        <f>ROUND(IF(V610="СК",4852.98,5055.69)*0.955*0.79*W610,2)</f>
        <v>3974464.46</v>
      </c>
      <c r="Y610" s="489">
        <v>0</v>
      </c>
      <c r="Z610" s="489">
        <v>0</v>
      </c>
      <c r="AA610" s="489">
        <v>0</v>
      </c>
      <c r="AB610" s="489">
        <v>0</v>
      </c>
      <c r="AC610" s="489">
        <v>0</v>
      </c>
      <c r="AD610" s="489">
        <v>0</v>
      </c>
      <c r="AE610" s="489">
        <v>0</v>
      </c>
      <c r="AF610" s="489">
        <v>0</v>
      </c>
      <c r="AG610" s="489">
        <v>0</v>
      </c>
      <c r="AH610" s="489">
        <v>0</v>
      </c>
      <c r="AI610" s="489">
        <v>0</v>
      </c>
      <c r="AJ610" s="489">
        <f>ROUND(X610/95.5*3,2)</f>
        <v>124852.29</v>
      </c>
      <c r="AK610" s="489">
        <f>ROUND(X610/95.5*1.5,2)</f>
        <v>62426.14</v>
      </c>
      <c r="AL610" s="489">
        <v>0</v>
      </c>
      <c r="AN610" s="372">
        <f>I610/'Приложение 1.1'!J608</f>
        <v>0</v>
      </c>
      <c r="AO610" s="372" t="e">
        <f t="shared" si="448"/>
        <v>#DIV/0!</v>
      </c>
      <c r="AP610" s="372" t="e">
        <f t="shared" si="449"/>
        <v>#DIV/0!</v>
      </c>
      <c r="AQ610" s="372" t="e">
        <f t="shared" si="450"/>
        <v>#DIV/0!</v>
      </c>
      <c r="AR610" s="372" t="e">
        <f t="shared" si="451"/>
        <v>#DIV/0!</v>
      </c>
      <c r="AS610" s="372" t="e">
        <f t="shared" si="452"/>
        <v>#DIV/0!</v>
      </c>
      <c r="AT610" s="372" t="e">
        <f t="shared" si="453"/>
        <v>#DIV/0!</v>
      </c>
      <c r="AU610" s="372">
        <f t="shared" si="454"/>
        <v>3814.2653166986565</v>
      </c>
      <c r="AV610" s="372" t="e">
        <f t="shared" si="455"/>
        <v>#DIV/0!</v>
      </c>
      <c r="AW610" s="372" t="e">
        <f t="shared" si="456"/>
        <v>#DIV/0!</v>
      </c>
      <c r="AX610" s="372" t="e">
        <f t="shared" si="457"/>
        <v>#DIV/0!</v>
      </c>
      <c r="AY610" s="372">
        <f>AI610/'Приложение 1.1'!J608</f>
        <v>0</v>
      </c>
      <c r="AZ610" s="404">
        <v>766.59</v>
      </c>
      <c r="BA610" s="404">
        <v>2173.62</v>
      </c>
      <c r="BB610" s="404">
        <v>891.36</v>
      </c>
      <c r="BC610" s="404">
        <v>860.72</v>
      </c>
      <c r="BD610" s="404">
        <v>1699.83</v>
      </c>
      <c r="BE610" s="404">
        <v>1134.04</v>
      </c>
      <c r="BF610" s="404">
        <v>2338035</v>
      </c>
      <c r="BG610" s="404">
        <f t="shared" si="458"/>
        <v>4837.9799999999996</v>
      </c>
      <c r="BH610" s="404">
        <v>9186</v>
      </c>
      <c r="BI610" s="404">
        <v>3559.09</v>
      </c>
      <c r="BJ610" s="404">
        <v>6295.55</v>
      </c>
      <c r="BK610" s="404">
        <f t="shared" si="459"/>
        <v>934101.09</v>
      </c>
      <c r="BL610" s="373" t="str">
        <f t="shared" si="460"/>
        <v xml:space="preserve"> </v>
      </c>
      <c r="BM610" s="373" t="e">
        <f t="shared" si="461"/>
        <v>#DIV/0!</v>
      </c>
      <c r="BN610" s="373" t="e">
        <f t="shared" si="462"/>
        <v>#DIV/0!</v>
      </c>
      <c r="BO610" s="373" t="e">
        <f t="shared" si="463"/>
        <v>#DIV/0!</v>
      </c>
      <c r="BP610" s="373" t="e">
        <f t="shared" si="464"/>
        <v>#DIV/0!</v>
      </c>
      <c r="BQ610" s="373" t="e">
        <f t="shared" si="465"/>
        <v>#DIV/0!</v>
      </c>
      <c r="BR610" s="373" t="e">
        <f t="shared" si="466"/>
        <v>#DIV/0!</v>
      </c>
      <c r="BS610" s="373" t="str">
        <f t="shared" si="467"/>
        <v xml:space="preserve"> </v>
      </c>
      <c r="BT610" s="373" t="e">
        <f t="shared" si="468"/>
        <v>#DIV/0!</v>
      </c>
      <c r="BU610" s="373" t="e">
        <f t="shared" si="469"/>
        <v>#DIV/0!</v>
      </c>
      <c r="BV610" s="373" t="e">
        <f t="shared" si="470"/>
        <v>#DIV/0!</v>
      </c>
      <c r="BW610" s="373" t="str">
        <f t="shared" si="471"/>
        <v xml:space="preserve"> </v>
      </c>
      <c r="BX610" s="403"/>
      <c r="BY610" s="406">
        <f t="shared" si="472"/>
        <v>3.0000000792937018</v>
      </c>
      <c r="BZ610" s="407">
        <f t="shared" si="473"/>
        <v>1.4999999195048783</v>
      </c>
      <c r="CA610" s="408">
        <f t="shared" si="474"/>
        <v>3993.9950959692901</v>
      </c>
      <c r="CB610" s="404">
        <f t="shared" si="475"/>
        <v>5055.6899999999996</v>
      </c>
      <c r="CC610" s="409" t="str">
        <f t="shared" si="476"/>
        <v xml:space="preserve"> </v>
      </c>
    </row>
    <row r="611" spans="1:82" s="403" customFormat="1" ht="36" customHeight="1">
      <c r="A611" s="866" t="s">
        <v>300</v>
      </c>
      <c r="B611" s="866"/>
      <c r="C611" s="410">
        <f>SUM(C609)</f>
        <v>347.9</v>
      </c>
      <c r="D611" s="423"/>
      <c r="E611" s="410"/>
      <c r="F611" s="410"/>
      <c r="G611" s="410">
        <f>SUM(G609:G610)</f>
        <v>5570684.2999999998</v>
      </c>
      <c r="H611" s="410">
        <f t="shared" ref="H611:U611" si="496">SUM(H609:H610)</f>
        <v>0</v>
      </c>
      <c r="I611" s="410">
        <f t="shared" si="496"/>
        <v>0</v>
      </c>
      <c r="J611" s="410">
        <f t="shared" si="496"/>
        <v>0</v>
      </c>
      <c r="K611" s="410">
        <f t="shared" si="496"/>
        <v>0</v>
      </c>
      <c r="L611" s="410">
        <f t="shared" si="496"/>
        <v>0</v>
      </c>
      <c r="M611" s="410">
        <f t="shared" si="496"/>
        <v>0</v>
      </c>
      <c r="N611" s="410">
        <f t="shared" si="496"/>
        <v>0</v>
      </c>
      <c r="O611" s="410">
        <f t="shared" si="496"/>
        <v>0</v>
      </c>
      <c r="P611" s="410">
        <f t="shared" si="496"/>
        <v>0</v>
      </c>
      <c r="Q611" s="410">
        <f t="shared" si="496"/>
        <v>0</v>
      </c>
      <c r="R611" s="410">
        <f t="shared" si="496"/>
        <v>0</v>
      </c>
      <c r="S611" s="410">
        <f t="shared" si="496"/>
        <v>0</v>
      </c>
      <c r="T611" s="488">
        <f t="shared" si="496"/>
        <v>0</v>
      </c>
      <c r="U611" s="410">
        <f t="shared" si="496"/>
        <v>0</v>
      </c>
      <c r="V611" s="410" t="s">
        <v>388</v>
      </c>
      <c r="W611" s="410">
        <f>SUM(W609:W610)</f>
        <v>1409.5</v>
      </c>
      <c r="X611" s="410">
        <f t="shared" ref="X611:AL611" si="497">SUM(X609:X610)</f>
        <v>5320003.51</v>
      </c>
      <c r="Y611" s="410">
        <f t="shared" si="497"/>
        <v>0</v>
      </c>
      <c r="Z611" s="410">
        <f t="shared" si="497"/>
        <v>0</v>
      </c>
      <c r="AA611" s="410">
        <f t="shared" si="497"/>
        <v>0</v>
      </c>
      <c r="AB611" s="410">
        <f t="shared" si="497"/>
        <v>0</v>
      </c>
      <c r="AC611" s="410">
        <f t="shared" si="497"/>
        <v>0</v>
      </c>
      <c r="AD611" s="410">
        <f t="shared" si="497"/>
        <v>0</v>
      </c>
      <c r="AE611" s="410">
        <f t="shared" si="497"/>
        <v>0</v>
      </c>
      <c r="AF611" s="410">
        <f t="shared" si="497"/>
        <v>0</v>
      </c>
      <c r="AG611" s="410">
        <f t="shared" si="497"/>
        <v>0</v>
      </c>
      <c r="AH611" s="410">
        <f t="shared" si="497"/>
        <v>0</v>
      </c>
      <c r="AI611" s="410">
        <f t="shared" si="497"/>
        <v>0</v>
      </c>
      <c r="AJ611" s="410">
        <f t="shared" si="497"/>
        <v>167120.53</v>
      </c>
      <c r="AK611" s="410">
        <f t="shared" si="497"/>
        <v>83560.259999999995</v>
      </c>
      <c r="AL611" s="410">
        <f t="shared" si="497"/>
        <v>0</v>
      </c>
      <c r="AN611" s="372">
        <f>I611/'Приложение 1.1'!J609</f>
        <v>0</v>
      </c>
      <c r="AO611" s="372" t="e">
        <f t="shared" si="448"/>
        <v>#DIV/0!</v>
      </c>
      <c r="AP611" s="372" t="e">
        <f t="shared" si="449"/>
        <v>#DIV/0!</v>
      </c>
      <c r="AQ611" s="372" t="e">
        <f t="shared" si="450"/>
        <v>#DIV/0!</v>
      </c>
      <c r="AR611" s="372" t="e">
        <f t="shared" si="451"/>
        <v>#DIV/0!</v>
      </c>
      <c r="AS611" s="372" t="e">
        <f t="shared" si="452"/>
        <v>#DIV/0!</v>
      </c>
      <c r="AT611" s="372" t="e">
        <f t="shared" si="453"/>
        <v>#DIV/0!</v>
      </c>
      <c r="AU611" s="372">
        <f t="shared" si="454"/>
        <v>3774.390571124512</v>
      </c>
      <c r="AV611" s="372" t="e">
        <f t="shared" si="455"/>
        <v>#DIV/0!</v>
      </c>
      <c r="AW611" s="372" t="e">
        <f t="shared" si="456"/>
        <v>#DIV/0!</v>
      </c>
      <c r="AX611" s="372" t="e">
        <f t="shared" si="457"/>
        <v>#DIV/0!</v>
      </c>
      <c r="AY611" s="372">
        <f>AI611/'Приложение 1.1'!J609</f>
        <v>0</v>
      </c>
      <c r="AZ611" s="404">
        <v>766.59</v>
      </c>
      <c r="BA611" s="404">
        <v>2173.62</v>
      </c>
      <c r="BB611" s="404">
        <v>891.36</v>
      </c>
      <c r="BC611" s="404">
        <v>860.72</v>
      </c>
      <c r="BD611" s="404">
        <v>1699.83</v>
      </c>
      <c r="BE611" s="404">
        <v>1134.04</v>
      </c>
      <c r="BF611" s="404">
        <v>2338035</v>
      </c>
      <c r="BG611" s="404">
        <f t="shared" si="458"/>
        <v>4644</v>
      </c>
      <c r="BH611" s="404">
        <v>9186</v>
      </c>
      <c r="BI611" s="404">
        <v>3559.09</v>
      </c>
      <c r="BJ611" s="404">
        <v>6295.55</v>
      </c>
      <c r="BK611" s="404">
        <f t="shared" si="459"/>
        <v>934101.09</v>
      </c>
      <c r="BL611" s="373" t="str">
        <f t="shared" si="460"/>
        <v xml:space="preserve"> </v>
      </c>
      <c r="BM611" s="373" t="e">
        <f t="shared" si="461"/>
        <v>#DIV/0!</v>
      </c>
      <c r="BN611" s="373" t="e">
        <f t="shared" si="462"/>
        <v>#DIV/0!</v>
      </c>
      <c r="BO611" s="373" t="e">
        <f t="shared" si="463"/>
        <v>#DIV/0!</v>
      </c>
      <c r="BP611" s="373" t="e">
        <f t="shared" si="464"/>
        <v>#DIV/0!</v>
      </c>
      <c r="BQ611" s="373" t="e">
        <f t="shared" si="465"/>
        <v>#DIV/0!</v>
      </c>
      <c r="BR611" s="373" t="e">
        <f t="shared" si="466"/>
        <v>#DIV/0!</v>
      </c>
      <c r="BS611" s="373" t="str">
        <f t="shared" si="467"/>
        <v xml:space="preserve"> </v>
      </c>
      <c r="BT611" s="373" t="e">
        <f t="shared" si="468"/>
        <v>#DIV/0!</v>
      </c>
      <c r="BU611" s="373" t="e">
        <f t="shared" si="469"/>
        <v>#DIV/0!</v>
      </c>
      <c r="BV611" s="373" t="e">
        <f t="shared" si="470"/>
        <v>#DIV/0!</v>
      </c>
      <c r="BW611" s="373" t="str">
        <f t="shared" si="471"/>
        <v xml:space="preserve"> </v>
      </c>
      <c r="BY611" s="406">
        <f t="shared" si="472"/>
        <v>3.0000000179511161</v>
      </c>
      <c r="BZ611" s="407">
        <f t="shared" si="473"/>
        <v>1.499999919219978</v>
      </c>
      <c r="CA611" s="408">
        <f t="shared" si="474"/>
        <v>3952.2414331323162</v>
      </c>
      <c r="CB611" s="404">
        <f t="shared" si="475"/>
        <v>4852.9799999999996</v>
      </c>
      <c r="CC611" s="409" t="str">
        <f t="shared" si="476"/>
        <v xml:space="preserve"> </v>
      </c>
    </row>
    <row r="612" spans="1:82" s="403" customFormat="1" ht="15.75" customHeight="1">
      <c r="A612" s="867" t="s">
        <v>296</v>
      </c>
      <c r="B612" s="868"/>
      <c r="C612" s="868"/>
      <c r="D612" s="868"/>
      <c r="E612" s="868"/>
      <c r="F612" s="868"/>
      <c r="G612" s="868"/>
      <c r="H612" s="868"/>
      <c r="I612" s="868"/>
      <c r="J612" s="868"/>
      <c r="K612" s="868"/>
      <c r="L612" s="868"/>
      <c r="M612" s="868"/>
      <c r="N612" s="868"/>
      <c r="O612" s="868"/>
      <c r="P612" s="868"/>
      <c r="Q612" s="868"/>
      <c r="R612" s="868"/>
      <c r="S612" s="868"/>
      <c r="T612" s="868"/>
      <c r="U612" s="868"/>
      <c r="V612" s="868"/>
      <c r="W612" s="868"/>
      <c r="X612" s="868"/>
      <c r="Y612" s="868"/>
      <c r="Z612" s="868"/>
      <c r="AA612" s="868"/>
      <c r="AB612" s="868"/>
      <c r="AC612" s="868"/>
      <c r="AD612" s="868"/>
      <c r="AE612" s="868"/>
      <c r="AF612" s="868"/>
      <c r="AG612" s="868"/>
      <c r="AH612" s="868"/>
      <c r="AI612" s="868"/>
      <c r="AJ612" s="868"/>
      <c r="AK612" s="868"/>
      <c r="AL612" s="869"/>
      <c r="AN612" s="372" t="e">
        <f>I612/'Приложение 1.1'!J610</f>
        <v>#DIV/0!</v>
      </c>
      <c r="AO612" s="372" t="e">
        <f t="shared" si="448"/>
        <v>#DIV/0!</v>
      </c>
      <c r="AP612" s="372" t="e">
        <f t="shared" si="449"/>
        <v>#DIV/0!</v>
      </c>
      <c r="AQ612" s="372" t="e">
        <f t="shared" si="450"/>
        <v>#DIV/0!</v>
      </c>
      <c r="AR612" s="372" t="e">
        <f t="shared" si="451"/>
        <v>#DIV/0!</v>
      </c>
      <c r="AS612" s="372" t="e">
        <f t="shared" si="452"/>
        <v>#DIV/0!</v>
      </c>
      <c r="AT612" s="372" t="e">
        <f t="shared" si="453"/>
        <v>#DIV/0!</v>
      </c>
      <c r="AU612" s="372" t="e">
        <f t="shared" si="454"/>
        <v>#DIV/0!</v>
      </c>
      <c r="AV612" s="372" t="e">
        <f t="shared" si="455"/>
        <v>#DIV/0!</v>
      </c>
      <c r="AW612" s="372" t="e">
        <f t="shared" si="456"/>
        <v>#DIV/0!</v>
      </c>
      <c r="AX612" s="372" t="e">
        <f t="shared" si="457"/>
        <v>#DIV/0!</v>
      </c>
      <c r="AY612" s="372" t="e">
        <f>AI612/'Приложение 1.1'!J610</f>
        <v>#DIV/0!</v>
      </c>
      <c r="AZ612" s="404">
        <v>766.59</v>
      </c>
      <c r="BA612" s="404">
        <v>2173.62</v>
      </c>
      <c r="BB612" s="404">
        <v>891.36</v>
      </c>
      <c r="BC612" s="404">
        <v>860.72</v>
      </c>
      <c r="BD612" s="404">
        <v>1699.83</v>
      </c>
      <c r="BE612" s="404">
        <v>1134.04</v>
      </c>
      <c r="BF612" s="404">
        <v>2338035</v>
      </c>
      <c r="BG612" s="404">
        <f t="shared" si="458"/>
        <v>4644</v>
      </c>
      <c r="BH612" s="404">
        <v>9186</v>
      </c>
      <c r="BI612" s="404">
        <v>3559.09</v>
      </c>
      <c r="BJ612" s="404">
        <v>6295.55</v>
      </c>
      <c r="BK612" s="404">
        <f t="shared" si="459"/>
        <v>934101.09</v>
      </c>
      <c r="BL612" s="373" t="e">
        <f t="shared" si="460"/>
        <v>#DIV/0!</v>
      </c>
      <c r="BM612" s="373" t="e">
        <f t="shared" si="461"/>
        <v>#DIV/0!</v>
      </c>
      <c r="BN612" s="373" t="e">
        <f t="shared" si="462"/>
        <v>#DIV/0!</v>
      </c>
      <c r="BO612" s="373" t="e">
        <f t="shared" si="463"/>
        <v>#DIV/0!</v>
      </c>
      <c r="BP612" s="373" t="e">
        <f t="shared" si="464"/>
        <v>#DIV/0!</v>
      </c>
      <c r="BQ612" s="373" t="e">
        <f t="shared" si="465"/>
        <v>#DIV/0!</v>
      </c>
      <c r="BR612" s="373" t="e">
        <f t="shared" si="466"/>
        <v>#DIV/0!</v>
      </c>
      <c r="BS612" s="373" t="e">
        <f t="shared" si="467"/>
        <v>#DIV/0!</v>
      </c>
      <c r="BT612" s="373" t="e">
        <f t="shared" si="468"/>
        <v>#DIV/0!</v>
      </c>
      <c r="BU612" s="373" t="e">
        <f t="shared" si="469"/>
        <v>#DIV/0!</v>
      </c>
      <c r="BV612" s="373" t="e">
        <f t="shared" si="470"/>
        <v>#DIV/0!</v>
      </c>
      <c r="BW612" s="373" t="e">
        <f t="shared" si="471"/>
        <v>#DIV/0!</v>
      </c>
      <c r="BY612" s="406" t="e">
        <f t="shared" si="472"/>
        <v>#DIV/0!</v>
      </c>
      <c r="BZ612" s="407" t="e">
        <f t="shared" si="473"/>
        <v>#DIV/0!</v>
      </c>
      <c r="CA612" s="408" t="e">
        <f t="shared" si="474"/>
        <v>#DIV/0!</v>
      </c>
      <c r="CB612" s="404">
        <f t="shared" si="475"/>
        <v>4852.9799999999996</v>
      </c>
      <c r="CC612" s="409" t="e">
        <f t="shared" si="476"/>
        <v>#DIV/0!</v>
      </c>
    </row>
    <row r="613" spans="1:82" s="403" customFormat="1" ht="9" customHeight="1">
      <c r="A613" s="541">
        <v>216</v>
      </c>
      <c r="B613" s="442" t="s">
        <v>877</v>
      </c>
      <c r="C613" s="410">
        <v>994.1</v>
      </c>
      <c r="D613" s="413"/>
      <c r="E613" s="410"/>
      <c r="F613" s="410"/>
      <c r="G613" s="415">
        <f>ROUND(X613+AJ613+AK613,2)</f>
        <v>4230274.72</v>
      </c>
      <c r="H613" s="410">
        <f>I613+K613+M613+O613+Q613+S613</f>
        <v>0</v>
      </c>
      <c r="I613" s="416">
        <v>0</v>
      </c>
      <c r="J613" s="416">
        <v>0</v>
      </c>
      <c r="K613" s="416">
        <v>0</v>
      </c>
      <c r="L613" s="416">
        <v>0</v>
      </c>
      <c r="M613" s="416">
        <v>0</v>
      </c>
      <c r="N613" s="410">
        <v>0</v>
      </c>
      <c r="O613" s="410">
        <v>0</v>
      </c>
      <c r="P613" s="410">
        <v>0</v>
      </c>
      <c r="Q613" s="410">
        <v>0</v>
      </c>
      <c r="R613" s="410">
        <v>0</v>
      </c>
      <c r="S613" s="410">
        <v>0</v>
      </c>
      <c r="T613" s="417">
        <v>0</v>
      </c>
      <c r="U613" s="410">
        <v>0</v>
      </c>
      <c r="V613" s="410" t="s">
        <v>993</v>
      </c>
      <c r="W613" s="405">
        <v>1103.4000000000001</v>
      </c>
      <c r="X613" s="410">
        <f>ROUND(IF(V613="СК",4852.98,5055.69)*0.955*0.79*W613,2)</f>
        <v>4039912.36</v>
      </c>
      <c r="Y613" s="405">
        <v>0</v>
      </c>
      <c r="Z613" s="405">
        <v>0</v>
      </c>
      <c r="AA613" s="405">
        <v>0</v>
      </c>
      <c r="AB613" s="405">
        <v>0</v>
      </c>
      <c r="AC613" s="405">
        <v>0</v>
      </c>
      <c r="AD613" s="405">
        <v>0</v>
      </c>
      <c r="AE613" s="405">
        <v>0</v>
      </c>
      <c r="AF613" s="405">
        <v>0</v>
      </c>
      <c r="AG613" s="405">
        <v>0</v>
      </c>
      <c r="AH613" s="405">
        <v>0</v>
      </c>
      <c r="AI613" s="405">
        <v>0</v>
      </c>
      <c r="AJ613" s="405">
        <f>ROUND(X613/95.5*3,2)</f>
        <v>126908.24</v>
      </c>
      <c r="AK613" s="405">
        <f>ROUND(X613/95.5*1.5,2)</f>
        <v>63454.12</v>
      </c>
      <c r="AL613" s="405">
        <v>0</v>
      </c>
      <c r="AN613" s="372">
        <f>I613/'Приложение 1.1'!J611</f>
        <v>0</v>
      </c>
      <c r="AO613" s="372" t="e">
        <f t="shared" si="448"/>
        <v>#DIV/0!</v>
      </c>
      <c r="AP613" s="372" t="e">
        <f t="shared" si="449"/>
        <v>#DIV/0!</v>
      </c>
      <c r="AQ613" s="372" t="e">
        <f t="shared" si="450"/>
        <v>#DIV/0!</v>
      </c>
      <c r="AR613" s="372" t="e">
        <f t="shared" si="451"/>
        <v>#DIV/0!</v>
      </c>
      <c r="AS613" s="372" t="e">
        <f t="shared" si="452"/>
        <v>#DIV/0!</v>
      </c>
      <c r="AT613" s="372" t="e">
        <f t="shared" si="453"/>
        <v>#DIV/0!</v>
      </c>
      <c r="AU613" s="372">
        <f t="shared" si="454"/>
        <v>3661.3307594707262</v>
      </c>
      <c r="AV613" s="372" t="e">
        <f t="shared" si="455"/>
        <v>#DIV/0!</v>
      </c>
      <c r="AW613" s="372" t="e">
        <f t="shared" si="456"/>
        <v>#DIV/0!</v>
      </c>
      <c r="AX613" s="372" t="e">
        <f t="shared" si="457"/>
        <v>#DIV/0!</v>
      </c>
      <c r="AY613" s="372">
        <f>AI613/'Приложение 1.1'!J611</f>
        <v>0</v>
      </c>
      <c r="AZ613" s="404">
        <v>766.59</v>
      </c>
      <c r="BA613" s="404">
        <v>2173.62</v>
      </c>
      <c r="BB613" s="404">
        <v>891.36</v>
      </c>
      <c r="BC613" s="404">
        <v>860.72</v>
      </c>
      <c r="BD613" s="404">
        <v>1699.83</v>
      </c>
      <c r="BE613" s="404">
        <v>1134.04</v>
      </c>
      <c r="BF613" s="404">
        <v>2338035</v>
      </c>
      <c r="BG613" s="404">
        <f t="shared" si="458"/>
        <v>4644</v>
      </c>
      <c r="BH613" s="404">
        <v>9186</v>
      </c>
      <c r="BI613" s="404">
        <v>3559.09</v>
      </c>
      <c r="BJ613" s="404">
        <v>6295.55</v>
      </c>
      <c r="BK613" s="404">
        <f t="shared" si="459"/>
        <v>934101.09</v>
      </c>
      <c r="BL613" s="373" t="str">
        <f t="shared" si="460"/>
        <v xml:space="preserve"> </v>
      </c>
      <c r="BM613" s="373" t="e">
        <f t="shared" si="461"/>
        <v>#DIV/0!</v>
      </c>
      <c r="BN613" s="373" t="e">
        <f t="shared" si="462"/>
        <v>#DIV/0!</v>
      </c>
      <c r="BO613" s="373" t="e">
        <f t="shared" si="463"/>
        <v>#DIV/0!</v>
      </c>
      <c r="BP613" s="373" t="e">
        <f t="shared" si="464"/>
        <v>#DIV/0!</v>
      </c>
      <c r="BQ613" s="373" t="e">
        <f t="shared" si="465"/>
        <v>#DIV/0!</v>
      </c>
      <c r="BR613" s="373" t="e">
        <f t="shared" si="466"/>
        <v>#DIV/0!</v>
      </c>
      <c r="BS613" s="373" t="str">
        <f t="shared" si="467"/>
        <v xml:space="preserve"> </v>
      </c>
      <c r="BT613" s="373" t="e">
        <f t="shared" si="468"/>
        <v>#DIV/0!</v>
      </c>
      <c r="BU613" s="373" t="e">
        <f t="shared" si="469"/>
        <v>#DIV/0!</v>
      </c>
      <c r="BV613" s="373" t="e">
        <f t="shared" si="470"/>
        <v>#DIV/0!</v>
      </c>
      <c r="BW613" s="373" t="str">
        <f t="shared" si="471"/>
        <v xml:space="preserve"> </v>
      </c>
      <c r="BY613" s="406">
        <f t="shared" si="472"/>
        <v>2.9999999621773976</v>
      </c>
      <c r="BZ613" s="407">
        <f t="shared" si="473"/>
        <v>1.4999999810886988</v>
      </c>
      <c r="CA613" s="408">
        <f t="shared" si="474"/>
        <v>3833.8541961210799</v>
      </c>
      <c r="CB613" s="404">
        <f t="shared" si="475"/>
        <v>4852.9799999999996</v>
      </c>
      <c r="CC613" s="409" t="str">
        <f t="shared" si="476"/>
        <v xml:space="preserve"> </v>
      </c>
    </row>
    <row r="614" spans="1:82" s="403" customFormat="1" ht="34.5" customHeight="1">
      <c r="A614" s="866" t="s">
        <v>302</v>
      </c>
      <c r="B614" s="866"/>
      <c r="C614" s="410">
        <f>SUM(C613)</f>
        <v>994.1</v>
      </c>
      <c r="D614" s="423"/>
      <c r="E614" s="410"/>
      <c r="F614" s="410"/>
      <c r="G614" s="410">
        <f>SUM(G613)</f>
        <v>4230274.72</v>
      </c>
      <c r="H614" s="410">
        <f t="shared" ref="H614:AL614" si="498">SUM(H613)</f>
        <v>0</v>
      </c>
      <c r="I614" s="410">
        <f t="shared" si="498"/>
        <v>0</v>
      </c>
      <c r="J614" s="410">
        <f t="shared" si="498"/>
        <v>0</v>
      </c>
      <c r="K614" s="410">
        <f t="shared" si="498"/>
        <v>0</v>
      </c>
      <c r="L614" s="410">
        <f t="shared" si="498"/>
        <v>0</v>
      </c>
      <c r="M614" s="410">
        <f t="shared" si="498"/>
        <v>0</v>
      </c>
      <c r="N614" s="410">
        <f t="shared" si="498"/>
        <v>0</v>
      </c>
      <c r="O614" s="410">
        <f t="shared" si="498"/>
        <v>0</v>
      </c>
      <c r="P614" s="410">
        <f t="shared" si="498"/>
        <v>0</v>
      </c>
      <c r="Q614" s="410">
        <f t="shared" si="498"/>
        <v>0</v>
      </c>
      <c r="R614" s="410">
        <f t="shared" si="498"/>
        <v>0</v>
      </c>
      <c r="S614" s="410">
        <f t="shared" si="498"/>
        <v>0</v>
      </c>
      <c r="T614" s="417">
        <f t="shared" si="498"/>
        <v>0</v>
      </c>
      <c r="U614" s="410">
        <f t="shared" si="498"/>
        <v>0</v>
      </c>
      <c r="V614" s="410" t="s">
        <v>388</v>
      </c>
      <c r="W614" s="410">
        <f t="shared" si="498"/>
        <v>1103.4000000000001</v>
      </c>
      <c r="X614" s="410">
        <f t="shared" si="498"/>
        <v>4039912.36</v>
      </c>
      <c r="Y614" s="410">
        <f t="shared" si="498"/>
        <v>0</v>
      </c>
      <c r="Z614" s="410">
        <f t="shared" si="498"/>
        <v>0</v>
      </c>
      <c r="AA614" s="410">
        <f t="shared" si="498"/>
        <v>0</v>
      </c>
      <c r="AB614" s="410">
        <f t="shared" si="498"/>
        <v>0</v>
      </c>
      <c r="AC614" s="410">
        <f t="shared" si="498"/>
        <v>0</v>
      </c>
      <c r="AD614" s="410">
        <f t="shared" si="498"/>
        <v>0</v>
      </c>
      <c r="AE614" s="410">
        <f t="shared" si="498"/>
        <v>0</v>
      </c>
      <c r="AF614" s="410">
        <f t="shared" si="498"/>
        <v>0</v>
      </c>
      <c r="AG614" s="410">
        <f t="shared" si="498"/>
        <v>0</v>
      </c>
      <c r="AH614" s="410">
        <f t="shared" si="498"/>
        <v>0</v>
      </c>
      <c r="AI614" s="410">
        <f t="shared" si="498"/>
        <v>0</v>
      </c>
      <c r="AJ614" s="410">
        <f t="shared" si="498"/>
        <v>126908.24</v>
      </c>
      <c r="AK614" s="410">
        <f t="shared" si="498"/>
        <v>63454.12</v>
      </c>
      <c r="AL614" s="410">
        <f t="shared" si="498"/>
        <v>0</v>
      </c>
      <c r="AN614" s="372">
        <f>I614/'Приложение 1.1'!J612</f>
        <v>0</v>
      </c>
      <c r="AO614" s="372" t="e">
        <f t="shared" si="448"/>
        <v>#DIV/0!</v>
      </c>
      <c r="AP614" s="372" t="e">
        <f t="shared" si="449"/>
        <v>#DIV/0!</v>
      </c>
      <c r="AQ614" s="372" t="e">
        <f t="shared" si="450"/>
        <v>#DIV/0!</v>
      </c>
      <c r="AR614" s="372" t="e">
        <f t="shared" si="451"/>
        <v>#DIV/0!</v>
      </c>
      <c r="AS614" s="372" t="e">
        <f t="shared" si="452"/>
        <v>#DIV/0!</v>
      </c>
      <c r="AT614" s="372" t="e">
        <f t="shared" si="453"/>
        <v>#DIV/0!</v>
      </c>
      <c r="AU614" s="372">
        <f t="shared" si="454"/>
        <v>3661.3307594707262</v>
      </c>
      <c r="AV614" s="372" t="e">
        <f t="shared" si="455"/>
        <v>#DIV/0!</v>
      </c>
      <c r="AW614" s="372" t="e">
        <f t="shared" si="456"/>
        <v>#DIV/0!</v>
      </c>
      <c r="AX614" s="372" t="e">
        <f t="shared" si="457"/>
        <v>#DIV/0!</v>
      </c>
      <c r="AY614" s="372">
        <f>AI614/'Приложение 1.1'!J612</f>
        <v>0</v>
      </c>
      <c r="AZ614" s="404">
        <v>766.59</v>
      </c>
      <c r="BA614" s="404">
        <v>2173.62</v>
      </c>
      <c r="BB614" s="404">
        <v>891.36</v>
      </c>
      <c r="BC614" s="404">
        <v>860.72</v>
      </c>
      <c r="BD614" s="404">
        <v>1699.83</v>
      </c>
      <c r="BE614" s="404">
        <v>1134.04</v>
      </c>
      <c r="BF614" s="404">
        <v>2338035</v>
      </c>
      <c r="BG614" s="404">
        <f t="shared" si="458"/>
        <v>4644</v>
      </c>
      <c r="BH614" s="404">
        <v>9186</v>
      </c>
      <c r="BI614" s="404">
        <v>3559.09</v>
      </c>
      <c r="BJ614" s="404">
        <v>6295.55</v>
      </c>
      <c r="BK614" s="404">
        <f t="shared" si="459"/>
        <v>934101.09</v>
      </c>
      <c r="BL614" s="373" t="str">
        <f t="shared" si="460"/>
        <v xml:space="preserve"> </v>
      </c>
      <c r="BM614" s="373" t="e">
        <f t="shared" si="461"/>
        <v>#DIV/0!</v>
      </c>
      <c r="BN614" s="373" t="e">
        <f t="shared" si="462"/>
        <v>#DIV/0!</v>
      </c>
      <c r="BO614" s="373" t="e">
        <f t="shared" si="463"/>
        <v>#DIV/0!</v>
      </c>
      <c r="BP614" s="373" t="e">
        <f t="shared" si="464"/>
        <v>#DIV/0!</v>
      </c>
      <c r="BQ614" s="373" t="e">
        <f t="shared" si="465"/>
        <v>#DIV/0!</v>
      </c>
      <c r="BR614" s="373" t="e">
        <f t="shared" si="466"/>
        <v>#DIV/0!</v>
      </c>
      <c r="BS614" s="373" t="str">
        <f t="shared" si="467"/>
        <v xml:space="preserve"> </v>
      </c>
      <c r="BT614" s="373" t="e">
        <f t="shared" si="468"/>
        <v>#DIV/0!</v>
      </c>
      <c r="BU614" s="373" t="e">
        <f t="shared" si="469"/>
        <v>#DIV/0!</v>
      </c>
      <c r="BV614" s="373" t="e">
        <f t="shared" si="470"/>
        <v>#DIV/0!</v>
      </c>
      <c r="BW614" s="373" t="str">
        <f t="shared" si="471"/>
        <v xml:space="preserve"> </v>
      </c>
      <c r="BY614" s="406">
        <f t="shared" si="472"/>
        <v>2.9999999621773976</v>
      </c>
      <c r="BZ614" s="407">
        <f t="shared" si="473"/>
        <v>1.4999999810886988</v>
      </c>
      <c r="CA614" s="408">
        <f t="shared" si="474"/>
        <v>3833.8541961210799</v>
      </c>
      <c r="CB614" s="404">
        <f t="shared" si="475"/>
        <v>4852.9799999999996</v>
      </c>
      <c r="CC614" s="409" t="str">
        <f t="shared" si="476"/>
        <v xml:space="preserve"> </v>
      </c>
    </row>
    <row r="615" spans="1:82" s="403" customFormat="1" ht="13.5" customHeight="1">
      <c r="A615" s="813" t="s">
        <v>892</v>
      </c>
      <c r="B615" s="814"/>
      <c r="C615" s="814"/>
      <c r="D615" s="814"/>
      <c r="E615" s="814"/>
      <c r="F615" s="814"/>
      <c r="G615" s="814"/>
      <c r="H615" s="814"/>
      <c r="I615" s="814"/>
      <c r="J615" s="814"/>
      <c r="K615" s="814"/>
      <c r="L615" s="814"/>
      <c r="M615" s="814"/>
      <c r="N615" s="814"/>
      <c r="O615" s="814"/>
      <c r="P615" s="814"/>
      <c r="Q615" s="814"/>
      <c r="R615" s="814"/>
      <c r="S615" s="814"/>
      <c r="T615" s="814"/>
      <c r="U615" s="814"/>
      <c r="V615" s="814"/>
      <c r="W615" s="814"/>
      <c r="X615" s="814"/>
      <c r="Y615" s="814"/>
      <c r="Z615" s="814"/>
      <c r="AA615" s="814"/>
      <c r="AB615" s="814"/>
      <c r="AC615" s="814"/>
      <c r="AD615" s="814"/>
      <c r="AE615" s="814"/>
      <c r="AF615" s="814"/>
      <c r="AG615" s="814"/>
      <c r="AH615" s="814"/>
      <c r="AI615" s="814"/>
      <c r="AJ615" s="814"/>
      <c r="AK615" s="814"/>
      <c r="AL615" s="815"/>
      <c r="AN615" s="372" t="e">
        <f>I615/'Приложение 1.1'!J613</f>
        <v>#DIV/0!</v>
      </c>
      <c r="AO615" s="372" t="e">
        <f t="shared" si="448"/>
        <v>#DIV/0!</v>
      </c>
      <c r="AP615" s="372" t="e">
        <f t="shared" si="449"/>
        <v>#DIV/0!</v>
      </c>
      <c r="AQ615" s="372" t="e">
        <f t="shared" si="450"/>
        <v>#DIV/0!</v>
      </c>
      <c r="AR615" s="372" t="e">
        <f t="shared" si="451"/>
        <v>#DIV/0!</v>
      </c>
      <c r="AS615" s="372" t="e">
        <f t="shared" si="452"/>
        <v>#DIV/0!</v>
      </c>
      <c r="AT615" s="372" t="e">
        <f t="shared" si="453"/>
        <v>#DIV/0!</v>
      </c>
      <c r="AU615" s="372" t="e">
        <f t="shared" si="454"/>
        <v>#DIV/0!</v>
      </c>
      <c r="AV615" s="372" t="e">
        <f t="shared" si="455"/>
        <v>#DIV/0!</v>
      </c>
      <c r="AW615" s="372" t="e">
        <f t="shared" si="456"/>
        <v>#DIV/0!</v>
      </c>
      <c r="AX615" s="372" t="e">
        <f t="shared" si="457"/>
        <v>#DIV/0!</v>
      </c>
      <c r="AY615" s="372" t="e">
        <f>AI615/'Приложение 1.1'!J613</f>
        <v>#DIV/0!</v>
      </c>
      <c r="AZ615" s="404">
        <v>766.59</v>
      </c>
      <c r="BA615" s="404">
        <v>2173.62</v>
      </c>
      <c r="BB615" s="404">
        <v>891.36</v>
      </c>
      <c r="BC615" s="404">
        <v>860.72</v>
      </c>
      <c r="BD615" s="404">
        <v>1699.83</v>
      </c>
      <c r="BE615" s="404">
        <v>1134.04</v>
      </c>
      <c r="BF615" s="404">
        <v>2338035</v>
      </c>
      <c r="BG615" s="404">
        <f t="shared" si="458"/>
        <v>4644</v>
      </c>
      <c r="BH615" s="404">
        <v>9186</v>
      </c>
      <c r="BI615" s="404">
        <v>3559.09</v>
      </c>
      <c r="BJ615" s="404">
        <v>6295.55</v>
      </c>
      <c r="BK615" s="404">
        <f t="shared" si="459"/>
        <v>934101.09</v>
      </c>
      <c r="BL615" s="373" t="e">
        <f t="shared" si="460"/>
        <v>#DIV/0!</v>
      </c>
      <c r="BM615" s="373" t="e">
        <f t="shared" si="461"/>
        <v>#DIV/0!</v>
      </c>
      <c r="BN615" s="373" t="e">
        <f t="shared" si="462"/>
        <v>#DIV/0!</v>
      </c>
      <c r="BO615" s="373" t="e">
        <f t="shared" si="463"/>
        <v>#DIV/0!</v>
      </c>
      <c r="BP615" s="373" t="e">
        <f t="shared" si="464"/>
        <v>#DIV/0!</v>
      </c>
      <c r="BQ615" s="373" t="e">
        <f t="shared" si="465"/>
        <v>#DIV/0!</v>
      </c>
      <c r="BR615" s="373" t="e">
        <f t="shared" si="466"/>
        <v>#DIV/0!</v>
      </c>
      <c r="BS615" s="373" t="e">
        <f t="shared" si="467"/>
        <v>#DIV/0!</v>
      </c>
      <c r="BT615" s="373" t="e">
        <f t="shared" si="468"/>
        <v>#DIV/0!</v>
      </c>
      <c r="BU615" s="373" t="e">
        <f t="shared" si="469"/>
        <v>#DIV/0!</v>
      </c>
      <c r="BV615" s="373" t="e">
        <f t="shared" si="470"/>
        <v>#DIV/0!</v>
      </c>
      <c r="BW615" s="373" t="e">
        <f t="shared" si="471"/>
        <v>#DIV/0!</v>
      </c>
      <c r="BY615" s="406" t="e">
        <f t="shared" si="472"/>
        <v>#DIV/0!</v>
      </c>
      <c r="BZ615" s="407" t="e">
        <f t="shared" si="473"/>
        <v>#DIV/0!</v>
      </c>
      <c r="CA615" s="408" t="e">
        <f t="shared" si="474"/>
        <v>#DIV/0!</v>
      </c>
      <c r="CB615" s="404">
        <f t="shared" si="475"/>
        <v>4852.9799999999996</v>
      </c>
      <c r="CC615" s="409" t="e">
        <f t="shared" si="476"/>
        <v>#DIV/0!</v>
      </c>
    </row>
    <row r="616" spans="1:82" s="403" customFormat="1" ht="9" customHeight="1">
      <c r="A616" s="151">
        <v>217</v>
      </c>
      <c r="B616" s="442" t="s">
        <v>893</v>
      </c>
      <c r="C616" s="410">
        <v>601.1</v>
      </c>
      <c r="D616" s="413"/>
      <c r="E616" s="410"/>
      <c r="F616" s="410"/>
      <c r="G616" s="415">
        <f>ROUND(X616+AJ616+AK616,2)</f>
        <v>1794243.77</v>
      </c>
      <c r="H616" s="410">
        <f>I616+K616+M616+O616+Q616+S616</f>
        <v>0</v>
      </c>
      <c r="I616" s="416">
        <v>0</v>
      </c>
      <c r="J616" s="416">
        <v>0</v>
      </c>
      <c r="K616" s="416">
        <v>0</v>
      </c>
      <c r="L616" s="416">
        <v>0</v>
      </c>
      <c r="M616" s="416">
        <v>0</v>
      </c>
      <c r="N616" s="410">
        <v>0</v>
      </c>
      <c r="O616" s="410">
        <v>0</v>
      </c>
      <c r="P616" s="410">
        <v>0</v>
      </c>
      <c r="Q616" s="410">
        <v>0</v>
      </c>
      <c r="R616" s="410">
        <v>0</v>
      </c>
      <c r="S616" s="410">
        <v>0</v>
      </c>
      <c r="T616" s="417">
        <v>0</v>
      </c>
      <c r="U616" s="410">
        <v>0</v>
      </c>
      <c r="V616" s="410" t="s">
        <v>993</v>
      </c>
      <c r="W616" s="450">
        <v>468</v>
      </c>
      <c r="X616" s="410">
        <f>ROUND(IF(V616="СК",4852.98,5055.69)*0.955*0.79*W616,2)</f>
        <v>1713502.8</v>
      </c>
      <c r="Y616" s="405">
        <v>0</v>
      </c>
      <c r="Z616" s="405">
        <v>0</v>
      </c>
      <c r="AA616" s="405">
        <v>0</v>
      </c>
      <c r="AB616" s="405">
        <v>0</v>
      </c>
      <c r="AC616" s="405">
        <v>0</v>
      </c>
      <c r="AD616" s="405">
        <v>0</v>
      </c>
      <c r="AE616" s="405">
        <v>0</v>
      </c>
      <c r="AF616" s="405">
        <v>0</v>
      </c>
      <c r="AG616" s="405">
        <v>0</v>
      </c>
      <c r="AH616" s="405">
        <v>0</v>
      </c>
      <c r="AI616" s="405">
        <v>0</v>
      </c>
      <c r="AJ616" s="405">
        <f>ROUND(X616/95.5*3,2)</f>
        <v>53827.31</v>
      </c>
      <c r="AK616" s="405">
        <f>ROUND(X616/95.5*1.5,2)</f>
        <v>26913.66</v>
      </c>
      <c r="AL616" s="405">
        <v>0</v>
      </c>
      <c r="AN616" s="372">
        <f>I616/'Приложение 1.1'!J614</f>
        <v>0</v>
      </c>
      <c r="AO616" s="372" t="e">
        <f t="shared" si="448"/>
        <v>#DIV/0!</v>
      </c>
      <c r="AP616" s="372" t="e">
        <f t="shared" si="449"/>
        <v>#DIV/0!</v>
      </c>
      <c r="AQ616" s="372" t="e">
        <f t="shared" si="450"/>
        <v>#DIV/0!</v>
      </c>
      <c r="AR616" s="372" t="e">
        <f t="shared" si="451"/>
        <v>#DIV/0!</v>
      </c>
      <c r="AS616" s="372" t="e">
        <f t="shared" si="452"/>
        <v>#DIV/0!</v>
      </c>
      <c r="AT616" s="372" t="e">
        <f t="shared" si="453"/>
        <v>#DIV/0!</v>
      </c>
      <c r="AU616" s="372">
        <f t="shared" si="454"/>
        <v>3661.3307692307694</v>
      </c>
      <c r="AV616" s="372" t="e">
        <f t="shared" si="455"/>
        <v>#DIV/0!</v>
      </c>
      <c r="AW616" s="372" t="e">
        <f t="shared" si="456"/>
        <v>#DIV/0!</v>
      </c>
      <c r="AX616" s="372" t="e">
        <f t="shared" si="457"/>
        <v>#DIV/0!</v>
      </c>
      <c r="AY616" s="372">
        <f>AI616/'Приложение 1.1'!J614</f>
        <v>0</v>
      </c>
      <c r="AZ616" s="404">
        <v>766.59</v>
      </c>
      <c r="BA616" s="404">
        <v>2173.62</v>
      </c>
      <c r="BB616" s="404">
        <v>891.36</v>
      </c>
      <c r="BC616" s="404">
        <v>860.72</v>
      </c>
      <c r="BD616" s="404">
        <v>1699.83</v>
      </c>
      <c r="BE616" s="404">
        <v>1134.04</v>
      </c>
      <c r="BF616" s="404">
        <v>2338035</v>
      </c>
      <c r="BG616" s="404">
        <f t="shared" si="458"/>
        <v>4644</v>
      </c>
      <c r="BH616" s="404">
        <v>9186</v>
      </c>
      <c r="BI616" s="404">
        <v>3559.09</v>
      </c>
      <c r="BJ616" s="404">
        <v>6295.55</v>
      </c>
      <c r="BK616" s="404">
        <f t="shared" si="459"/>
        <v>934101.09</v>
      </c>
      <c r="BL616" s="373" t="str">
        <f t="shared" si="460"/>
        <v xml:space="preserve"> </v>
      </c>
      <c r="BM616" s="373" t="e">
        <f t="shared" si="461"/>
        <v>#DIV/0!</v>
      </c>
      <c r="BN616" s="373" t="e">
        <f t="shared" si="462"/>
        <v>#DIV/0!</v>
      </c>
      <c r="BO616" s="373" t="e">
        <f t="shared" si="463"/>
        <v>#DIV/0!</v>
      </c>
      <c r="BP616" s="373" t="e">
        <f t="shared" si="464"/>
        <v>#DIV/0!</v>
      </c>
      <c r="BQ616" s="373" t="e">
        <f t="shared" si="465"/>
        <v>#DIV/0!</v>
      </c>
      <c r="BR616" s="373" t="e">
        <f t="shared" si="466"/>
        <v>#DIV/0!</v>
      </c>
      <c r="BS616" s="373" t="str">
        <f t="shared" si="467"/>
        <v xml:space="preserve"> </v>
      </c>
      <c r="BT616" s="373" t="e">
        <f t="shared" si="468"/>
        <v>#DIV/0!</v>
      </c>
      <c r="BU616" s="373" t="e">
        <f t="shared" si="469"/>
        <v>#DIV/0!</v>
      </c>
      <c r="BV616" s="373" t="e">
        <f t="shared" si="470"/>
        <v>#DIV/0!</v>
      </c>
      <c r="BW616" s="373" t="str">
        <f t="shared" si="471"/>
        <v xml:space="preserve"> </v>
      </c>
      <c r="BY616" s="406">
        <f t="shared" si="472"/>
        <v>2.9999998272252602</v>
      </c>
      <c r="BZ616" s="407">
        <f t="shared" si="473"/>
        <v>1.5000001922815649</v>
      </c>
      <c r="CA616" s="408">
        <f t="shared" si="474"/>
        <v>3833.8542094017093</v>
      </c>
      <c r="CB616" s="404">
        <f t="shared" si="475"/>
        <v>4852.9799999999996</v>
      </c>
      <c r="CC616" s="409" t="str">
        <f t="shared" si="476"/>
        <v xml:space="preserve"> </v>
      </c>
    </row>
    <row r="617" spans="1:82" s="403" customFormat="1" ht="25.5" customHeight="1">
      <c r="A617" s="816" t="s">
        <v>894</v>
      </c>
      <c r="B617" s="816"/>
      <c r="C617" s="451">
        <f>SUM(C616)</f>
        <v>601.1</v>
      </c>
      <c r="D617" s="452"/>
      <c r="E617" s="410"/>
      <c r="F617" s="410"/>
      <c r="G617" s="451">
        <f>SUM(G616)</f>
        <v>1794243.77</v>
      </c>
      <c r="H617" s="451">
        <f t="shared" ref="H617:AL617" si="499">SUM(H616)</f>
        <v>0</v>
      </c>
      <c r="I617" s="451">
        <f t="shared" si="499"/>
        <v>0</v>
      </c>
      <c r="J617" s="451">
        <f t="shared" si="499"/>
        <v>0</v>
      </c>
      <c r="K617" s="451">
        <f t="shared" si="499"/>
        <v>0</v>
      </c>
      <c r="L617" s="451">
        <f t="shared" si="499"/>
        <v>0</v>
      </c>
      <c r="M617" s="451">
        <f t="shared" si="499"/>
        <v>0</v>
      </c>
      <c r="N617" s="451">
        <f t="shared" si="499"/>
        <v>0</v>
      </c>
      <c r="O617" s="451">
        <f t="shared" si="499"/>
        <v>0</v>
      </c>
      <c r="P617" s="451">
        <f t="shared" si="499"/>
        <v>0</v>
      </c>
      <c r="Q617" s="451">
        <f t="shared" si="499"/>
        <v>0</v>
      </c>
      <c r="R617" s="451">
        <f t="shared" si="499"/>
        <v>0</v>
      </c>
      <c r="S617" s="451">
        <f t="shared" si="499"/>
        <v>0</v>
      </c>
      <c r="T617" s="453">
        <f t="shared" si="499"/>
        <v>0</v>
      </c>
      <c r="U617" s="451">
        <f t="shared" si="499"/>
        <v>0</v>
      </c>
      <c r="V617" s="410" t="s">
        <v>388</v>
      </c>
      <c r="W617" s="451">
        <f t="shared" si="499"/>
        <v>468</v>
      </c>
      <c r="X617" s="451">
        <f t="shared" si="499"/>
        <v>1713502.8</v>
      </c>
      <c r="Y617" s="451">
        <f t="shared" si="499"/>
        <v>0</v>
      </c>
      <c r="Z617" s="451">
        <f t="shared" si="499"/>
        <v>0</v>
      </c>
      <c r="AA617" s="451">
        <f t="shared" si="499"/>
        <v>0</v>
      </c>
      <c r="AB617" s="451">
        <f t="shared" si="499"/>
        <v>0</v>
      </c>
      <c r="AC617" s="451">
        <f t="shared" si="499"/>
        <v>0</v>
      </c>
      <c r="AD617" s="451">
        <f t="shared" si="499"/>
        <v>0</v>
      </c>
      <c r="AE617" s="451">
        <f t="shared" si="499"/>
        <v>0</v>
      </c>
      <c r="AF617" s="451">
        <f t="shared" si="499"/>
        <v>0</v>
      </c>
      <c r="AG617" s="451">
        <f t="shared" si="499"/>
        <v>0</v>
      </c>
      <c r="AH617" s="451">
        <f t="shared" si="499"/>
        <v>0</v>
      </c>
      <c r="AI617" s="451">
        <f t="shared" si="499"/>
        <v>0</v>
      </c>
      <c r="AJ617" s="451">
        <f t="shared" si="499"/>
        <v>53827.31</v>
      </c>
      <c r="AK617" s="451">
        <f t="shared" si="499"/>
        <v>26913.66</v>
      </c>
      <c r="AL617" s="451">
        <f t="shared" si="499"/>
        <v>0</v>
      </c>
      <c r="AN617" s="372">
        <f>I617/'Приложение 1.1'!J615</f>
        <v>0</v>
      </c>
      <c r="AO617" s="372" t="e">
        <f t="shared" si="448"/>
        <v>#DIV/0!</v>
      </c>
      <c r="AP617" s="372" t="e">
        <f t="shared" si="449"/>
        <v>#DIV/0!</v>
      </c>
      <c r="AQ617" s="372" t="e">
        <f t="shared" si="450"/>
        <v>#DIV/0!</v>
      </c>
      <c r="AR617" s="372" t="e">
        <f t="shared" si="451"/>
        <v>#DIV/0!</v>
      </c>
      <c r="AS617" s="372" t="e">
        <f t="shared" si="452"/>
        <v>#DIV/0!</v>
      </c>
      <c r="AT617" s="372" t="e">
        <f t="shared" si="453"/>
        <v>#DIV/0!</v>
      </c>
      <c r="AU617" s="372">
        <f t="shared" si="454"/>
        <v>3661.3307692307694</v>
      </c>
      <c r="AV617" s="372" t="e">
        <f t="shared" si="455"/>
        <v>#DIV/0!</v>
      </c>
      <c r="AW617" s="372" t="e">
        <f t="shared" si="456"/>
        <v>#DIV/0!</v>
      </c>
      <c r="AX617" s="372" t="e">
        <f t="shared" si="457"/>
        <v>#DIV/0!</v>
      </c>
      <c r="AY617" s="372">
        <f>AI617/'Приложение 1.1'!J615</f>
        <v>0</v>
      </c>
      <c r="AZ617" s="404">
        <v>766.59</v>
      </c>
      <c r="BA617" s="404">
        <v>2173.62</v>
      </c>
      <c r="BB617" s="404">
        <v>891.36</v>
      </c>
      <c r="BC617" s="404">
        <v>860.72</v>
      </c>
      <c r="BD617" s="404">
        <v>1699.83</v>
      </c>
      <c r="BE617" s="404">
        <v>1134.04</v>
      </c>
      <c r="BF617" s="404">
        <v>2338035</v>
      </c>
      <c r="BG617" s="404">
        <f t="shared" si="458"/>
        <v>4644</v>
      </c>
      <c r="BH617" s="404">
        <v>9186</v>
      </c>
      <c r="BI617" s="404">
        <v>3559.09</v>
      </c>
      <c r="BJ617" s="404">
        <v>6295.55</v>
      </c>
      <c r="BK617" s="404">
        <f t="shared" si="459"/>
        <v>934101.09</v>
      </c>
      <c r="BL617" s="373" t="str">
        <f t="shared" si="460"/>
        <v xml:space="preserve"> </v>
      </c>
      <c r="BM617" s="373" t="e">
        <f t="shared" si="461"/>
        <v>#DIV/0!</v>
      </c>
      <c r="BN617" s="373" t="e">
        <f t="shared" si="462"/>
        <v>#DIV/0!</v>
      </c>
      <c r="BO617" s="373" t="e">
        <f t="shared" si="463"/>
        <v>#DIV/0!</v>
      </c>
      <c r="BP617" s="373" t="e">
        <f t="shared" si="464"/>
        <v>#DIV/0!</v>
      </c>
      <c r="BQ617" s="373" t="e">
        <f t="shared" si="465"/>
        <v>#DIV/0!</v>
      </c>
      <c r="BR617" s="373" t="e">
        <f t="shared" si="466"/>
        <v>#DIV/0!</v>
      </c>
      <c r="BS617" s="373" t="str">
        <f t="shared" si="467"/>
        <v xml:space="preserve"> </v>
      </c>
      <c r="BT617" s="373" t="e">
        <f t="shared" si="468"/>
        <v>#DIV/0!</v>
      </c>
      <c r="BU617" s="373" t="e">
        <f t="shared" si="469"/>
        <v>#DIV/0!</v>
      </c>
      <c r="BV617" s="373" t="e">
        <f t="shared" si="470"/>
        <v>#DIV/0!</v>
      </c>
      <c r="BW617" s="373" t="str">
        <f t="shared" si="471"/>
        <v xml:space="preserve"> </v>
      </c>
      <c r="BY617" s="406">
        <f t="shared" si="472"/>
        <v>2.9999998272252602</v>
      </c>
      <c r="BZ617" s="407">
        <f t="shared" si="473"/>
        <v>1.5000001922815649</v>
      </c>
      <c r="CA617" s="408">
        <f t="shared" si="474"/>
        <v>3833.8542094017093</v>
      </c>
      <c r="CB617" s="404">
        <f t="shared" si="475"/>
        <v>4852.9799999999996</v>
      </c>
      <c r="CC617" s="409" t="str">
        <f t="shared" si="476"/>
        <v xml:space="preserve"> </v>
      </c>
    </row>
    <row r="618" spans="1:82" s="403" customFormat="1" ht="12" customHeight="1">
      <c r="A618" s="813" t="s">
        <v>1014</v>
      </c>
      <c r="B618" s="814"/>
      <c r="C618" s="814"/>
      <c r="D618" s="814"/>
      <c r="E618" s="814"/>
      <c r="F618" s="814"/>
      <c r="G618" s="814"/>
      <c r="H618" s="814"/>
      <c r="I618" s="814"/>
      <c r="J618" s="814"/>
      <c r="K618" s="814"/>
      <c r="L618" s="814"/>
      <c r="M618" s="814"/>
      <c r="N618" s="814"/>
      <c r="O618" s="814"/>
      <c r="P618" s="814"/>
      <c r="Q618" s="814"/>
      <c r="R618" s="814"/>
      <c r="S618" s="814"/>
      <c r="T618" s="814"/>
      <c r="U618" s="814"/>
      <c r="V618" s="814"/>
      <c r="W618" s="814"/>
      <c r="X618" s="814"/>
      <c r="Y618" s="814"/>
      <c r="Z618" s="814"/>
      <c r="AA618" s="814"/>
      <c r="AB618" s="814"/>
      <c r="AC618" s="814"/>
      <c r="AD618" s="814"/>
      <c r="AE618" s="814"/>
      <c r="AF618" s="814"/>
      <c r="AG618" s="814"/>
      <c r="AH618" s="814"/>
      <c r="AI618" s="814"/>
      <c r="AJ618" s="814"/>
      <c r="AK618" s="814"/>
      <c r="AL618" s="815"/>
      <c r="AN618" s="372" t="e">
        <f>I618/'Приложение 1.1'!J616</f>
        <v>#DIV/0!</v>
      </c>
      <c r="AO618" s="372" t="e">
        <f t="shared" si="448"/>
        <v>#DIV/0!</v>
      </c>
      <c r="AP618" s="372" t="e">
        <f t="shared" si="449"/>
        <v>#DIV/0!</v>
      </c>
      <c r="AQ618" s="372" t="e">
        <f t="shared" si="450"/>
        <v>#DIV/0!</v>
      </c>
      <c r="AR618" s="372" t="e">
        <f t="shared" si="451"/>
        <v>#DIV/0!</v>
      </c>
      <c r="AS618" s="372" t="e">
        <f t="shared" si="452"/>
        <v>#DIV/0!</v>
      </c>
      <c r="AT618" s="372" t="e">
        <f t="shared" si="453"/>
        <v>#DIV/0!</v>
      </c>
      <c r="AU618" s="372" t="e">
        <f t="shared" si="454"/>
        <v>#DIV/0!</v>
      </c>
      <c r="AV618" s="372" t="e">
        <f t="shared" si="455"/>
        <v>#DIV/0!</v>
      </c>
      <c r="AW618" s="372" t="e">
        <f t="shared" si="456"/>
        <v>#DIV/0!</v>
      </c>
      <c r="AX618" s="372" t="e">
        <f t="shared" si="457"/>
        <v>#DIV/0!</v>
      </c>
      <c r="AY618" s="372" t="e">
        <f>AI618/'Приложение 1.1'!J616</f>
        <v>#DIV/0!</v>
      </c>
      <c r="AZ618" s="404">
        <v>766.59</v>
      </c>
      <c r="BA618" s="404">
        <v>2173.62</v>
      </c>
      <c r="BB618" s="404">
        <v>891.36</v>
      </c>
      <c r="BC618" s="404">
        <v>860.72</v>
      </c>
      <c r="BD618" s="404">
        <v>1699.83</v>
      </c>
      <c r="BE618" s="404">
        <v>1134.04</v>
      </c>
      <c r="BF618" s="404">
        <v>2338035</v>
      </c>
      <c r="BG618" s="404">
        <f t="shared" si="458"/>
        <v>4644</v>
      </c>
      <c r="BH618" s="404">
        <v>9186</v>
      </c>
      <c r="BI618" s="404">
        <v>3559.09</v>
      </c>
      <c r="BJ618" s="404">
        <v>6295.55</v>
      </c>
      <c r="BK618" s="404">
        <f t="shared" si="459"/>
        <v>934101.09</v>
      </c>
      <c r="BL618" s="373" t="e">
        <f t="shared" si="460"/>
        <v>#DIV/0!</v>
      </c>
      <c r="BM618" s="373" t="e">
        <f t="shared" si="461"/>
        <v>#DIV/0!</v>
      </c>
      <c r="BN618" s="373" t="e">
        <f t="shared" si="462"/>
        <v>#DIV/0!</v>
      </c>
      <c r="BO618" s="373" t="e">
        <f t="shared" si="463"/>
        <v>#DIV/0!</v>
      </c>
      <c r="BP618" s="373" t="e">
        <f t="shared" si="464"/>
        <v>#DIV/0!</v>
      </c>
      <c r="BQ618" s="373" t="e">
        <f t="shared" si="465"/>
        <v>#DIV/0!</v>
      </c>
      <c r="BR618" s="373" t="e">
        <f t="shared" si="466"/>
        <v>#DIV/0!</v>
      </c>
      <c r="BS618" s="373" t="e">
        <f t="shared" si="467"/>
        <v>#DIV/0!</v>
      </c>
      <c r="BT618" s="373" t="e">
        <f t="shared" si="468"/>
        <v>#DIV/0!</v>
      </c>
      <c r="BU618" s="373" t="e">
        <f t="shared" si="469"/>
        <v>#DIV/0!</v>
      </c>
      <c r="BV618" s="373" t="e">
        <f t="shared" si="470"/>
        <v>#DIV/0!</v>
      </c>
      <c r="BW618" s="373" t="e">
        <f t="shared" si="471"/>
        <v>#DIV/0!</v>
      </c>
      <c r="BY618" s="406" t="e">
        <f t="shared" si="472"/>
        <v>#DIV/0!</v>
      </c>
      <c r="BZ618" s="407" t="e">
        <f t="shared" si="473"/>
        <v>#DIV/0!</v>
      </c>
      <c r="CA618" s="408" t="e">
        <f t="shared" si="474"/>
        <v>#DIV/0!</v>
      </c>
      <c r="CB618" s="404">
        <f t="shared" si="475"/>
        <v>4852.9799999999996</v>
      </c>
      <c r="CC618" s="409" t="e">
        <f t="shared" si="476"/>
        <v>#DIV/0!</v>
      </c>
    </row>
    <row r="619" spans="1:82" s="651" customFormat="1" ht="9" customHeight="1">
      <c r="A619" s="687">
        <v>218</v>
      </c>
      <c r="B619" s="684" t="s">
        <v>886</v>
      </c>
      <c r="C619" s="648">
        <v>3105.5</v>
      </c>
      <c r="D619" s="665"/>
      <c r="E619" s="648"/>
      <c r="F619" s="648"/>
      <c r="G619" s="696">
        <f t="shared" ref="G619:G624" si="500">ROUND(X619+AJ619+AK619,2)</f>
        <v>3894538.33</v>
      </c>
      <c r="H619" s="648">
        <f t="shared" ref="H619:H624" si="501">I619+K619+M619+O619+Q619+S619</f>
        <v>0</v>
      </c>
      <c r="I619" s="673">
        <v>0</v>
      </c>
      <c r="J619" s="673">
        <v>0</v>
      </c>
      <c r="K619" s="673">
        <v>0</v>
      </c>
      <c r="L619" s="673">
        <v>0</v>
      </c>
      <c r="M619" s="673">
        <v>0</v>
      </c>
      <c r="N619" s="648">
        <v>0</v>
      </c>
      <c r="O619" s="648">
        <v>0</v>
      </c>
      <c r="P619" s="648">
        <v>0</v>
      </c>
      <c r="Q619" s="648">
        <v>0</v>
      </c>
      <c r="R619" s="648">
        <v>0</v>
      </c>
      <c r="S619" s="648">
        <v>0</v>
      </c>
      <c r="T619" s="649">
        <v>0</v>
      </c>
      <c r="U619" s="648">
        <v>0</v>
      </c>
      <c r="V619" s="648" t="s">
        <v>992</v>
      </c>
      <c r="W619" s="688">
        <v>923.3</v>
      </c>
      <c r="X619" s="648">
        <v>3748875.61</v>
      </c>
      <c r="Y619" s="650">
        <v>0</v>
      </c>
      <c r="Z619" s="650">
        <v>0</v>
      </c>
      <c r="AA619" s="650">
        <v>0</v>
      </c>
      <c r="AB619" s="650">
        <v>0</v>
      </c>
      <c r="AC619" s="650">
        <v>0</v>
      </c>
      <c r="AD619" s="650">
        <v>0</v>
      </c>
      <c r="AE619" s="650">
        <v>0</v>
      </c>
      <c r="AF619" s="650">
        <v>0</v>
      </c>
      <c r="AG619" s="650">
        <v>0</v>
      </c>
      <c r="AH619" s="650">
        <v>0</v>
      </c>
      <c r="AI619" s="650">
        <v>0</v>
      </c>
      <c r="AJ619" s="650">
        <v>96946.09</v>
      </c>
      <c r="AK619" s="650">
        <v>48716.63</v>
      </c>
      <c r="AL619" s="650">
        <v>0</v>
      </c>
      <c r="AN619" s="372">
        <f>I619/'Приложение 1.1'!J617</f>
        <v>0</v>
      </c>
      <c r="AO619" s="372" t="e">
        <f t="shared" si="448"/>
        <v>#DIV/0!</v>
      </c>
      <c r="AP619" s="372" t="e">
        <f t="shared" si="449"/>
        <v>#DIV/0!</v>
      </c>
      <c r="AQ619" s="372" t="e">
        <f t="shared" si="450"/>
        <v>#DIV/0!</v>
      </c>
      <c r="AR619" s="372" t="e">
        <f t="shared" si="451"/>
        <v>#DIV/0!</v>
      </c>
      <c r="AS619" s="372" t="e">
        <f t="shared" si="452"/>
        <v>#DIV/0!</v>
      </c>
      <c r="AT619" s="372" t="e">
        <f t="shared" si="453"/>
        <v>#DIV/0!</v>
      </c>
      <c r="AU619" s="372">
        <f t="shared" si="454"/>
        <v>4060.3006715043866</v>
      </c>
      <c r="AV619" s="372" t="e">
        <f t="shared" si="455"/>
        <v>#DIV/0!</v>
      </c>
      <c r="AW619" s="372" t="e">
        <f t="shared" si="456"/>
        <v>#DIV/0!</v>
      </c>
      <c r="AX619" s="372" t="e">
        <f t="shared" si="457"/>
        <v>#DIV/0!</v>
      </c>
      <c r="AY619" s="372">
        <f>AI619/'Приложение 1.1'!J617</f>
        <v>0</v>
      </c>
      <c r="AZ619" s="404">
        <v>766.59</v>
      </c>
      <c r="BA619" s="404">
        <v>2173.62</v>
      </c>
      <c r="BB619" s="404">
        <v>891.36</v>
      </c>
      <c r="BC619" s="404">
        <v>860.72</v>
      </c>
      <c r="BD619" s="404">
        <v>1699.83</v>
      </c>
      <c r="BE619" s="404">
        <v>1134.04</v>
      </c>
      <c r="BF619" s="404">
        <v>2338035</v>
      </c>
      <c r="BG619" s="404">
        <f t="shared" si="458"/>
        <v>4837.9799999999996</v>
      </c>
      <c r="BH619" s="404">
        <v>9186</v>
      </c>
      <c r="BI619" s="404">
        <v>3559.09</v>
      </c>
      <c r="BJ619" s="404">
        <v>6295.55</v>
      </c>
      <c r="BK619" s="404">
        <f t="shared" si="459"/>
        <v>934101.09</v>
      </c>
      <c r="BL619" s="373" t="str">
        <f t="shared" si="460"/>
        <v xml:space="preserve"> </v>
      </c>
      <c r="BM619" s="373" t="e">
        <f t="shared" si="461"/>
        <v>#DIV/0!</v>
      </c>
      <c r="BN619" s="373" t="e">
        <f t="shared" si="462"/>
        <v>#DIV/0!</v>
      </c>
      <c r="BO619" s="373" t="e">
        <f t="shared" si="463"/>
        <v>#DIV/0!</v>
      </c>
      <c r="BP619" s="373" t="e">
        <f t="shared" si="464"/>
        <v>#DIV/0!</v>
      </c>
      <c r="BQ619" s="373" t="e">
        <f t="shared" si="465"/>
        <v>#DIV/0!</v>
      </c>
      <c r="BR619" s="373" t="e">
        <f t="shared" si="466"/>
        <v>#DIV/0!</v>
      </c>
      <c r="BS619" s="373" t="str">
        <f t="shared" si="467"/>
        <v xml:space="preserve"> </v>
      </c>
      <c r="BT619" s="373" t="e">
        <f t="shared" si="468"/>
        <v>#DIV/0!</v>
      </c>
      <c r="BU619" s="373" t="e">
        <f t="shared" si="469"/>
        <v>#DIV/0!</v>
      </c>
      <c r="BV619" s="373" t="e">
        <f t="shared" si="470"/>
        <v>#DIV/0!</v>
      </c>
      <c r="BW619" s="373" t="str">
        <f t="shared" si="471"/>
        <v xml:space="preserve"> </v>
      </c>
      <c r="BX619" s="403"/>
      <c r="BY619" s="406">
        <f t="shared" si="472"/>
        <v>2.4892832419497588</v>
      </c>
      <c r="BZ619" s="407">
        <f t="shared" si="473"/>
        <v>1.2508961492234176</v>
      </c>
      <c r="CA619" s="408">
        <f t="shared" si="474"/>
        <v>4218.0638254088599</v>
      </c>
      <c r="CB619" s="404">
        <f t="shared" si="475"/>
        <v>5055.6899999999996</v>
      </c>
      <c r="CC619" s="409" t="str">
        <f t="shared" si="476"/>
        <v xml:space="preserve"> </v>
      </c>
      <c r="CD619" s="697">
        <f>CA619-CB619</f>
        <v>-837.62617459113972</v>
      </c>
    </row>
    <row r="620" spans="1:82" s="651" customFormat="1" ht="9" customHeight="1">
      <c r="A620" s="687">
        <v>219</v>
      </c>
      <c r="B620" s="684" t="s">
        <v>887</v>
      </c>
      <c r="C620" s="648">
        <v>3225.6</v>
      </c>
      <c r="D620" s="665"/>
      <c r="E620" s="648"/>
      <c r="F620" s="648"/>
      <c r="G620" s="696">
        <f t="shared" si="500"/>
        <v>3280558.5</v>
      </c>
      <c r="H620" s="648">
        <f t="shared" si="501"/>
        <v>0</v>
      </c>
      <c r="I620" s="673">
        <v>0</v>
      </c>
      <c r="J620" s="673">
        <v>0</v>
      </c>
      <c r="K620" s="673">
        <v>0</v>
      </c>
      <c r="L620" s="673">
        <v>0</v>
      </c>
      <c r="M620" s="673">
        <v>0</v>
      </c>
      <c r="N620" s="648">
        <v>0</v>
      </c>
      <c r="O620" s="648">
        <v>0</v>
      </c>
      <c r="P620" s="648">
        <v>0</v>
      </c>
      <c r="Q620" s="648">
        <v>0</v>
      </c>
      <c r="R620" s="648">
        <v>0</v>
      </c>
      <c r="S620" s="648">
        <v>0</v>
      </c>
      <c r="T620" s="649">
        <v>0</v>
      </c>
      <c r="U620" s="648">
        <v>0</v>
      </c>
      <c r="V620" s="648" t="s">
        <v>992</v>
      </c>
      <c r="W620" s="688">
        <v>847</v>
      </c>
      <c r="X620" s="648">
        <v>3140689.18</v>
      </c>
      <c r="Y620" s="650">
        <v>0</v>
      </c>
      <c r="Z620" s="650">
        <v>0</v>
      </c>
      <c r="AA620" s="650">
        <v>0</v>
      </c>
      <c r="AB620" s="650">
        <v>0</v>
      </c>
      <c r="AC620" s="650">
        <v>0</v>
      </c>
      <c r="AD620" s="650">
        <v>0</v>
      </c>
      <c r="AE620" s="650">
        <v>0</v>
      </c>
      <c r="AF620" s="650">
        <v>0</v>
      </c>
      <c r="AG620" s="650">
        <v>0</v>
      </c>
      <c r="AH620" s="650">
        <v>0</v>
      </c>
      <c r="AI620" s="650">
        <v>0</v>
      </c>
      <c r="AJ620" s="650">
        <v>93090.28</v>
      </c>
      <c r="AK620" s="650">
        <v>46779.040000000001</v>
      </c>
      <c r="AL620" s="650">
        <v>0</v>
      </c>
      <c r="AN620" s="372">
        <f>I620/'Приложение 1.1'!J618</f>
        <v>0</v>
      </c>
      <c r="AO620" s="372" t="e">
        <f t="shared" ref="AO620:AO683" si="502">K620/J620</f>
        <v>#DIV/0!</v>
      </c>
      <c r="AP620" s="372" t="e">
        <f t="shared" ref="AP620:AP683" si="503">M620/L620</f>
        <v>#DIV/0!</v>
      </c>
      <c r="AQ620" s="372" t="e">
        <f t="shared" ref="AQ620:AQ683" si="504">O620/N620</f>
        <v>#DIV/0!</v>
      </c>
      <c r="AR620" s="372" t="e">
        <f t="shared" ref="AR620:AR683" si="505">Q620/P620</f>
        <v>#DIV/0!</v>
      </c>
      <c r="AS620" s="372" t="e">
        <f t="shared" ref="AS620:AS683" si="506">S620/R620</f>
        <v>#DIV/0!</v>
      </c>
      <c r="AT620" s="372" t="e">
        <f t="shared" ref="AT620:AT683" si="507">U620/T620</f>
        <v>#DIV/0!</v>
      </c>
      <c r="AU620" s="372">
        <f t="shared" ref="AU620:AU683" si="508">X620/W620</f>
        <v>3708.0155608028335</v>
      </c>
      <c r="AV620" s="372" t="e">
        <f t="shared" ref="AV620:AV683" si="509">Z620/Y620</f>
        <v>#DIV/0!</v>
      </c>
      <c r="AW620" s="372" t="e">
        <f t="shared" ref="AW620:AW683" si="510">AB620/AA620</f>
        <v>#DIV/0!</v>
      </c>
      <c r="AX620" s="372" t="e">
        <f t="shared" ref="AX620:AX683" si="511">AH620/AG620</f>
        <v>#DIV/0!</v>
      </c>
      <c r="AY620" s="372">
        <f>AI620/'Приложение 1.1'!J618</f>
        <v>0</v>
      </c>
      <c r="AZ620" s="404">
        <v>766.59</v>
      </c>
      <c r="BA620" s="404">
        <v>2173.62</v>
      </c>
      <c r="BB620" s="404">
        <v>891.36</v>
      </c>
      <c r="BC620" s="404">
        <v>860.72</v>
      </c>
      <c r="BD620" s="404">
        <v>1699.83</v>
      </c>
      <c r="BE620" s="404">
        <v>1134.04</v>
      </c>
      <c r="BF620" s="404">
        <v>2338035</v>
      </c>
      <c r="BG620" s="404">
        <f t="shared" ref="BG620:BG683" si="512">IF(V620="ПК",4837.98,4644)</f>
        <v>4837.9799999999996</v>
      </c>
      <c r="BH620" s="404">
        <v>9186</v>
      </c>
      <c r="BI620" s="404">
        <v>3559.09</v>
      </c>
      <c r="BJ620" s="404">
        <v>6295.55</v>
      </c>
      <c r="BK620" s="404">
        <f t="shared" ref="BK620:BK683" si="513">105042.09+358512+470547</f>
        <v>934101.09</v>
      </c>
      <c r="BL620" s="373" t="str">
        <f t="shared" ref="BL620:BL683" si="514">IF(AN620&gt;AZ620, "+", " ")</f>
        <v xml:space="preserve"> </v>
      </c>
      <c r="BM620" s="373" t="e">
        <f t="shared" ref="BM620:BM683" si="515">IF(AO620&gt;BA620, "+", " ")</f>
        <v>#DIV/0!</v>
      </c>
      <c r="BN620" s="373" t="e">
        <f t="shared" ref="BN620:BN683" si="516">IF(AP620&gt;BB620, "+", " ")</f>
        <v>#DIV/0!</v>
      </c>
      <c r="BO620" s="373" t="e">
        <f t="shared" ref="BO620:BO683" si="517">IF(AQ620&gt;BC620, "+", " ")</f>
        <v>#DIV/0!</v>
      </c>
      <c r="BP620" s="373" t="e">
        <f t="shared" ref="BP620:BP683" si="518">IF(AR620&gt;BD620, "+", " ")</f>
        <v>#DIV/0!</v>
      </c>
      <c r="BQ620" s="373" t="e">
        <f t="shared" ref="BQ620:BQ683" si="519">IF(AS620&gt;BE620, "+", " ")</f>
        <v>#DIV/0!</v>
      </c>
      <c r="BR620" s="373" t="e">
        <f t="shared" ref="BR620:BR683" si="520">IF(AT620&gt;BF620, "+", " ")</f>
        <v>#DIV/0!</v>
      </c>
      <c r="BS620" s="373" t="str">
        <f t="shared" ref="BS620:BS683" si="521">IF(AU620&gt;BG620, "+", " ")</f>
        <v xml:space="preserve"> </v>
      </c>
      <c r="BT620" s="373" t="e">
        <f t="shared" ref="BT620:BT683" si="522">IF(AV620&gt;BH620, "+", " ")</f>
        <v>#DIV/0!</v>
      </c>
      <c r="BU620" s="373" t="e">
        <f t="shared" ref="BU620:BU683" si="523">IF(AW620&gt;BI620, "+", " ")</f>
        <v>#DIV/0!</v>
      </c>
      <c r="BV620" s="373" t="e">
        <f t="shared" ref="BV620:BV683" si="524">IF(AX620&gt;BJ620, "+", " ")</f>
        <v>#DIV/0!</v>
      </c>
      <c r="BW620" s="373" t="str">
        <f t="shared" ref="BW620:BW683" si="525">IF(AY620&gt;BK620, "+", " ")</f>
        <v xml:space="preserve"> </v>
      </c>
      <c r="BX620" s="403"/>
      <c r="BY620" s="406">
        <f t="shared" ref="BY620:BY683" si="526">AJ620/G620*100</f>
        <v>2.8376351160937991</v>
      </c>
      <c r="BZ620" s="407">
        <f t="shared" ref="BZ620:BZ683" si="527">AK620/G620*100</f>
        <v>1.4259474415713058</v>
      </c>
      <c r="CA620" s="408">
        <f t="shared" ref="CA620:CA683" si="528">G620/W620</f>
        <v>3873.1505312868949</v>
      </c>
      <c r="CB620" s="404">
        <f t="shared" ref="CB620:CB683" si="529">IF(V620="ПК",5055.69,4852.98)</f>
        <v>5055.6899999999996</v>
      </c>
      <c r="CC620" s="409" t="str">
        <f t="shared" ref="CC620:CC683" si="530">IF(CA620&gt;CB620, "+", " ")</f>
        <v xml:space="preserve"> </v>
      </c>
    </row>
    <row r="621" spans="1:82" s="651" customFormat="1" ht="9" customHeight="1">
      <c r="A621" s="687">
        <v>220</v>
      </c>
      <c r="B621" s="684" t="s">
        <v>888</v>
      </c>
      <c r="C621" s="648">
        <v>2592.1999999999998</v>
      </c>
      <c r="D621" s="665"/>
      <c r="E621" s="648"/>
      <c r="F621" s="648"/>
      <c r="G621" s="696">
        <f t="shared" si="500"/>
        <v>3323606.08</v>
      </c>
      <c r="H621" s="648">
        <f t="shared" si="501"/>
        <v>0</v>
      </c>
      <c r="I621" s="673">
        <v>0</v>
      </c>
      <c r="J621" s="673">
        <v>0</v>
      </c>
      <c r="K621" s="673">
        <v>0</v>
      </c>
      <c r="L621" s="673">
        <v>0</v>
      </c>
      <c r="M621" s="673">
        <v>0</v>
      </c>
      <c r="N621" s="648">
        <v>0</v>
      </c>
      <c r="O621" s="648">
        <v>0</v>
      </c>
      <c r="P621" s="648">
        <v>0</v>
      </c>
      <c r="Q621" s="648">
        <v>0</v>
      </c>
      <c r="R621" s="648">
        <v>0</v>
      </c>
      <c r="S621" s="648">
        <v>0</v>
      </c>
      <c r="T621" s="649">
        <v>0</v>
      </c>
      <c r="U621" s="648">
        <v>0</v>
      </c>
      <c r="V621" s="648" t="s">
        <v>992</v>
      </c>
      <c r="W621" s="688">
        <v>850</v>
      </c>
      <c r="X621" s="648">
        <v>3183736.76</v>
      </c>
      <c r="Y621" s="650">
        <v>0</v>
      </c>
      <c r="Z621" s="650">
        <v>0</v>
      </c>
      <c r="AA621" s="650">
        <v>0</v>
      </c>
      <c r="AB621" s="650">
        <v>0</v>
      </c>
      <c r="AC621" s="650">
        <v>0</v>
      </c>
      <c r="AD621" s="650">
        <v>0</v>
      </c>
      <c r="AE621" s="650">
        <v>0</v>
      </c>
      <c r="AF621" s="650">
        <v>0</v>
      </c>
      <c r="AG621" s="650">
        <v>0</v>
      </c>
      <c r="AH621" s="650">
        <v>0</v>
      </c>
      <c r="AI621" s="650">
        <v>0</v>
      </c>
      <c r="AJ621" s="650">
        <v>93090.28</v>
      </c>
      <c r="AK621" s="650">
        <v>46779.040000000001</v>
      </c>
      <c r="AL621" s="650">
        <v>0</v>
      </c>
      <c r="AN621" s="372">
        <f>I621/'Приложение 1.1'!J619</f>
        <v>0</v>
      </c>
      <c r="AO621" s="372" t="e">
        <f t="shared" si="502"/>
        <v>#DIV/0!</v>
      </c>
      <c r="AP621" s="372" t="e">
        <f t="shared" si="503"/>
        <v>#DIV/0!</v>
      </c>
      <c r="AQ621" s="372" t="e">
        <f t="shared" si="504"/>
        <v>#DIV/0!</v>
      </c>
      <c r="AR621" s="372" t="e">
        <f t="shared" si="505"/>
        <v>#DIV/0!</v>
      </c>
      <c r="AS621" s="372" t="e">
        <f t="shared" si="506"/>
        <v>#DIV/0!</v>
      </c>
      <c r="AT621" s="372" t="e">
        <f t="shared" si="507"/>
        <v>#DIV/0!</v>
      </c>
      <c r="AU621" s="372">
        <f t="shared" si="508"/>
        <v>3745.5726588235293</v>
      </c>
      <c r="AV621" s="372" t="e">
        <f t="shared" si="509"/>
        <v>#DIV/0!</v>
      </c>
      <c r="AW621" s="372" t="e">
        <f t="shared" si="510"/>
        <v>#DIV/0!</v>
      </c>
      <c r="AX621" s="372" t="e">
        <f t="shared" si="511"/>
        <v>#DIV/0!</v>
      </c>
      <c r="AY621" s="372">
        <f>AI621/'Приложение 1.1'!J619</f>
        <v>0</v>
      </c>
      <c r="AZ621" s="404">
        <v>766.59</v>
      </c>
      <c r="BA621" s="404">
        <v>2173.62</v>
      </c>
      <c r="BB621" s="404">
        <v>891.36</v>
      </c>
      <c r="BC621" s="404">
        <v>860.72</v>
      </c>
      <c r="BD621" s="404">
        <v>1699.83</v>
      </c>
      <c r="BE621" s="404">
        <v>1134.04</v>
      </c>
      <c r="BF621" s="404">
        <v>2338035</v>
      </c>
      <c r="BG621" s="404">
        <f t="shared" si="512"/>
        <v>4837.9799999999996</v>
      </c>
      <c r="BH621" s="404">
        <v>9186</v>
      </c>
      <c r="BI621" s="404">
        <v>3559.09</v>
      </c>
      <c r="BJ621" s="404">
        <v>6295.55</v>
      </c>
      <c r="BK621" s="404">
        <f t="shared" si="513"/>
        <v>934101.09</v>
      </c>
      <c r="BL621" s="373" t="str">
        <f t="shared" si="514"/>
        <v xml:space="preserve"> </v>
      </c>
      <c r="BM621" s="373" t="e">
        <f t="shared" si="515"/>
        <v>#DIV/0!</v>
      </c>
      <c r="BN621" s="373" t="e">
        <f t="shared" si="516"/>
        <v>#DIV/0!</v>
      </c>
      <c r="BO621" s="373" t="e">
        <f t="shared" si="517"/>
        <v>#DIV/0!</v>
      </c>
      <c r="BP621" s="373" t="e">
        <f t="shared" si="518"/>
        <v>#DIV/0!</v>
      </c>
      <c r="BQ621" s="373" t="e">
        <f t="shared" si="519"/>
        <v>#DIV/0!</v>
      </c>
      <c r="BR621" s="373" t="e">
        <f t="shared" si="520"/>
        <v>#DIV/0!</v>
      </c>
      <c r="BS621" s="373" t="str">
        <f t="shared" si="521"/>
        <v xml:space="preserve"> </v>
      </c>
      <c r="BT621" s="373" t="e">
        <f t="shared" si="522"/>
        <v>#DIV/0!</v>
      </c>
      <c r="BU621" s="373" t="e">
        <f t="shared" si="523"/>
        <v>#DIV/0!</v>
      </c>
      <c r="BV621" s="373" t="e">
        <f t="shared" si="524"/>
        <v>#DIV/0!</v>
      </c>
      <c r="BW621" s="373" t="str">
        <f t="shared" si="525"/>
        <v xml:space="preserve"> </v>
      </c>
      <c r="BX621" s="403"/>
      <c r="BY621" s="406">
        <f t="shared" si="526"/>
        <v>2.8008818662408994</v>
      </c>
      <c r="BZ621" s="407">
        <f t="shared" si="527"/>
        <v>1.4074784698913536</v>
      </c>
      <c r="CA621" s="408">
        <f t="shared" si="528"/>
        <v>3910.1248000000001</v>
      </c>
      <c r="CB621" s="404">
        <f t="shared" si="529"/>
        <v>5055.6899999999996</v>
      </c>
      <c r="CC621" s="409" t="str">
        <f t="shared" si="530"/>
        <v xml:space="preserve"> </v>
      </c>
    </row>
    <row r="622" spans="1:82" s="403" customFormat="1" ht="9" customHeight="1">
      <c r="A622" s="151">
        <v>221</v>
      </c>
      <c r="B622" s="442" t="s">
        <v>889</v>
      </c>
      <c r="C622" s="410">
        <v>3042.2</v>
      </c>
      <c r="D622" s="413"/>
      <c r="E622" s="410"/>
      <c r="F622" s="410"/>
      <c r="G622" s="415">
        <f t="shared" si="500"/>
        <v>3461833.18</v>
      </c>
      <c r="H622" s="410">
        <f t="shared" si="501"/>
        <v>0</v>
      </c>
      <c r="I622" s="416">
        <v>0</v>
      </c>
      <c r="J622" s="416">
        <v>0</v>
      </c>
      <c r="K622" s="416">
        <v>0</v>
      </c>
      <c r="L622" s="416">
        <v>0</v>
      </c>
      <c r="M622" s="416">
        <v>0</v>
      </c>
      <c r="N622" s="410">
        <v>0</v>
      </c>
      <c r="O622" s="410">
        <v>0</v>
      </c>
      <c r="P622" s="410">
        <v>0</v>
      </c>
      <c r="Q622" s="410">
        <v>0</v>
      </c>
      <c r="R622" s="410">
        <v>0</v>
      </c>
      <c r="S622" s="410">
        <v>0</v>
      </c>
      <c r="T622" s="417">
        <v>0</v>
      </c>
      <c r="U622" s="410">
        <v>0</v>
      </c>
      <c r="V622" s="410" t="s">
        <v>992</v>
      </c>
      <c r="W622" s="450">
        <v>938</v>
      </c>
      <c r="X622" s="410">
        <f t="shared" ref="X622:X623" si="531">ROUND(IF(V622="СК",4852.98,5055.69)*0.955*0.73*W622,2)</f>
        <v>3306050.68</v>
      </c>
      <c r="Y622" s="405">
        <v>0</v>
      </c>
      <c r="Z622" s="405">
        <v>0</v>
      </c>
      <c r="AA622" s="405">
        <v>0</v>
      </c>
      <c r="AB622" s="405">
        <v>0</v>
      </c>
      <c r="AC622" s="405">
        <v>0</v>
      </c>
      <c r="AD622" s="405">
        <v>0</v>
      </c>
      <c r="AE622" s="405">
        <v>0</v>
      </c>
      <c r="AF622" s="405">
        <v>0</v>
      </c>
      <c r="AG622" s="405">
        <v>0</v>
      </c>
      <c r="AH622" s="405">
        <v>0</v>
      </c>
      <c r="AI622" s="405">
        <v>0</v>
      </c>
      <c r="AJ622" s="405">
        <f t="shared" ref="AJ622:AJ623" si="532">ROUND(X622/95.5*3,2)</f>
        <v>103855</v>
      </c>
      <c r="AK622" s="405">
        <f t="shared" ref="AK622:AK623" si="533">ROUND(X622/95.5*1.5,2)</f>
        <v>51927.5</v>
      </c>
      <c r="AL622" s="405">
        <v>0</v>
      </c>
      <c r="AN622" s="372">
        <f>I622/'Приложение 1.1'!J620</f>
        <v>0</v>
      </c>
      <c r="AO622" s="372" t="e">
        <f t="shared" si="502"/>
        <v>#DIV/0!</v>
      </c>
      <c r="AP622" s="372" t="e">
        <f t="shared" si="503"/>
        <v>#DIV/0!</v>
      </c>
      <c r="AQ622" s="372" t="e">
        <f t="shared" si="504"/>
        <v>#DIV/0!</v>
      </c>
      <c r="AR622" s="372" t="e">
        <f t="shared" si="505"/>
        <v>#DIV/0!</v>
      </c>
      <c r="AS622" s="372" t="e">
        <f t="shared" si="506"/>
        <v>#DIV/0!</v>
      </c>
      <c r="AT622" s="372" t="e">
        <f t="shared" si="507"/>
        <v>#DIV/0!</v>
      </c>
      <c r="AU622" s="372">
        <f t="shared" si="508"/>
        <v>3524.5742857142859</v>
      </c>
      <c r="AV622" s="372" t="e">
        <f t="shared" si="509"/>
        <v>#DIV/0!</v>
      </c>
      <c r="AW622" s="372" t="e">
        <f t="shared" si="510"/>
        <v>#DIV/0!</v>
      </c>
      <c r="AX622" s="372" t="e">
        <f t="shared" si="511"/>
        <v>#DIV/0!</v>
      </c>
      <c r="AY622" s="372">
        <f>AI622/'Приложение 1.1'!J620</f>
        <v>0</v>
      </c>
      <c r="AZ622" s="404">
        <v>766.59</v>
      </c>
      <c r="BA622" s="404">
        <v>2173.62</v>
      </c>
      <c r="BB622" s="404">
        <v>891.36</v>
      </c>
      <c r="BC622" s="404">
        <v>860.72</v>
      </c>
      <c r="BD622" s="404">
        <v>1699.83</v>
      </c>
      <c r="BE622" s="404">
        <v>1134.04</v>
      </c>
      <c r="BF622" s="404">
        <v>2338035</v>
      </c>
      <c r="BG622" s="404">
        <f t="shared" si="512"/>
        <v>4837.9799999999996</v>
      </c>
      <c r="BH622" s="404">
        <v>9186</v>
      </c>
      <c r="BI622" s="404">
        <v>3559.09</v>
      </c>
      <c r="BJ622" s="404">
        <v>6295.55</v>
      </c>
      <c r="BK622" s="404">
        <f t="shared" si="513"/>
        <v>934101.09</v>
      </c>
      <c r="BL622" s="373" t="str">
        <f t="shared" si="514"/>
        <v xml:space="preserve"> </v>
      </c>
      <c r="BM622" s="373" t="e">
        <f t="shared" si="515"/>
        <v>#DIV/0!</v>
      </c>
      <c r="BN622" s="373" t="e">
        <f t="shared" si="516"/>
        <v>#DIV/0!</v>
      </c>
      <c r="BO622" s="373" t="e">
        <f t="shared" si="517"/>
        <v>#DIV/0!</v>
      </c>
      <c r="BP622" s="373" t="e">
        <f t="shared" si="518"/>
        <v>#DIV/0!</v>
      </c>
      <c r="BQ622" s="373" t="e">
        <f t="shared" si="519"/>
        <v>#DIV/0!</v>
      </c>
      <c r="BR622" s="373" t="e">
        <f t="shared" si="520"/>
        <v>#DIV/0!</v>
      </c>
      <c r="BS622" s="373" t="str">
        <f t="shared" si="521"/>
        <v xml:space="preserve"> </v>
      </c>
      <c r="BT622" s="373" t="e">
        <f t="shared" si="522"/>
        <v>#DIV/0!</v>
      </c>
      <c r="BU622" s="373" t="e">
        <f t="shared" si="523"/>
        <v>#DIV/0!</v>
      </c>
      <c r="BV622" s="373" t="e">
        <f t="shared" si="524"/>
        <v>#DIV/0!</v>
      </c>
      <c r="BW622" s="373" t="str">
        <f t="shared" si="525"/>
        <v xml:space="preserve"> </v>
      </c>
      <c r="BY622" s="406">
        <f t="shared" si="526"/>
        <v>3.0000001328775756</v>
      </c>
      <c r="BZ622" s="407">
        <f t="shared" si="527"/>
        <v>1.5000000664387878</v>
      </c>
      <c r="CA622" s="408">
        <f t="shared" si="528"/>
        <v>3690.6537100213222</v>
      </c>
      <c r="CB622" s="404">
        <f t="shared" si="529"/>
        <v>5055.6899999999996</v>
      </c>
      <c r="CC622" s="409" t="str">
        <f t="shared" si="530"/>
        <v xml:space="preserve"> </v>
      </c>
      <c r="CD622" s="418">
        <f>CA622-CB622</f>
        <v>-1365.0362899786774</v>
      </c>
    </row>
    <row r="623" spans="1:82" s="403" customFormat="1" ht="9" customHeight="1">
      <c r="A623" s="151">
        <v>222</v>
      </c>
      <c r="B623" s="442" t="s">
        <v>890</v>
      </c>
      <c r="C623" s="410">
        <v>3077.1</v>
      </c>
      <c r="D623" s="413"/>
      <c r="E623" s="410"/>
      <c r="F623" s="410"/>
      <c r="G623" s="415">
        <f t="shared" si="500"/>
        <v>2576076.2799999998</v>
      </c>
      <c r="H623" s="410">
        <f t="shared" si="501"/>
        <v>0</v>
      </c>
      <c r="I623" s="416">
        <v>0</v>
      </c>
      <c r="J623" s="416">
        <v>0</v>
      </c>
      <c r="K623" s="416">
        <v>0</v>
      </c>
      <c r="L623" s="416">
        <v>0</v>
      </c>
      <c r="M623" s="416">
        <v>0</v>
      </c>
      <c r="N623" s="410">
        <v>0</v>
      </c>
      <c r="O623" s="410">
        <v>0</v>
      </c>
      <c r="P623" s="410">
        <v>0</v>
      </c>
      <c r="Q623" s="410">
        <v>0</v>
      </c>
      <c r="R623" s="410">
        <v>0</v>
      </c>
      <c r="S623" s="410">
        <v>0</v>
      </c>
      <c r="T623" s="417">
        <v>0</v>
      </c>
      <c r="U623" s="410">
        <v>0</v>
      </c>
      <c r="V623" s="410" t="s">
        <v>992</v>
      </c>
      <c r="W623" s="450">
        <v>698</v>
      </c>
      <c r="X623" s="410">
        <f t="shared" si="531"/>
        <v>2460152.85</v>
      </c>
      <c r="Y623" s="405">
        <v>0</v>
      </c>
      <c r="Z623" s="405">
        <v>0</v>
      </c>
      <c r="AA623" s="405">
        <v>0</v>
      </c>
      <c r="AB623" s="405">
        <v>0</v>
      </c>
      <c r="AC623" s="405">
        <v>0</v>
      </c>
      <c r="AD623" s="405">
        <v>0</v>
      </c>
      <c r="AE623" s="405">
        <v>0</v>
      </c>
      <c r="AF623" s="405">
        <v>0</v>
      </c>
      <c r="AG623" s="405">
        <v>0</v>
      </c>
      <c r="AH623" s="405">
        <v>0</v>
      </c>
      <c r="AI623" s="405">
        <v>0</v>
      </c>
      <c r="AJ623" s="405">
        <f t="shared" si="532"/>
        <v>77282.289999999994</v>
      </c>
      <c r="AK623" s="405">
        <f t="shared" si="533"/>
        <v>38641.14</v>
      </c>
      <c r="AL623" s="405">
        <v>0</v>
      </c>
      <c r="AN623" s="372">
        <f>I623/'Приложение 1.1'!J621</f>
        <v>0</v>
      </c>
      <c r="AO623" s="372" t="e">
        <f t="shared" si="502"/>
        <v>#DIV/0!</v>
      </c>
      <c r="AP623" s="372" t="e">
        <f t="shared" si="503"/>
        <v>#DIV/0!</v>
      </c>
      <c r="AQ623" s="372" t="e">
        <f t="shared" si="504"/>
        <v>#DIV/0!</v>
      </c>
      <c r="AR623" s="372" t="e">
        <f t="shared" si="505"/>
        <v>#DIV/0!</v>
      </c>
      <c r="AS623" s="372" t="e">
        <f t="shared" si="506"/>
        <v>#DIV/0!</v>
      </c>
      <c r="AT623" s="372" t="e">
        <f t="shared" si="507"/>
        <v>#DIV/0!</v>
      </c>
      <c r="AU623" s="372">
        <f t="shared" si="508"/>
        <v>3524.5742836676218</v>
      </c>
      <c r="AV623" s="372" t="e">
        <f t="shared" si="509"/>
        <v>#DIV/0!</v>
      </c>
      <c r="AW623" s="372" t="e">
        <f t="shared" si="510"/>
        <v>#DIV/0!</v>
      </c>
      <c r="AX623" s="372" t="e">
        <f t="shared" si="511"/>
        <v>#DIV/0!</v>
      </c>
      <c r="AY623" s="372">
        <f>AI623/'Приложение 1.1'!J621</f>
        <v>0</v>
      </c>
      <c r="AZ623" s="404">
        <v>766.59</v>
      </c>
      <c r="BA623" s="404">
        <v>2173.62</v>
      </c>
      <c r="BB623" s="404">
        <v>891.36</v>
      </c>
      <c r="BC623" s="404">
        <v>860.72</v>
      </c>
      <c r="BD623" s="404">
        <v>1699.83</v>
      </c>
      <c r="BE623" s="404">
        <v>1134.04</v>
      </c>
      <c r="BF623" s="404">
        <v>2338035</v>
      </c>
      <c r="BG623" s="404">
        <f t="shared" si="512"/>
        <v>4837.9799999999996</v>
      </c>
      <c r="BH623" s="404">
        <v>9186</v>
      </c>
      <c r="BI623" s="404">
        <v>3559.09</v>
      </c>
      <c r="BJ623" s="404">
        <v>6295.55</v>
      </c>
      <c r="BK623" s="404">
        <f t="shared" si="513"/>
        <v>934101.09</v>
      </c>
      <c r="BL623" s="373" t="str">
        <f t="shared" si="514"/>
        <v xml:space="preserve"> </v>
      </c>
      <c r="BM623" s="373" t="e">
        <f t="shared" si="515"/>
        <v>#DIV/0!</v>
      </c>
      <c r="BN623" s="373" t="e">
        <f t="shared" si="516"/>
        <v>#DIV/0!</v>
      </c>
      <c r="BO623" s="373" t="e">
        <f t="shared" si="517"/>
        <v>#DIV/0!</v>
      </c>
      <c r="BP623" s="373" t="e">
        <f t="shared" si="518"/>
        <v>#DIV/0!</v>
      </c>
      <c r="BQ623" s="373" t="e">
        <f t="shared" si="519"/>
        <v>#DIV/0!</v>
      </c>
      <c r="BR623" s="373" t="e">
        <f t="shared" si="520"/>
        <v>#DIV/0!</v>
      </c>
      <c r="BS623" s="373" t="str">
        <f t="shared" si="521"/>
        <v xml:space="preserve"> </v>
      </c>
      <c r="BT623" s="373" t="e">
        <f t="shared" si="522"/>
        <v>#DIV/0!</v>
      </c>
      <c r="BU623" s="373" t="e">
        <f t="shared" si="523"/>
        <v>#DIV/0!</v>
      </c>
      <c r="BV623" s="373" t="e">
        <f t="shared" si="524"/>
        <v>#DIV/0!</v>
      </c>
      <c r="BW623" s="373" t="str">
        <f t="shared" si="525"/>
        <v xml:space="preserve"> </v>
      </c>
      <c r="BY623" s="406">
        <f t="shared" si="526"/>
        <v>3.0000000621099621</v>
      </c>
      <c r="BZ623" s="407">
        <f t="shared" si="527"/>
        <v>1.4999998369613496</v>
      </c>
      <c r="CA623" s="408">
        <f t="shared" si="528"/>
        <v>3690.6536962750715</v>
      </c>
      <c r="CB623" s="404">
        <f t="shared" si="529"/>
        <v>5055.6899999999996</v>
      </c>
      <c r="CC623" s="409" t="str">
        <f t="shared" si="530"/>
        <v xml:space="preserve"> </v>
      </c>
    </row>
    <row r="624" spans="1:82" s="651" customFormat="1" ht="9" customHeight="1">
      <c r="A624" s="687">
        <v>223</v>
      </c>
      <c r="B624" s="684" t="s">
        <v>891</v>
      </c>
      <c r="C624" s="648">
        <v>3071.76</v>
      </c>
      <c r="D624" s="665"/>
      <c r="E624" s="648"/>
      <c r="F624" s="648"/>
      <c r="G624" s="696">
        <f t="shared" si="500"/>
        <v>3809705.07</v>
      </c>
      <c r="H624" s="648">
        <f t="shared" si="501"/>
        <v>0</v>
      </c>
      <c r="I624" s="673">
        <v>0</v>
      </c>
      <c r="J624" s="673">
        <v>0</v>
      </c>
      <c r="K624" s="673">
        <v>0</v>
      </c>
      <c r="L624" s="673">
        <v>0</v>
      </c>
      <c r="M624" s="673">
        <v>0</v>
      </c>
      <c r="N624" s="648">
        <v>0</v>
      </c>
      <c r="O624" s="648">
        <v>0</v>
      </c>
      <c r="P624" s="648">
        <v>0</v>
      </c>
      <c r="Q624" s="648">
        <v>0</v>
      </c>
      <c r="R624" s="648">
        <v>0</v>
      </c>
      <c r="S624" s="648">
        <v>0</v>
      </c>
      <c r="T624" s="649">
        <v>0</v>
      </c>
      <c r="U624" s="648">
        <v>0</v>
      </c>
      <c r="V624" s="648" t="s">
        <v>992</v>
      </c>
      <c r="W624" s="688">
        <v>1040</v>
      </c>
      <c r="X624" s="648">
        <v>3655269.48</v>
      </c>
      <c r="Y624" s="650">
        <v>0</v>
      </c>
      <c r="Z624" s="650">
        <v>0</v>
      </c>
      <c r="AA624" s="650">
        <v>0</v>
      </c>
      <c r="AB624" s="650">
        <v>0</v>
      </c>
      <c r="AC624" s="650">
        <v>0</v>
      </c>
      <c r="AD624" s="650">
        <v>0</v>
      </c>
      <c r="AE624" s="650">
        <v>0</v>
      </c>
      <c r="AF624" s="650">
        <v>0</v>
      </c>
      <c r="AG624" s="650">
        <v>0</v>
      </c>
      <c r="AH624" s="650">
        <v>0</v>
      </c>
      <c r="AI624" s="650">
        <v>0</v>
      </c>
      <c r="AJ624" s="650">
        <v>102784.89</v>
      </c>
      <c r="AK624" s="650">
        <v>51650.7</v>
      </c>
      <c r="AL624" s="650">
        <v>0</v>
      </c>
      <c r="AN624" s="372">
        <f>I624/'Приложение 1.1'!J622</f>
        <v>0</v>
      </c>
      <c r="AO624" s="372" t="e">
        <f t="shared" si="502"/>
        <v>#DIV/0!</v>
      </c>
      <c r="AP624" s="372" t="e">
        <f t="shared" si="503"/>
        <v>#DIV/0!</v>
      </c>
      <c r="AQ624" s="372" t="e">
        <f t="shared" si="504"/>
        <v>#DIV/0!</v>
      </c>
      <c r="AR624" s="372" t="e">
        <f t="shared" si="505"/>
        <v>#DIV/0!</v>
      </c>
      <c r="AS624" s="372" t="e">
        <f t="shared" si="506"/>
        <v>#DIV/0!</v>
      </c>
      <c r="AT624" s="372" t="e">
        <f t="shared" si="507"/>
        <v>#DIV/0!</v>
      </c>
      <c r="AU624" s="372">
        <f t="shared" si="508"/>
        <v>3514.6821923076923</v>
      </c>
      <c r="AV624" s="372" t="e">
        <f t="shared" si="509"/>
        <v>#DIV/0!</v>
      </c>
      <c r="AW624" s="372" t="e">
        <f t="shared" si="510"/>
        <v>#DIV/0!</v>
      </c>
      <c r="AX624" s="372" t="e">
        <f t="shared" si="511"/>
        <v>#DIV/0!</v>
      </c>
      <c r="AY624" s="372">
        <f>AI624/'Приложение 1.1'!J622</f>
        <v>0</v>
      </c>
      <c r="AZ624" s="404">
        <v>766.59</v>
      </c>
      <c r="BA624" s="404">
        <v>2173.62</v>
      </c>
      <c r="BB624" s="404">
        <v>891.36</v>
      </c>
      <c r="BC624" s="404">
        <v>860.72</v>
      </c>
      <c r="BD624" s="404">
        <v>1699.83</v>
      </c>
      <c r="BE624" s="404">
        <v>1134.04</v>
      </c>
      <c r="BF624" s="404">
        <v>2338035</v>
      </c>
      <c r="BG624" s="404">
        <f t="shared" si="512"/>
        <v>4837.9799999999996</v>
      </c>
      <c r="BH624" s="404">
        <v>9186</v>
      </c>
      <c r="BI624" s="404">
        <v>3559.09</v>
      </c>
      <c r="BJ624" s="404">
        <v>6295.55</v>
      </c>
      <c r="BK624" s="404">
        <f t="shared" si="513"/>
        <v>934101.09</v>
      </c>
      <c r="BL624" s="373" t="str">
        <f t="shared" si="514"/>
        <v xml:space="preserve"> </v>
      </c>
      <c r="BM624" s="373" t="e">
        <f t="shared" si="515"/>
        <v>#DIV/0!</v>
      </c>
      <c r="BN624" s="373" t="e">
        <f t="shared" si="516"/>
        <v>#DIV/0!</v>
      </c>
      <c r="BO624" s="373" t="e">
        <f t="shared" si="517"/>
        <v>#DIV/0!</v>
      </c>
      <c r="BP624" s="373" t="e">
        <f t="shared" si="518"/>
        <v>#DIV/0!</v>
      </c>
      <c r="BQ624" s="373" t="e">
        <f t="shared" si="519"/>
        <v>#DIV/0!</v>
      </c>
      <c r="BR624" s="373" t="e">
        <f t="shared" si="520"/>
        <v>#DIV/0!</v>
      </c>
      <c r="BS624" s="373" t="str">
        <f t="shared" si="521"/>
        <v xml:space="preserve"> </v>
      </c>
      <c r="BT624" s="373" t="e">
        <f t="shared" si="522"/>
        <v>#DIV/0!</v>
      </c>
      <c r="BU624" s="373" t="e">
        <f t="shared" si="523"/>
        <v>#DIV/0!</v>
      </c>
      <c r="BV624" s="373" t="e">
        <f t="shared" si="524"/>
        <v>#DIV/0!</v>
      </c>
      <c r="BW624" s="373" t="str">
        <f t="shared" si="525"/>
        <v xml:space="preserve"> </v>
      </c>
      <c r="BX624" s="403"/>
      <c r="BY624" s="406">
        <f t="shared" si="526"/>
        <v>2.6979749904892247</v>
      </c>
      <c r="BZ624" s="407">
        <f t="shared" si="527"/>
        <v>1.3557663664499886</v>
      </c>
      <c r="CA624" s="408">
        <f t="shared" si="528"/>
        <v>3663.1779519230768</v>
      </c>
      <c r="CB624" s="404">
        <f t="shared" si="529"/>
        <v>5055.6899999999996</v>
      </c>
      <c r="CC624" s="409" t="str">
        <f t="shared" si="530"/>
        <v xml:space="preserve"> </v>
      </c>
    </row>
    <row r="625" spans="1:82" s="403" customFormat="1" ht="36.75" customHeight="1">
      <c r="A625" s="816" t="s">
        <v>329</v>
      </c>
      <c r="B625" s="816"/>
      <c r="C625" s="451">
        <f>SUM(C619:C624)</f>
        <v>18114.36</v>
      </c>
      <c r="D625" s="451"/>
      <c r="E625" s="410"/>
      <c r="F625" s="410"/>
      <c r="G625" s="451">
        <f>SUM(G619:G624)</f>
        <v>20346317.439999998</v>
      </c>
      <c r="H625" s="451">
        <f t="shared" ref="H625:AL625" si="534">SUM(H619:H624)</f>
        <v>0</v>
      </c>
      <c r="I625" s="451">
        <f t="shared" si="534"/>
        <v>0</v>
      </c>
      <c r="J625" s="451">
        <f t="shared" si="534"/>
        <v>0</v>
      </c>
      <c r="K625" s="451">
        <f t="shared" si="534"/>
        <v>0</v>
      </c>
      <c r="L625" s="451">
        <f t="shared" si="534"/>
        <v>0</v>
      </c>
      <c r="M625" s="451">
        <f t="shared" si="534"/>
        <v>0</v>
      </c>
      <c r="N625" s="451">
        <f t="shared" si="534"/>
        <v>0</v>
      </c>
      <c r="O625" s="451">
        <f t="shared" si="534"/>
        <v>0</v>
      </c>
      <c r="P625" s="451">
        <f t="shared" si="534"/>
        <v>0</v>
      </c>
      <c r="Q625" s="451">
        <f t="shared" si="534"/>
        <v>0</v>
      </c>
      <c r="R625" s="451">
        <f t="shared" si="534"/>
        <v>0</v>
      </c>
      <c r="S625" s="451">
        <f t="shared" si="534"/>
        <v>0</v>
      </c>
      <c r="T625" s="453">
        <f t="shared" si="534"/>
        <v>0</v>
      </c>
      <c r="U625" s="451">
        <f t="shared" si="534"/>
        <v>0</v>
      </c>
      <c r="V625" s="410" t="s">
        <v>388</v>
      </c>
      <c r="W625" s="451">
        <f t="shared" si="534"/>
        <v>5296.3</v>
      </c>
      <c r="X625" s="451">
        <f t="shared" si="534"/>
        <v>19494774.559999999</v>
      </c>
      <c r="Y625" s="451">
        <f t="shared" si="534"/>
        <v>0</v>
      </c>
      <c r="Z625" s="451">
        <f t="shared" si="534"/>
        <v>0</v>
      </c>
      <c r="AA625" s="451">
        <f t="shared" si="534"/>
        <v>0</v>
      </c>
      <c r="AB625" s="451">
        <f t="shared" si="534"/>
        <v>0</v>
      </c>
      <c r="AC625" s="451">
        <f t="shared" si="534"/>
        <v>0</v>
      </c>
      <c r="AD625" s="451">
        <f t="shared" si="534"/>
        <v>0</v>
      </c>
      <c r="AE625" s="451">
        <f t="shared" si="534"/>
        <v>0</v>
      </c>
      <c r="AF625" s="451">
        <f t="shared" si="534"/>
        <v>0</v>
      </c>
      <c r="AG625" s="451">
        <f t="shared" si="534"/>
        <v>0</v>
      </c>
      <c r="AH625" s="451">
        <f t="shared" si="534"/>
        <v>0</v>
      </c>
      <c r="AI625" s="451">
        <f t="shared" si="534"/>
        <v>0</v>
      </c>
      <c r="AJ625" s="451">
        <f t="shared" si="534"/>
        <v>567048.82999999996</v>
      </c>
      <c r="AK625" s="451">
        <f t="shared" si="534"/>
        <v>284494.05</v>
      </c>
      <c r="AL625" s="451">
        <f t="shared" si="534"/>
        <v>0</v>
      </c>
      <c r="AN625" s="372">
        <f>I625/'Приложение 1.1'!J623</f>
        <v>0</v>
      </c>
      <c r="AO625" s="372" t="e">
        <f t="shared" si="502"/>
        <v>#DIV/0!</v>
      </c>
      <c r="AP625" s="372" t="e">
        <f t="shared" si="503"/>
        <v>#DIV/0!</v>
      </c>
      <c r="AQ625" s="372" t="e">
        <f t="shared" si="504"/>
        <v>#DIV/0!</v>
      </c>
      <c r="AR625" s="372" t="e">
        <f t="shared" si="505"/>
        <v>#DIV/0!</v>
      </c>
      <c r="AS625" s="372" t="e">
        <f t="shared" si="506"/>
        <v>#DIV/0!</v>
      </c>
      <c r="AT625" s="372" t="e">
        <f t="shared" si="507"/>
        <v>#DIV/0!</v>
      </c>
      <c r="AU625" s="372">
        <f t="shared" si="508"/>
        <v>3680.8289862734359</v>
      </c>
      <c r="AV625" s="372" t="e">
        <f t="shared" si="509"/>
        <v>#DIV/0!</v>
      </c>
      <c r="AW625" s="372" t="e">
        <f t="shared" si="510"/>
        <v>#DIV/0!</v>
      </c>
      <c r="AX625" s="372" t="e">
        <f t="shared" si="511"/>
        <v>#DIV/0!</v>
      </c>
      <c r="AY625" s="372">
        <f>AI625/'Приложение 1.1'!J623</f>
        <v>0</v>
      </c>
      <c r="AZ625" s="404">
        <v>766.59</v>
      </c>
      <c r="BA625" s="404">
        <v>2173.62</v>
      </c>
      <c r="BB625" s="404">
        <v>891.36</v>
      </c>
      <c r="BC625" s="404">
        <v>860.72</v>
      </c>
      <c r="BD625" s="404">
        <v>1699.83</v>
      </c>
      <c r="BE625" s="404">
        <v>1134.04</v>
      </c>
      <c r="BF625" s="404">
        <v>2338035</v>
      </c>
      <c r="BG625" s="404">
        <f t="shared" si="512"/>
        <v>4644</v>
      </c>
      <c r="BH625" s="404">
        <v>9186</v>
      </c>
      <c r="BI625" s="404">
        <v>3559.09</v>
      </c>
      <c r="BJ625" s="404">
        <v>6295.55</v>
      </c>
      <c r="BK625" s="404">
        <f t="shared" si="513"/>
        <v>934101.09</v>
      </c>
      <c r="BL625" s="373" t="str">
        <f t="shared" si="514"/>
        <v xml:space="preserve"> </v>
      </c>
      <c r="BM625" s="373" t="e">
        <f t="shared" si="515"/>
        <v>#DIV/0!</v>
      </c>
      <c r="BN625" s="373" t="e">
        <f t="shared" si="516"/>
        <v>#DIV/0!</v>
      </c>
      <c r="BO625" s="373" t="e">
        <f t="shared" si="517"/>
        <v>#DIV/0!</v>
      </c>
      <c r="BP625" s="373" t="e">
        <f t="shared" si="518"/>
        <v>#DIV/0!</v>
      </c>
      <c r="BQ625" s="373" t="e">
        <f t="shared" si="519"/>
        <v>#DIV/0!</v>
      </c>
      <c r="BR625" s="373" t="e">
        <f t="shared" si="520"/>
        <v>#DIV/0!</v>
      </c>
      <c r="BS625" s="373" t="str">
        <f t="shared" si="521"/>
        <v xml:space="preserve"> </v>
      </c>
      <c r="BT625" s="373" t="e">
        <f t="shared" si="522"/>
        <v>#DIV/0!</v>
      </c>
      <c r="BU625" s="373" t="e">
        <f t="shared" si="523"/>
        <v>#DIV/0!</v>
      </c>
      <c r="BV625" s="373" t="e">
        <f t="shared" si="524"/>
        <v>#DIV/0!</v>
      </c>
      <c r="BW625" s="373" t="str">
        <f t="shared" si="525"/>
        <v xml:space="preserve"> </v>
      </c>
      <c r="BY625" s="406">
        <f t="shared" si="526"/>
        <v>2.7869850732064467</v>
      </c>
      <c r="BZ625" s="407">
        <f t="shared" si="527"/>
        <v>1.398258190156302</v>
      </c>
      <c r="CA625" s="408">
        <f t="shared" si="528"/>
        <v>3841.6096973358754</v>
      </c>
      <c r="CB625" s="404">
        <f t="shared" si="529"/>
        <v>4852.9799999999996</v>
      </c>
      <c r="CC625" s="409" t="str">
        <f t="shared" si="530"/>
        <v xml:space="preserve"> </v>
      </c>
    </row>
    <row r="626" spans="1:82" s="403" customFormat="1" ht="13.5" customHeight="1">
      <c r="A626" s="813" t="s">
        <v>1208</v>
      </c>
      <c r="B626" s="814"/>
      <c r="C626" s="814"/>
      <c r="D626" s="814"/>
      <c r="E626" s="814"/>
      <c r="F626" s="814"/>
      <c r="G626" s="814"/>
      <c r="H626" s="814"/>
      <c r="I626" s="814"/>
      <c r="J626" s="814"/>
      <c r="K626" s="814"/>
      <c r="L626" s="814"/>
      <c r="M626" s="814"/>
      <c r="N626" s="814"/>
      <c r="O626" s="814"/>
      <c r="P626" s="814"/>
      <c r="Q626" s="814"/>
      <c r="R626" s="814"/>
      <c r="S626" s="814"/>
      <c r="T626" s="814"/>
      <c r="U626" s="814"/>
      <c r="V626" s="814"/>
      <c r="W626" s="814"/>
      <c r="X626" s="814"/>
      <c r="Y626" s="814"/>
      <c r="Z626" s="814"/>
      <c r="AA626" s="814"/>
      <c r="AB626" s="814"/>
      <c r="AC626" s="814"/>
      <c r="AD626" s="814"/>
      <c r="AE626" s="814"/>
      <c r="AF626" s="814"/>
      <c r="AG626" s="814"/>
      <c r="AH626" s="814"/>
      <c r="AI626" s="814"/>
      <c r="AJ626" s="814"/>
      <c r="AK626" s="814"/>
      <c r="AL626" s="815"/>
      <c r="AN626" s="372" t="e">
        <f>I626/'Приложение 1.1'!J624</f>
        <v>#DIV/0!</v>
      </c>
      <c r="AO626" s="372" t="e">
        <f t="shared" si="502"/>
        <v>#DIV/0!</v>
      </c>
      <c r="AP626" s="372" t="e">
        <f t="shared" si="503"/>
        <v>#DIV/0!</v>
      </c>
      <c r="AQ626" s="372" t="e">
        <f t="shared" si="504"/>
        <v>#DIV/0!</v>
      </c>
      <c r="AR626" s="372" t="e">
        <f t="shared" si="505"/>
        <v>#DIV/0!</v>
      </c>
      <c r="AS626" s="372" t="e">
        <f t="shared" si="506"/>
        <v>#DIV/0!</v>
      </c>
      <c r="AT626" s="372" t="e">
        <f t="shared" si="507"/>
        <v>#DIV/0!</v>
      </c>
      <c r="AU626" s="372" t="e">
        <f t="shared" si="508"/>
        <v>#DIV/0!</v>
      </c>
      <c r="AV626" s="372" t="e">
        <f t="shared" si="509"/>
        <v>#DIV/0!</v>
      </c>
      <c r="AW626" s="372" t="e">
        <f t="shared" si="510"/>
        <v>#DIV/0!</v>
      </c>
      <c r="AX626" s="372" t="e">
        <f t="shared" si="511"/>
        <v>#DIV/0!</v>
      </c>
      <c r="AY626" s="372" t="e">
        <f>AI626/'Приложение 1.1'!J624</f>
        <v>#DIV/0!</v>
      </c>
      <c r="AZ626" s="404">
        <v>766.59</v>
      </c>
      <c r="BA626" s="404">
        <v>2173.62</v>
      </c>
      <c r="BB626" s="404">
        <v>891.36</v>
      </c>
      <c r="BC626" s="404">
        <v>860.72</v>
      </c>
      <c r="BD626" s="404">
        <v>1699.83</v>
      </c>
      <c r="BE626" s="404">
        <v>1134.04</v>
      </c>
      <c r="BF626" s="404">
        <v>2338035</v>
      </c>
      <c r="BG626" s="404">
        <f t="shared" si="512"/>
        <v>4644</v>
      </c>
      <c r="BH626" s="404">
        <v>9186</v>
      </c>
      <c r="BI626" s="404">
        <v>3559.09</v>
      </c>
      <c r="BJ626" s="404">
        <v>6295.55</v>
      </c>
      <c r="BK626" s="404">
        <f t="shared" si="513"/>
        <v>934101.09</v>
      </c>
      <c r="BL626" s="373" t="e">
        <f t="shared" si="514"/>
        <v>#DIV/0!</v>
      </c>
      <c r="BM626" s="373" t="e">
        <f t="shared" si="515"/>
        <v>#DIV/0!</v>
      </c>
      <c r="BN626" s="373" t="e">
        <f t="shared" si="516"/>
        <v>#DIV/0!</v>
      </c>
      <c r="BO626" s="373" t="e">
        <f t="shared" si="517"/>
        <v>#DIV/0!</v>
      </c>
      <c r="BP626" s="373" t="e">
        <f t="shared" si="518"/>
        <v>#DIV/0!</v>
      </c>
      <c r="BQ626" s="373" t="e">
        <f t="shared" si="519"/>
        <v>#DIV/0!</v>
      </c>
      <c r="BR626" s="373" t="e">
        <f t="shared" si="520"/>
        <v>#DIV/0!</v>
      </c>
      <c r="BS626" s="373" t="e">
        <f t="shared" si="521"/>
        <v>#DIV/0!</v>
      </c>
      <c r="BT626" s="373" t="e">
        <f t="shared" si="522"/>
        <v>#DIV/0!</v>
      </c>
      <c r="BU626" s="373" t="e">
        <f t="shared" si="523"/>
        <v>#DIV/0!</v>
      </c>
      <c r="BV626" s="373" t="e">
        <f t="shared" si="524"/>
        <v>#DIV/0!</v>
      </c>
      <c r="BW626" s="373" t="e">
        <f t="shared" si="525"/>
        <v>#DIV/0!</v>
      </c>
      <c r="BY626" s="406" t="e">
        <f t="shared" si="526"/>
        <v>#DIV/0!</v>
      </c>
      <c r="BZ626" s="407" t="e">
        <f t="shared" si="527"/>
        <v>#DIV/0!</v>
      </c>
      <c r="CA626" s="408" t="e">
        <f t="shared" si="528"/>
        <v>#DIV/0!</v>
      </c>
      <c r="CB626" s="404">
        <f t="shared" si="529"/>
        <v>4852.9799999999996</v>
      </c>
      <c r="CC626" s="409" t="e">
        <f t="shared" si="530"/>
        <v>#DIV/0!</v>
      </c>
    </row>
    <row r="627" spans="1:82" s="490" customFormat="1" ht="9.75" customHeight="1">
      <c r="A627" s="151">
        <v>224</v>
      </c>
      <c r="B627" s="539" t="s">
        <v>1209</v>
      </c>
      <c r="C627" s="538"/>
      <c r="D627" s="538"/>
      <c r="E627" s="487"/>
      <c r="F627" s="487"/>
      <c r="G627" s="415">
        <f t="shared" ref="G627" si="535">ROUND(X627+AJ627+AK627,2)</f>
        <v>3985509.82</v>
      </c>
      <c r="H627" s="410">
        <f t="shared" ref="H627" si="536">I627+K627+M627+O627+Q627+S627</f>
        <v>0</v>
      </c>
      <c r="I627" s="416">
        <v>0</v>
      </c>
      <c r="J627" s="416">
        <v>0</v>
      </c>
      <c r="K627" s="416">
        <v>0</v>
      </c>
      <c r="L627" s="416">
        <v>0</v>
      </c>
      <c r="M627" s="416">
        <v>0</v>
      </c>
      <c r="N627" s="410">
        <v>0</v>
      </c>
      <c r="O627" s="410">
        <v>0</v>
      </c>
      <c r="P627" s="410">
        <v>0</v>
      </c>
      <c r="Q627" s="410">
        <v>0</v>
      </c>
      <c r="R627" s="410">
        <v>0</v>
      </c>
      <c r="S627" s="410">
        <v>0</v>
      </c>
      <c r="T627" s="417">
        <v>0</v>
      </c>
      <c r="U627" s="410">
        <v>0</v>
      </c>
      <c r="V627" s="410" t="s">
        <v>993</v>
      </c>
      <c r="W627" s="450">
        <v>1125</v>
      </c>
      <c r="X627" s="410">
        <f t="shared" ref="X627" si="537">ROUND(IF(V627="СК",4852.98,5055.69)*0.955*0.73*W627,2)</f>
        <v>3806161.88</v>
      </c>
      <c r="Y627" s="405">
        <v>0</v>
      </c>
      <c r="Z627" s="405">
        <v>0</v>
      </c>
      <c r="AA627" s="405">
        <v>0</v>
      </c>
      <c r="AB627" s="405">
        <v>0</v>
      </c>
      <c r="AC627" s="405">
        <v>0</v>
      </c>
      <c r="AD627" s="405">
        <v>0</v>
      </c>
      <c r="AE627" s="405">
        <v>0</v>
      </c>
      <c r="AF627" s="405">
        <v>0</v>
      </c>
      <c r="AG627" s="405">
        <v>0</v>
      </c>
      <c r="AH627" s="405">
        <v>0</v>
      </c>
      <c r="AI627" s="405">
        <v>0</v>
      </c>
      <c r="AJ627" s="405">
        <f t="shared" ref="AJ627" si="538">ROUND(X627/95.5*3,2)</f>
        <v>119565.29</v>
      </c>
      <c r="AK627" s="405">
        <f t="shared" ref="AK627" si="539">ROUND(X627/95.5*1.5,2)</f>
        <v>59782.65</v>
      </c>
      <c r="AL627" s="405">
        <v>0</v>
      </c>
      <c r="AN627" s="372">
        <f>I627/'Приложение 1.1'!J625</f>
        <v>0</v>
      </c>
      <c r="AO627" s="372" t="e">
        <f t="shared" si="502"/>
        <v>#DIV/0!</v>
      </c>
      <c r="AP627" s="372" t="e">
        <f t="shared" si="503"/>
        <v>#DIV/0!</v>
      </c>
      <c r="AQ627" s="372" t="e">
        <f t="shared" si="504"/>
        <v>#DIV/0!</v>
      </c>
      <c r="AR627" s="372" t="e">
        <f t="shared" si="505"/>
        <v>#DIV/0!</v>
      </c>
      <c r="AS627" s="372" t="e">
        <f t="shared" si="506"/>
        <v>#DIV/0!</v>
      </c>
      <c r="AT627" s="372" t="e">
        <f t="shared" si="507"/>
        <v>#DIV/0!</v>
      </c>
      <c r="AU627" s="372">
        <f t="shared" si="508"/>
        <v>3383.2550044444442</v>
      </c>
      <c r="AV627" s="372" t="e">
        <f t="shared" si="509"/>
        <v>#DIV/0!</v>
      </c>
      <c r="AW627" s="372" t="e">
        <f t="shared" si="510"/>
        <v>#DIV/0!</v>
      </c>
      <c r="AX627" s="372" t="e">
        <f t="shared" si="511"/>
        <v>#DIV/0!</v>
      </c>
      <c r="AY627" s="372">
        <f>AI627/'Приложение 1.1'!J625</f>
        <v>0</v>
      </c>
      <c r="AZ627" s="404">
        <v>766.59</v>
      </c>
      <c r="BA627" s="404">
        <v>2173.62</v>
      </c>
      <c r="BB627" s="404">
        <v>891.36</v>
      </c>
      <c r="BC627" s="404">
        <v>860.72</v>
      </c>
      <c r="BD627" s="404">
        <v>1699.83</v>
      </c>
      <c r="BE627" s="404">
        <v>1134.04</v>
      </c>
      <c r="BF627" s="404">
        <v>2338035</v>
      </c>
      <c r="BG627" s="404">
        <f t="shared" si="512"/>
        <v>4644</v>
      </c>
      <c r="BH627" s="404">
        <v>9186</v>
      </c>
      <c r="BI627" s="404">
        <v>3559.09</v>
      </c>
      <c r="BJ627" s="404">
        <v>6295.55</v>
      </c>
      <c r="BK627" s="404">
        <f t="shared" si="513"/>
        <v>934101.09</v>
      </c>
      <c r="BL627" s="373" t="str">
        <f t="shared" si="514"/>
        <v xml:space="preserve"> </v>
      </c>
      <c r="BM627" s="373" t="e">
        <f t="shared" si="515"/>
        <v>#DIV/0!</v>
      </c>
      <c r="BN627" s="373" t="e">
        <f t="shared" si="516"/>
        <v>#DIV/0!</v>
      </c>
      <c r="BO627" s="373" t="e">
        <f t="shared" si="517"/>
        <v>#DIV/0!</v>
      </c>
      <c r="BP627" s="373" t="e">
        <f t="shared" si="518"/>
        <v>#DIV/0!</v>
      </c>
      <c r="BQ627" s="373" t="e">
        <f t="shared" si="519"/>
        <v>#DIV/0!</v>
      </c>
      <c r="BR627" s="373" t="e">
        <f t="shared" si="520"/>
        <v>#DIV/0!</v>
      </c>
      <c r="BS627" s="373" t="str">
        <f t="shared" si="521"/>
        <v xml:space="preserve"> </v>
      </c>
      <c r="BT627" s="373" t="e">
        <f t="shared" si="522"/>
        <v>#DIV/0!</v>
      </c>
      <c r="BU627" s="373" t="e">
        <f t="shared" si="523"/>
        <v>#DIV/0!</v>
      </c>
      <c r="BV627" s="373" t="e">
        <f t="shared" si="524"/>
        <v>#DIV/0!</v>
      </c>
      <c r="BW627" s="373" t="str">
        <f t="shared" si="525"/>
        <v xml:space="preserve"> </v>
      </c>
      <c r="BX627" s="403"/>
      <c r="BY627" s="406">
        <f t="shared" si="526"/>
        <v>2.9999998845818925</v>
      </c>
      <c r="BZ627" s="407">
        <f t="shared" si="527"/>
        <v>1.5000000677454111</v>
      </c>
      <c r="CA627" s="408">
        <f t="shared" si="528"/>
        <v>3542.6753955555555</v>
      </c>
      <c r="CB627" s="404">
        <f t="shared" si="529"/>
        <v>4852.9799999999996</v>
      </c>
      <c r="CC627" s="409" t="str">
        <f t="shared" si="530"/>
        <v xml:space="preserve"> </v>
      </c>
    </row>
    <row r="628" spans="1:82" s="403" customFormat="1" ht="22.5" customHeight="1">
      <c r="A628" s="816" t="s">
        <v>398</v>
      </c>
      <c r="B628" s="816"/>
      <c r="C628" s="451"/>
      <c r="D628" s="451"/>
      <c r="E628" s="410"/>
      <c r="F628" s="410"/>
      <c r="G628" s="451">
        <f>SUM(G627)</f>
        <v>3985509.82</v>
      </c>
      <c r="H628" s="451">
        <f t="shared" ref="H628:W628" si="540">SUM(H627)</f>
        <v>0</v>
      </c>
      <c r="I628" s="451">
        <f t="shared" si="540"/>
        <v>0</v>
      </c>
      <c r="J628" s="451">
        <f t="shared" si="540"/>
        <v>0</v>
      </c>
      <c r="K628" s="451">
        <f t="shared" si="540"/>
        <v>0</v>
      </c>
      <c r="L628" s="451">
        <f t="shared" si="540"/>
        <v>0</v>
      </c>
      <c r="M628" s="451">
        <f t="shared" si="540"/>
        <v>0</v>
      </c>
      <c r="N628" s="451">
        <f t="shared" si="540"/>
        <v>0</v>
      </c>
      <c r="O628" s="451">
        <f t="shared" si="540"/>
        <v>0</v>
      </c>
      <c r="P628" s="451">
        <f t="shared" si="540"/>
        <v>0</v>
      </c>
      <c r="Q628" s="451">
        <f t="shared" si="540"/>
        <v>0</v>
      </c>
      <c r="R628" s="451">
        <f t="shared" si="540"/>
        <v>0</v>
      </c>
      <c r="S628" s="451">
        <f t="shared" si="540"/>
        <v>0</v>
      </c>
      <c r="T628" s="417">
        <f t="shared" si="540"/>
        <v>0</v>
      </c>
      <c r="U628" s="451">
        <f t="shared" si="540"/>
        <v>0</v>
      </c>
      <c r="V628" s="410" t="s">
        <v>388</v>
      </c>
      <c r="W628" s="451">
        <f t="shared" si="540"/>
        <v>1125</v>
      </c>
      <c r="X628" s="451">
        <f t="shared" ref="X628" si="541">SUM(X627)</f>
        <v>3806161.88</v>
      </c>
      <c r="Y628" s="451">
        <f t="shared" ref="Y628" si="542">SUM(Y627)</f>
        <v>0</v>
      </c>
      <c r="Z628" s="451">
        <f t="shared" ref="Z628" si="543">SUM(Z627)</f>
        <v>0</v>
      </c>
      <c r="AA628" s="451">
        <f t="shared" ref="AA628" si="544">SUM(AA627)</f>
        <v>0</v>
      </c>
      <c r="AB628" s="451">
        <f t="shared" ref="AB628" si="545">SUM(AB627)</f>
        <v>0</v>
      </c>
      <c r="AC628" s="451">
        <f t="shared" ref="AC628" si="546">SUM(AC627)</f>
        <v>0</v>
      </c>
      <c r="AD628" s="451">
        <f t="shared" ref="AD628" si="547">SUM(AD627)</f>
        <v>0</v>
      </c>
      <c r="AE628" s="451">
        <f t="shared" ref="AE628" si="548">SUM(AE627)</f>
        <v>0</v>
      </c>
      <c r="AF628" s="451">
        <f t="shared" ref="AF628" si="549">SUM(AF627)</f>
        <v>0</v>
      </c>
      <c r="AG628" s="451">
        <f t="shared" ref="AG628" si="550">SUM(AG627)</f>
        <v>0</v>
      </c>
      <c r="AH628" s="451">
        <f t="shared" ref="AH628" si="551">SUM(AH627)</f>
        <v>0</v>
      </c>
      <c r="AI628" s="451">
        <f t="shared" ref="AI628" si="552">SUM(AI627)</f>
        <v>0</v>
      </c>
      <c r="AJ628" s="451">
        <f t="shared" ref="AJ628" si="553">SUM(AJ627)</f>
        <v>119565.29</v>
      </c>
      <c r="AK628" s="451">
        <f t="shared" ref="AK628" si="554">SUM(AK627)</f>
        <v>59782.65</v>
      </c>
      <c r="AL628" s="451">
        <f t="shared" ref="AL628" si="555">SUM(AL627)</f>
        <v>0</v>
      </c>
      <c r="AN628" s="372">
        <f>I628/'Приложение 1.1'!J626</f>
        <v>0</v>
      </c>
      <c r="AO628" s="372" t="e">
        <f t="shared" si="502"/>
        <v>#DIV/0!</v>
      </c>
      <c r="AP628" s="372" t="e">
        <f t="shared" si="503"/>
        <v>#DIV/0!</v>
      </c>
      <c r="AQ628" s="372" t="e">
        <f t="shared" si="504"/>
        <v>#DIV/0!</v>
      </c>
      <c r="AR628" s="372" t="e">
        <f t="shared" si="505"/>
        <v>#DIV/0!</v>
      </c>
      <c r="AS628" s="372" t="e">
        <f t="shared" si="506"/>
        <v>#DIV/0!</v>
      </c>
      <c r="AT628" s="372" t="e">
        <f t="shared" si="507"/>
        <v>#DIV/0!</v>
      </c>
      <c r="AU628" s="372">
        <f t="shared" si="508"/>
        <v>3383.2550044444442</v>
      </c>
      <c r="AV628" s="372" t="e">
        <f t="shared" si="509"/>
        <v>#DIV/0!</v>
      </c>
      <c r="AW628" s="372" t="e">
        <f t="shared" si="510"/>
        <v>#DIV/0!</v>
      </c>
      <c r="AX628" s="372" t="e">
        <f t="shared" si="511"/>
        <v>#DIV/0!</v>
      </c>
      <c r="AY628" s="372">
        <f>AI628/'Приложение 1.1'!J626</f>
        <v>0</v>
      </c>
      <c r="AZ628" s="404">
        <v>766.59</v>
      </c>
      <c r="BA628" s="404">
        <v>2173.62</v>
      </c>
      <c r="BB628" s="404">
        <v>891.36</v>
      </c>
      <c r="BC628" s="404">
        <v>860.72</v>
      </c>
      <c r="BD628" s="404">
        <v>1699.83</v>
      </c>
      <c r="BE628" s="404">
        <v>1134.04</v>
      </c>
      <c r="BF628" s="404">
        <v>2338035</v>
      </c>
      <c r="BG628" s="404">
        <f t="shared" si="512"/>
        <v>4644</v>
      </c>
      <c r="BH628" s="404">
        <v>9186</v>
      </c>
      <c r="BI628" s="404">
        <v>3559.09</v>
      </c>
      <c r="BJ628" s="404">
        <v>6295.55</v>
      </c>
      <c r="BK628" s="404">
        <f t="shared" si="513"/>
        <v>934101.09</v>
      </c>
      <c r="BL628" s="373" t="str">
        <f t="shared" si="514"/>
        <v xml:space="preserve"> </v>
      </c>
      <c r="BM628" s="373" t="e">
        <f t="shared" si="515"/>
        <v>#DIV/0!</v>
      </c>
      <c r="BN628" s="373" t="e">
        <f t="shared" si="516"/>
        <v>#DIV/0!</v>
      </c>
      <c r="BO628" s="373" t="e">
        <f t="shared" si="517"/>
        <v>#DIV/0!</v>
      </c>
      <c r="BP628" s="373" t="e">
        <f t="shared" si="518"/>
        <v>#DIV/0!</v>
      </c>
      <c r="BQ628" s="373" t="e">
        <f t="shared" si="519"/>
        <v>#DIV/0!</v>
      </c>
      <c r="BR628" s="373" t="e">
        <f t="shared" si="520"/>
        <v>#DIV/0!</v>
      </c>
      <c r="BS628" s="373" t="str">
        <f t="shared" si="521"/>
        <v xml:space="preserve"> </v>
      </c>
      <c r="BT628" s="373" t="e">
        <f t="shared" si="522"/>
        <v>#DIV/0!</v>
      </c>
      <c r="BU628" s="373" t="e">
        <f t="shared" si="523"/>
        <v>#DIV/0!</v>
      </c>
      <c r="BV628" s="373" t="e">
        <f t="shared" si="524"/>
        <v>#DIV/0!</v>
      </c>
      <c r="BW628" s="373" t="str">
        <f t="shared" si="525"/>
        <v xml:space="preserve"> </v>
      </c>
      <c r="BY628" s="406">
        <f t="shared" si="526"/>
        <v>2.9999998845818925</v>
      </c>
      <c r="BZ628" s="407">
        <f t="shared" si="527"/>
        <v>1.5000000677454111</v>
      </c>
      <c r="CA628" s="408">
        <f t="shared" si="528"/>
        <v>3542.6753955555555</v>
      </c>
      <c r="CB628" s="404">
        <f t="shared" si="529"/>
        <v>4852.9799999999996</v>
      </c>
      <c r="CC628" s="409" t="str">
        <f t="shared" si="530"/>
        <v xml:space="preserve"> </v>
      </c>
    </row>
    <row r="629" spans="1:82" s="403" customFormat="1" ht="11.25" customHeight="1">
      <c r="A629" s="867" t="s">
        <v>402</v>
      </c>
      <c r="B629" s="868"/>
      <c r="C629" s="868"/>
      <c r="D629" s="868"/>
      <c r="E629" s="868"/>
      <c r="F629" s="868"/>
      <c r="G629" s="868"/>
      <c r="H629" s="868"/>
      <c r="I629" s="868"/>
      <c r="J629" s="868"/>
      <c r="K629" s="868"/>
      <c r="L629" s="868"/>
      <c r="M629" s="868"/>
      <c r="N629" s="868"/>
      <c r="O629" s="868"/>
      <c r="P629" s="868"/>
      <c r="Q629" s="868"/>
      <c r="R629" s="868"/>
      <c r="S629" s="868"/>
      <c r="T629" s="868"/>
      <c r="U629" s="868"/>
      <c r="V629" s="868"/>
      <c r="W629" s="868"/>
      <c r="X629" s="868"/>
      <c r="Y629" s="868"/>
      <c r="Z629" s="868"/>
      <c r="AA629" s="868"/>
      <c r="AB629" s="868"/>
      <c r="AC629" s="868"/>
      <c r="AD629" s="868"/>
      <c r="AE629" s="868"/>
      <c r="AF629" s="868"/>
      <c r="AG629" s="868"/>
      <c r="AH629" s="868"/>
      <c r="AI629" s="868"/>
      <c r="AJ629" s="868"/>
      <c r="AK629" s="868"/>
      <c r="AL629" s="869"/>
      <c r="AN629" s="372" t="e">
        <f>I629/'Приложение 1.1'!J627</f>
        <v>#DIV/0!</v>
      </c>
      <c r="AO629" s="372" t="e">
        <f t="shared" si="502"/>
        <v>#DIV/0!</v>
      </c>
      <c r="AP629" s="372" t="e">
        <f t="shared" si="503"/>
        <v>#DIV/0!</v>
      </c>
      <c r="AQ629" s="372" t="e">
        <f t="shared" si="504"/>
        <v>#DIV/0!</v>
      </c>
      <c r="AR629" s="372" t="e">
        <f t="shared" si="505"/>
        <v>#DIV/0!</v>
      </c>
      <c r="AS629" s="372" t="e">
        <f t="shared" si="506"/>
        <v>#DIV/0!</v>
      </c>
      <c r="AT629" s="372" t="e">
        <f t="shared" si="507"/>
        <v>#DIV/0!</v>
      </c>
      <c r="AU629" s="372" t="e">
        <f t="shared" si="508"/>
        <v>#DIV/0!</v>
      </c>
      <c r="AV629" s="372" t="e">
        <f t="shared" si="509"/>
        <v>#DIV/0!</v>
      </c>
      <c r="AW629" s="372" t="e">
        <f t="shared" si="510"/>
        <v>#DIV/0!</v>
      </c>
      <c r="AX629" s="372" t="e">
        <f t="shared" si="511"/>
        <v>#DIV/0!</v>
      </c>
      <c r="AY629" s="372" t="e">
        <f>AI629/'Приложение 1.1'!J627</f>
        <v>#DIV/0!</v>
      </c>
      <c r="AZ629" s="404">
        <v>766.59</v>
      </c>
      <c r="BA629" s="404">
        <v>2173.62</v>
      </c>
      <c r="BB629" s="404">
        <v>891.36</v>
      </c>
      <c r="BC629" s="404">
        <v>860.72</v>
      </c>
      <c r="BD629" s="404">
        <v>1699.83</v>
      </c>
      <c r="BE629" s="404">
        <v>1134.04</v>
      </c>
      <c r="BF629" s="404">
        <v>2338035</v>
      </c>
      <c r="BG629" s="404">
        <f t="shared" si="512"/>
        <v>4644</v>
      </c>
      <c r="BH629" s="404">
        <v>9186</v>
      </c>
      <c r="BI629" s="404">
        <v>3559.09</v>
      </c>
      <c r="BJ629" s="404">
        <v>6295.55</v>
      </c>
      <c r="BK629" s="404">
        <f t="shared" si="513"/>
        <v>934101.09</v>
      </c>
      <c r="BL629" s="373" t="e">
        <f t="shared" si="514"/>
        <v>#DIV/0!</v>
      </c>
      <c r="BM629" s="373" t="e">
        <f t="shared" si="515"/>
        <v>#DIV/0!</v>
      </c>
      <c r="BN629" s="373" t="e">
        <f t="shared" si="516"/>
        <v>#DIV/0!</v>
      </c>
      <c r="BO629" s="373" t="e">
        <f t="shared" si="517"/>
        <v>#DIV/0!</v>
      </c>
      <c r="BP629" s="373" t="e">
        <f t="shared" si="518"/>
        <v>#DIV/0!</v>
      </c>
      <c r="BQ629" s="373" t="e">
        <f t="shared" si="519"/>
        <v>#DIV/0!</v>
      </c>
      <c r="BR629" s="373" t="e">
        <f t="shared" si="520"/>
        <v>#DIV/0!</v>
      </c>
      <c r="BS629" s="373" t="e">
        <f t="shared" si="521"/>
        <v>#DIV/0!</v>
      </c>
      <c r="BT629" s="373" t="e">
        <f t="shared" si="522"/>
        <v>#DIV/0!</v>
      </c>
      <c r="BU629" s="373" t="e">
        <f t="shared" si="523"/>
        <v>#DIV/0!</v>
      </c>
      <c r="BV629" s="373" t="e">
        <f t="shared" si="524"/>
        <v>#DIV/0!</v>
      </c>
      <c r="BW629" s="373" t="e">
        <f t="shared" si="525"/>
        <v>#DIV/0!</v>
      </c>
      <c r="BY629" s="406" t="e">
        <f t="shared" si="526"/>
        <v>#DIV/0!</v>
      </c>
      <c r="BZ629" s="407" t="e">
        <f t="shared" si="527"/>
        <v>#DIV/0!</v>
      </c>
      <c r="CA629" s="408" t="e">
        <f t="shared" si="528"/>
        <v>#DIV/0!</v>
      </c>
      <c r="CB629" s="404">
        <f t="shared" si="529"/>
        <v>4852.9799999999996</v>
      </c>
      <c r="CC629" s="409" t="e">
        <f t="shared" si="530"/>
        <v>#DIV/0!</v>
      </c>
    </row>
    <row r="630" spans="1:82" s="651" customFormat="1" ht="9" customHeight="1">
      <c r="A630" s="642">
        <v>225</v>
      </c>
      <c r="B630" s="684" t="s">
        <v>898</v>
      </c>
      <c r="C630" s="648">
        <v>536.67999999999995</v>
      </c>
      <c r="D630" s="665"/>
      <c r="E630" s="648"/>
      <c r="F630" s="648"/>
      <c r="G630" s="696">
        <f>ROUND(X630+AJ630+AK630,2)</f>
        <v>2388358.52</v>
      </c>
      <c r="H630" s="648">
        <f>I630+K630+M630+O630+Q630+S630</f>
        <v>0</v>
      </c>
      <c r="I630" s="673">
        <v>0</v>
      </c>
      <c r="J630" s="673">
        <v>0</v>
      </c>
      <c r="K630" s="673">
        <v>0</v>
      </c>
      <c r="L630" s="673">
        <v>0</v>
      </c>
      <c r="M630" s="673">
        <v>0</v>
      </c>
      <c r="N630" s="648">
        <v>0</v>
      </c>
      <c r="O630" s="648">
        <v>0</v>
      </c>
      <c r="P630" s="648">
        <v>0</v>
      </c>
      <c r="Q630" s="648">
        <v>0</v>
      </c>
      <c r="R630" s="648">
        <v>0</v>
      </c>
      <c r="S630" s="648">
        <v>0</v>
      </c>
      <c r="T630" s="649">
        <v>0</v>
      </c>
      <c r="U630" s="648">
        <v>0</v>
      </c>
      <c r="V630" s="647" t="s">
        <v>993</v>
      </c>
      <c r="W630" s="688">
        <v>540</v>
      </c>
      <c r="X630" s="648">
        <v>2306769.02</v>
      </c>
      <c r="Y630" s="650">
        <v>0</v>
      </c>
      <c r="Z630" s="650">
        <v>0</v>
      </c>
      <c r="AA630" s="650">
        <v>0</v>
      </c>
      <c r="AB630" s="650">
        <v>0</v>
      </c>
      <c r="AC630" s="650">
        <v>0</v>
      </c>
      <c r="AD630" s="650">
        <v>0</v>
      </c>
      <c r="AE630" s="650">
        <v>0</v>
      </c>
      <c r="AF630" s="650">
        <v>0</v>
      </c>
      <c r="AG630" s="650">
        <v>0</v>
      </c>
      <c r="AH630" s="650">
        <v>0</v>
      </c>
      <c r="AI630" s="650">
        <v>0</v>
      </c>
      <c r="AJ630" s="650">
        <v>54302.04</v>
      </c>
      <c r="AK630" s="650">
        <v>27287.46</v>
      </c>
      <c r="AL630" s="650">
        <v>0</v>
      </c>
      <c r="AN630" s="372">
        <f>I630/'Приложение 1.1'!J628</f>
        <v>0</v>
      </c>
      <c r="AO630" s="372" t="e">
        <f t="shared" si="502"/>
        <v>#DIV/0!</v>
      </c>
      <c r="AP630" s="372" t="e">
        <f t="shared" si="503"/>
        <v>#DIV/0!</v>
      </c>
      <c r="AQ630" s="372" t="e">
        <f t="shared" si="504"/>
        <v>#DIV/0!</v>
      </c>
      <c r="AR630" s="372" t="e">
        <f t="shared" si="505"/>
        <v>#DIV/0!</v>
      </c>
      <c r="AS630" s="372" t="e">
        <f t="shared" si="506"/>
        <v>#DIV/0!</v>
      </c>
      <c r="AT630" s="372" t="e">
        <f t="shared" si="507"/>
        <v>#DIV/0!</v>
      </c>
      <c r="AU630" s="372">
        <f t="shared" si="508"/>
        <v>4271.7944814814819</v>
      </c>
      <c r="AV630" s="372" t="e">
        <f t="shared" si="509"/>
        <v>#DIV/0!</v>
      </c>
      <c r="AW630" s="372" t="e">
        <f t="shared" si="510"/>
        <v>#DIV/0!</v>
      </c>
      <c r="AX630" s="372" t="e">
        <f t="shared" si="511"/>
        <v>#DIV/0!</v>
      </c>
      <c r="AY630" s="372">
        <f>AI630/'Приложение 1.1'!J628</f>
        <v>0</v>
      </c>
      <c r="AZ630" s="404">
        <v>766.59</v>
      </c>
      <c r="BA630" s="404">
        <v>2173.62</v>
      </c>
      <c r="BB630" s="404">
        <v>891.36</v>
      </c>
      <c r="BC630" s="404">
        <v>860.72</v>
      </c>
      <c r="BD630" s="404">
        <v>1699.83</v>
      </c>
      <c r="BE630" s="404">
        <v>1134.04</v>
      </c>
      <c r="BF630" s="404">
        <v>2338035</v>
      </c>
      <c r="BG630" s="404">
        <f t="shared" si="512"/>
        <v>4644</v>
      </c>
      <c r="BH630" s="404">
        <v>9186</v>
      </c>
      <c r="BI630" s="404">
        <v>3559.09</v>
      </c>
      <c r="BJ630" s="404">
        <v>6295.55</v>
      </c>
      <c r="BK630" s="404">
        <f t="shared" si="513"/>
        <v>934101.09</v>
      </c>
      <c r="BL630" s="373" t="str">
        <f t="shared" si="514"/>
        <v xml:space="preserve"> </v>
      </c>
      <c r="BM630" s="373" t="e">
        <f t="shared" si="515"/>
        <v>#DIV/0!</v>
      </c>
      <c r="BN630" s="373" t="e">
        <f t="shared" si="516"/>
        <v>#DIV/0!</v>
      </c>
      <c r="BO630" s="373" t="e">
        <f t="shared" si="517"/>
        <v>#DIV/0!</v>
      </c>
      <c r="BP630" s="373" t="e">
        <f t="shared" si="518"/>
        <v>#DIV/0!</v>
      </c>
      <c r="BQ630" s="373" t="e">
        <f t="shared" si="519"/>
        <v>#DIV/0!</v>
      </c>
      <c r="BR630" s="373" t="e">
        <f t="shared" si="520"/>
        <v>#DIV/0!</v>
      </c>
      <c r="BS630" s="373" t="str">
        <f t="shared" si="521"/>
        <v xml:space="preserve"> </v>
      </c>
      <c r="BT630" s="373" t="e">
        <f t="shared" si="522"/>
        <v>#DIV/0!</v>
      </c>
      <c r="BU630" s="373" t="e">
        <f t="shared" si="523"/>
        <v>#DIV/0!</v>
      </c>
      <c r="BV630" s="373" t="e">
        <f t="shared" si="524"/>
        <v>#DIV/0!</v>
      </c>
      <c r="BW630" s="373" t="str">
        <f t="shared" si="525"/>
        <v xml:space="preserve"> </v>
      </c>
      <c r="BX630" s="403"/>
      <c r="BY630" s="406">
        <f t="shared" si="526"/>
        <v>2.2736134271834532</v>
      </c>
      <c r="BZ630" s="407">
        <f t="shared" si="527"/>
        <v>1.1425194237588752</v>
      </c>
      <c r="CA630" s="408">
        <f t="shared" si="528"/>
        <v>4422.8861481481481</v>
      </c>
      <c r="CB630" s="404">
        <f t="shared" si="529"/>
        <v>4852.9799999999996</v>
      </c>
      <c r="CC630" s="409" t="str">
        <f t="shared" si="530"/>
        <v xml:space="preserve"> </v>
      </c>
    </row>
    <row r="631" spans="1:82" s="403" customFormat="1" ht="36.75" customHeight="1">
      <c r="A631" s="866" t="s">
        <v>403</v>
      </c>
      <c r="B631" s="866"/>
      <c r="C631" s="410">
        <f>SUM(C630)</f>
        <v>536.67999999999995</v>
      </c>
      <c r="D631" s="423"/>
      <c r="E631" s="410"/>
      <c r="F631" s="410"/>
      <c r="G631" s="410">
        <f>SUM(G630)</f>
        <v>2388358.52</v>
      </c>
      <c r="H631" s="410">
        <f t="shared" ref="H631:AL631" si="556">SUM(H630)</f>
        <v>0</v>
      </c>
      <c r="I631" s="410">
        <f t="shared" si="556"/>
        <v>0</v>
      </c>
      <c r="J631" s="410">
        <f t="shared" si="556"/>
        <v>0</v>
      </c>
      <c r="K631" s="410">
        <f t="shared" si="556"/>
        <v>0</v>
      </c>
      <c r="L631" s="410">
        <f t="shared" si="556"/>
        <v>0</v>
      </c>
      <c r="M631" s="410">
        <f t="shared" si="556"/>
        <v>0</v>
      </c>
      <c r="N631" s="410">
        <f t="shared" si="556"/>
        <v>0</v>
      </c>
      <c r="O631" s="410">
        <f t="shared" si="556"/>
        <v>0</v>
      </c>
      <c r="P631" s="410">
        <f t="shared" si="556"/>
        <v>0</v>
      </c>
      <c r="Q631" s="410">
        <f t="shared" si="556"/>
        <v>0</v>
      </c>
      <c r="R631" s="410">
        <f t="shared" si="556"/>
        <v>0</v>
      </c>
      <c r="S631" s="410">
        <f t="shared" si="556"/>
        <v>0</v>
      </c>
      <c r="T631" s="417">
        <f t="shared" si="556"/>
        <v>0</v>
      </c>
      <c r="U631" s="410">
        <f t="shared" si="556"/>
        <v>0</v>
      </c>
      <c r="V631" s="410" t="s">
        <v>388</v>
      </c>
      <c r="W631" s="410">
        <f t="shared" si="556"/>
        <v>540</v>
      </c>
      <c r="X631" s="410">
        <f t="shared" si="556"/>
        <v>2306769.02</v>
      </c>
      <c r="Y631" s="410">
        <f t="shared" si="556"/>
        <v>0</v>
      </c>
      <c r="Z631" s="410">
        <f t="shared" si="556"/>
        <v>0</v>
      </c>
      <c r="AA631" s="410">
        <f t="shared" si="556"/>
        <v>0</v>
      </c>
      <c r="AB631" s="410">
        <f t="shared" si="556"/>
        <v>0</v>
      </c>
      <c r="AC631" s="410">
        <f t="shared" si="556"/>
        <v>0</v>
      </c>
      <c r="AD631" s="410">
        <f t="shared" si="556"/>
        <v>0</v>
      </c>
      <c r="AE631" s="410">
        <f t="shared" si="556"/>
        <v>0</v>
      </c>
      <c r="AF631" s="410">
        <f t="shared" si="556"/>
        <v>0</v>
      </c>
      <c r="AG631" s="410">
        <f t="shared" si="556"/>
        <v>0</v>
      </c>
      <c r="AH631" s="410">
        <f t="shared" si="556"/>
        <v>0</v>
      </c>
      <c r="AI631" s="410">
        <f t="shared" si="556"/>
        <v>0</v>
      </c>
      <c r="AJ631" s="410">
        <f t="shared" si="556"/>
        <v>54302.04</v>
      </c>
      <c r="AK631" s="410">
        <f t="shared" si="556"/>
        <v>27287.46</v>
      </c>
      <c r="AL631" s="410">
        <f t="shared" si="556"/>
        <v>0</v>
      </c>
      <c r="AN631" s="372">
        <f>I631/'Приложение 1.1'!J629</f>
        <v>0</v>
      </c>
      <c r="AO631" s="372" t="e">
        <f t="shared" si="502"/>
        <v>#DIV/0!</v>
      </c>
      <c r="AP631" s="372" t="e">
        <f t="shared" si="503"/>
        <v>#DIV/0!</v>
      </c>
      <c r="AQ631" s="372" t="e">
        <f t="shared" si="504"/>
        <v>#DIV/0!</v>
      </c>
      <c r="AR631" s="372" t="e">
        <f t="shared" si="505"/>
        <v>#DIV/0!</v>
      </c>
      <c r="AS631" s="372" t="e">
        <f t="shared" si="506"/>
        <v>#DIV/0!</v>
      </c>
      <c r="AT631" s="372" t="e">
        <f t="shared" si="507"/>
        <v>#DIV/0!</v>
      </c>
      <c r="AU631" s="372">
        <f t="shared" si="508"/>
        <v>4271.7944814814819</v>
      </c>
      <c r="AV631" s="372" t="e">
        <f t="shared" si="509"/>
        <v>#DIV/0!</v>
      </c>
      <c r="AW631" s="372" t="e">
        <f t="shared" si="510"/>
        <v>#DIV/0!</v>
      </c>
      <c r="AX631" s="372" t="e">
        <f t="shared" si="511"/>
        <v>#DIV/0!</v>
      </c>
      <c r="AY631" s="372">
        <f>AI631/'Приложение 1.1'!J629</f>
        <v>0</v>
      </c>
      <c r="AZ631" s="404">
        <v>766.59</v>
      </c>
      <c r="BA631" s="404">
        <v>2173.62</v>
      </c>
      <c r="BB631" s="404">
        <v>891.36</v>
      </c>
      <c r="BC631" s="404">
        <v>860.72</v>
      </c>
      <c r="BD631" s="404">
        <v>1699.83</v>
      </c>
      <c r="BE631" s="404">
        <v>1134.04</v>
      </c>
      <c r="BF631" s="404">
        <v>2338035</v>
      </c>
      <c r="BG631" s="404">
        <f t="shared" si="512"/>
        <v>4644</v>
      </c>
      <c r="BH631" s="404">
        <v>9186</v>
      </c>
      <c r="BI631" s="404">
        <v>3559.09</v>
      </c>
      <c r="BJ631" s="404">
        <v>6295.55</v>
      </c>
      <c r="BK631" s="404">
        <f t="shared" si="513"/>
        <v>934101.09</v>
      </c>
      <c r="BL631" s="373" t="str">
        <f t="shared" si="514"/>
        <v xml:space="preserve"> </v>
      </c>
      <c r="BM631" s="373" t="e">
        <f t="shared" si="515"/>
        <v>#DIV/0!</v>
      </c>
      <c r="BN631" s="373" t="e">
        <f t="shared" si="516"/>
        <v>#DIV/0!</v>
      </c>
      <c r="BO631" s="373" t="e">
        <f t="shared" si="517"/>
        <v>#DIV/0!</v>
      </c>
      <c r="BP631" s="373" t="e">
        <f t="shared" si="518"/>
        <v>#DIV/0!</v>
      </c>
      <c r="BQ631" s="373" t="e">
        <f t="shared" si="519"/>
        <v>#DIV/0!</v>
      </c>
      <c r="BR631" s="373" t="e">
        <f t="shared" si="520"/>
        <v>#DIV/0!</v>
      </c>
      <c r="BS631" s="373" t="str">
        <f t="shared" si="521"/>
        <v xml:space="preserve"> </v>
      </c>
      <c r="BT631" s="373" t="e">
        <f t="shared" si="522"/>
        <v>#DIV/0!</v>
      </c>
      <c r="BU631" s="373" t="e">
        <f t="shared" si="523"/>
        <v>#DIV/0!</v>
      </c>
      <c r="BV631" s="373" t="e">
        <f t="shared" si="524"/>
        <v>#DIV/0!</v>
      </c>
      <c r="BW631" s="373" t="str">
        <f t="shared" si="525"/>
        <v xml:space="preserve"> </v>
      </c>
      <c r="BY631" s="406">
        <f t="shared" si="526"/>
        <v>2.2736134271834532</v>
      </c>
      <c r="BZ631" s="407">
        <f t="shared" si="527"/>
        <v>1.1425194237588752</v>
      </c>
      <c r="CA631" s="408">
        <f t="shared" si="528"/>
        <v>4422.8861481481481</v>
      </c>
      <c r="CB631" s="404">
        <f t="shared" si="529"/>
        <v>4852.9799999999996</v>
      </c>
      <c r="CC631" s="409" t="str">
        <f t="shared" si="530"/>
        <v xml:space="preserve"> </v>
      </c>
    </row>
    <row r="632" spans="1:82" s="403" customFormat="1" ht="12.75" customHeight="1">
      <c r="A632" s="867" t="s">
        <v>424</v>
      </c>
      <c r="B632" s="868"/>
      <c r="C632" s="868"/>
      <c r="D632" s="868"/>
      <c r="E632" s="868"/>
      <c r="F632" s="868"/>
      <c r="G632" s="868"/>
      <c r="H632" s="868"/>
      <c r="I632" s="868"/>
      <c r="J632" s="868"/>
      <c r="K632" s="868"/>
      <c r="L632" s="868"/>
      <c r="M632" s="868"/>
      <c r="N632" s="868"/>
      <c r="O632" s="868"/>
      <c r="P632" s="868"/>
      <c r="Q632" s="868"/>
      <c r="R632" s="868"/>
      <c r="S632" s="868"/>
      <c r="T632" s="868"/>
      <c r="U632" s="868"/>
      <c r="V632" s="868"/>
      <c r="W632" s="868"/>
      <c r="X632" s="868"/>
      <c r="Y632" s="868"/>
      <c r="Z632" s="868"/>
      <c r="AA632" s="868"/>
      <c r="AB632" s="868"/>
      <c r="AC632" s="868"/>
      <c r="AD632" s="868"/>
      <c r="AE632" s="868"/>
      <c r="AF632" s="868"/>
      <c r="AG632" s="868"/>
      <c r="AH632" s="868"/>
      <c r="AI632" s="868"/>
      <c r="AJ632" s="868"/>
      <c r="AK632" s="868"/>
      <c r="AL632" s="869"/>
      <c r="AN632" s="372" t="e">
        <f>I632/'Приложение 1.1'!J630</f>
        <v>#DIV/0!</v>
      </c>
      <c r="AO632" s="372" t="e">
        <f t="shared" si="502"/>
        <v>#DIV/0!</v>
      </c>
      <c r="AP632" s="372" t="e">
        <f t="shared" si="503"/>
        <v>#DIV/0!</v>
      </c>
      <c r="AQ632" s="372" t="e">
        <f t="shared" si="504"/>
        <v>#DIV/0!</v>
      </c>
      <c r="AR632" s="372" t="e">
        <f t="shared" si="505"/>
        <v>#DIV/0!</v>
      </c>
      <c r="AS632" s="372" t="e">
        <f t="shared" si="506"/>
        <v>#DIV/0!</v>
      </c>
      <c r="AT632" s="372" t="e">
        <f t="shared" si="507"/>
        <v>#DIV/0!</v>
      </c>
      <c r="AU632" s="372" t="e">
        <f t="shared" si="508"/>
        <v>#DIV/0!</v>
      </c>
      <c r="AV632" s="372" t="e">
        <f t="shared" si="509"/>
        <v>#DIV/0!</v>
      </c>
      <c r="AW632" s="372" t="e">
        <f t="shared" si="510"/>
        <v>#DIV/0!</v>
      </c>
      <c r="AX632" s="372" t="e">
        <f t="shared" si="511"/>
        <v>#DIV/0!</v>
      </c>
      <c r="AY632" s="372" t="e">
        <f>AI632/'Приложение 1.1'!J630</f>
        <v>#DIV/0!</v>
      </c>
      <c r="AZ632" s="404">
        <v>766.59</v>
      </c>
      <c r="BA632" s="404">
        <v>2173.62</v>
      </c>
      <c r="BB632" s="404">
        <v>891.36</v>
      </c>
      <c r="BC632" s="404">
        <v>860.72</v>
      </c>
      <c r="BD632" s="404">
        <v>1699.83</v>
      </c>
      <c r="BE632" s="404">
        <v>1134.04</v>
      </c>
      <c r="BF632" s="404">
        <v>2338035</v>
      </c>
      <c r="BG632" s="404">
        <f t="shared" si="512"/>
        <v>4644</v>
      </c>
      <c r="BH632" s="404">
        <v>9186</v>
      </c>
      <c r="BI632" s="404">
        <v>3559.09</v>
      </c>
      <c r="BJ632" s="404">
        <v>6295.55</v>
      </c>
      <c r="BK632" s="404">
        <f t="shared" si="513"/>
        <v>934101.09</v>
      </c>
      <c r="BL632" s="373" t="e">
        <f t="shared" si="514"/>
        <v>#DIV/0!</v>
      </c>
      <c r="BM632" s="373" t="e">
        <f t="shared" si="515"/>
        <v>#DIV/0!</v>
      </c>
      <c r="BN632" s="373" t="e">
        <f t="shared" si="516"/>
        <v>#DIV/0!</v>
      </c>
      <c r="BO632" s="373" t="e">
        <f t="shared" si="517"/>
        <v>#DIV/0!</v>
      </c>
      <c r="BP632" s="373" t="e">
        <f t="shared" si="518"/>
        <v>#DIV/0!</v>
      </c>
      <c r="BQ632" s="373" t="e">
        <f t="shared" si="519"/>
        <v>#DIV/0!</v>
      </c>
      <c r="BR632" s="373" t="e">
        <f t="shared" si="520"/>
        <v>#DIV/0!</v>
      </c>
      <c r="BS632" s="373" t="e">
        <f t="shared" si="521"/>
        <v>#DIV/0!</v>
      </c>
      <c r="BT632" s="373" t="e">
        <f t="shared" si="522"/>
        <v>#DIV/0!</v>
      </c>
      <c r="BU632" s="373" t="e">
        <f t="shared" si="523"/>
        <v>#DIV/0!</v>
      </c>
      <c r="BV632" s="373" t="e">
        <f t="shared" si="524"/>
        <v>#DIV/0!</v>
      </c>
      <c r="BW632" s="373" t="e">
        <f t="shared" si="525"/>
        <v>#DIV/0!</v>
      </c>
      <c r="BY632" s="406" t="e">
        <f t="shared" si="526"/>
        <v>#DIV/0!</v>
      </c>
      <c r="BZ632" s="407" t="e">
        <f t="shared" si="527"/>
        <v>#DIV/0!</v>
      </c>
      <c r="CA632" s="408" t="e">
        <f t="shared" si="528"/>
        <v>#DIV/0!</v>
      </c>
      <c r="CB632" s="404">
        <f t="shared" si="529"/>
        <v>4852.9799999999996</v>
      </c>
      <c r="CC632" s="409" t="e">
        <f t="shared" si="530"/>
        <v>#DIV/0!</v>
      </c>
    </row>
    <row r="633" spans="1:82" s="403" customFormat="1" ht="9" customHeight="1">
      <c r="A633" s="541">
        <v>226</v>
      </c>
      <c r="B633" s="449" t="s">
        <v>905</v>
      </c>
      <c r="C633" s="410">
        <v>492</v>
      </c>
      <c r="D633" s="413"/>
      <c r="E633" s="410"/>
      <c r="F633" s="410"/>
      <c r="G633" s="415">
        <f t="shared" ref="G633:G639" si="557">ROUND(X633+AJ633+AK633,2)</f>
        <v>1725234.39</v>
      </c>
      <c r="H633" s="410">
        <f t="shared" ref="H633:H638" si="558">I633+K633+M633+O633+Q633+S633</f>
        <v>0</v>
      </c>
      <c r="I633" s="416">
        <v>0</v>
      </c>
      <c r="J633" s="416">
        <v>0</v>
      </c>
      <c r="K633" s="416">
        <v>0</v>
      </c>
      <c r="L633" s="416">
        <v>0</v>
      </c>
      <c r="M633" s="416">
        <v>0</v>
      </c>
      <c r="N633" s="410">
        <v>0</v>
      </c>
      <c r="O633" s="410">
        <v>0</v>
      </c>
      <c r="P633" s="410">
        <v>0</v>
      </c>
      <c r="Q633" s="410">
        <v>0</v>
      </c>
      <c r="R633" s="410">
        <v>0</v>
      </c>
      <c r="S633" s="410">
        <v>0</v>
      </c>
      <c r="T633" s="417">
        <v>0</v>
      </c>
      <c r="U633" s="410">
        <v>0</v>
      </c>
      <c r="V633" s="424" t="s">
        <v>993</v>
      </c>
      <c r="W633" s="405">
        <v>450</v>
      </c>
      <c r="X633" s="410">
        <f t="shared" ref="X633" si="559">ROUND(IF(V633="СК",4852.98,5055.69)*0.955*0.79*W633,2)</f>
        <v>1647598.84</v>
      </c>
      <c r="Y633" s="405">
        <v>0</v>
      </c>
      <c r="Z633" s="405">
        <v>0</v>
      </c>
      <c r="AA633" s="405">
        <v>0</v>
      </c>
      <c r="AB633" s="405">
        <v>0</v>
      </c>
      <c r="AC633" s="405">
        <v>0</v>
      </c>
      <c r="AD633" s="405">
        <v>0</v>
      </c>
      <c r="AE633" s="405">
        <v>0</v>
      </c>
      <c r="AF633" s="405">
        <v>0</v>
      </c>
      <c r="AG633" s="405">
        <v>0</v>
      </c>
      <c r="AH633" s="405">
        <v>0</v>
      </c>
      <c r="AI633" s="405">
        <v>0</v>
      </c>
      <c r="AJ633" s="405">
        <f t="shared" ref="AJ633:AJ639" si="560">ROUND(X633/95.5*3,2)</f>
        <v>51757.03</v>
      </c>
      <c r="AK633" s="405">
        <f t="shared" ref="AK633:AK639" si="561">ROUND(X633/95.5*1.5,2)</f>
        <v>25878.52</v>
      </c>
      <c r="AL633" s="405">
        <v>0</v>
      </c>
      <c r="AN633" s="372">
        <f>I633/'Приложение 1.1'!J631</f>
        <v>0</v>
      </c>
      <c r="AO633" s="372" t="e">
        <f t="shared" si="502"/>
        <v>#DIV/0!</v>
      </c>
      <c r="AP633" s="372" t="e">
        <f t="shared" si="503"/>
        <v>#DIV/0!</v>
      </c>
      <c r="AQ633" s="372" t="e">
        <f t="shared" si="504"/>
        <v>#DIV/0!</v>
      </c>
      <c r="AR633" s="372" t="e">
        <f t="shared" si="505"/>
        <v>#DIV/0!</v>
      </c>
      <c r="AS633" s="372" t="e">
        <f t="shared" si="506"/>
        <v>#DIV/0!</v>
      </c>
      <c r="AT633" s="372" t="e">
        <f t="shared" si="507"/>
        <v>#DIV/0!</v>
      </c>
      <c r="AU633" s="372">
        <f t="shared" si="508"/>
        <v>3661.3307555555557</v>
      </c>
      <c r="AV633" s="372" t="e">
        <f t="shared" si="509"/>
        <v>#DIV/0!</v>
      </c>
      <c r="AW633" s="372" t="e">
        <f t="shared" si="510"/>
        <v>#DIV/0!</v>
      </c>
      <c r="AX633" s="372" t="e">
        <f t="shared" si="511"/>
        <v>#DIV/0!</v>
      </c>
      <c r="AY633" s="372">
        <f>AI633/'Приложение 1.1'!J631</f>
        <v>0</v>
      </c>
      <c r="AZ633" s="404">
        <v>766.59</v>
      </c>
      <c r="BA633" s="404">
        <v>2173.62</v>
      </c>
      <c r="BB633" s="404">
        <v>891.36</v>
      </c>
      <c r="BC633" s="404">
        <v>860.72</v>
      </c>
      <c r="BD633" s="404">
        <v>1699.83</v>
      </c>
      <c r="BE633" s="404">
        <v>1134.04</v>
      </c>
      <c r="BF633" s="404">
        <v>2338035</v>
      </c>
      <c r="BG633" s="404">
        <f t="shared" si="512"/>
        <v>4644</v>
      </c>
      <c r="BH633" s="404">
        <v>9186</v>
      </c>
      <c r="BI633" s="404">
        <v>3559.09</v>
      </c>
      <c r="BJ633" s="404">
        <v>6295.55</v>
      </c>
      <c r="BK633" s="404">
        <f t="shared" si="513"/>
        <v>934101.09</v>
      </c>
      <c r="BL633" s="373" t="str">
        <f t="shared" si="514"/>
        <v xml:space="preserve"> </v>
      </c>
      <c r="BM633" s="373" t="e">
        <f t="shared" si="515"/>
        <v>#DIV/0!</v>
      </c>
      <c r="BN633" s="373" t="e">
        <f t="shared" si="516"/>
        <v>#DIV/0!</v>
      </c>
      <c r="BO633" s="373" t="e">
        <f t="shared" si="517"/>
        <v>#DIV/0!</v>
      </c>
      <c r="BP633" s="373" t="e">
        <f t="shared" si="518"/>
        <v>#DIV/0!</v>
      </c>
      <c r="BQ633" s="373" t="e">
        <f t="shared" si="519"/>
        <v>#DIV/0!</v>
      </c>
      <c r="BR633" s="373" t="e">
        <f t="shared" si="520"/>
        <v>#DIV/0!</v>
      </c>
      <c r="BS633" s="373" t="str">
        <f t="shared" si="521"/>
        <v xml:space="preserve"> </v>
      </c>
      <c r="BT633" s="373" t="e">
        <f t="shared" si="522"/>
        <v>#DIV/0!</v>
      </c>
      <c r="BU633" s="373" t="e">
        <f t="shared" si="523"/>
        <v>#DIV/0!</v>
      </c>
      <c r="BV633" s="373" t="e">
        <f t="shared" si="524"/>
        <v>#DIV/0!</v>
      </c>
      <c r="BW633" s="373" t="str">
        <f t="shared" si="525"/>
        <v xml:space="preserve"> </v>
      </c>
      <c r="BY633" s="406">
        <f t="shared" si="526"/>
        <v>2.9999999014626648</v>
      </c>
      <c r="BZ633" s="407">
        <f t="shared" si="527"/>
        <v>1.5000002405470252</v>
      </c>
      <c r="CA633" s="408">
        <f t="shared" si="528"/>
        <v>3833.8541999999998</v>
      </c>
      <c r="CB633" s="404">
        <f t="shared" si="529"/>
        <v>4852.9799999999996</v>
      </c>
      <c r="CC633" s="409" t="str">
        <f t="shared" si="530"/>
        <v xml:space="preserve"> </v>
      </c>
      <c r="CD633" s="418">
        <f>CA633-CB633</f>
        <v>-1019.1257999999998</v>
      </c>
    </row>
    <row r="634" spans="1:82" s="651" customFormat="1" ht="9" customHeight="1">
      <c r="A634" s="642">
        <v>227</v>
      </c>
      <c r="B634" s="691" t="s">
        <v>906</v>
      </c>
      <c r="C634" s="648">
        <v>795.7</v>
      </c>
      <c r="D634" s="665"/>
      <c r="E634" s="648"/>
      <c r="F634" s="648"/>
      <c r="G634" s="696">
        <f t="shared" si="557"/>
        <v>3323600.18</v>
      </c>
      <c r="H634" s="648">
        <f t="shared" si="558"/>
        <v>0</v>
      </c>
      <c r="I634" s="673">
        <v>0</v>
      </c>
      <c r="J634" s="673">
        <v>0</v>
      </c>
      <c r="K634" s="673">
        <v>0</v>
      </c>
      <c r="L634" s="673">
        <v>0</v>
      </c>
      <c r="M634" s="673">
        <v>0</v>
      </c>
      <c r="N634" s="648">
        <v>0</v>
      </c>
      <c r="O634" s="648">
        <v>0</v>
      </c>
      <c r="P634" s="648">
        <v>0</v>
      </c>
      <c r="Q634" s="648">
        <v>0</v>
      </c>
      <c r="R634" s="648">
        <v>0</v>
      </c>
      <c r="S634" s="648">
        <v>0</v>
      </c>
      <c r="T634" s="649">
        <v>0</v>
      </c>
      <c r="U634" s="648">
        <v>0</v>
      </c>
      <c r="V634" s="647" t="s">
        <v>993</v>
      </c>
      <c r="W634" s="650">
        <v>719.62</v>
      </c>
      <c r="X634" s="648">
        <v>3211833.74</v>
      </c>
      <c r="Y634" s="650">
        <v>0</v>
      </c>
      <c r="Z634" s="650">
        <v>0</v>
      </c>
      <c r="AA634" s="650">
        <v>0</v>
      </c>
      <c r="AB634" s="650">
        <v>0</v>
      </c>
      <c r="AC634" s="650">
        <v>0</v>
      </c>
      <c r="AD634" s="650">
        <v>0</v>
      </c>
      <c r="AE634" s="650">
        <v>0</v>
      </c>
      <c r="AF634" s="650">
        <v>0</v>
      </c>
      <c r="AG634" s="650">
        <v>0</v>
      </c>
      <c r="AH634" s="650">
        <v>0</v>
      </c>
      <c r="AI634" s="650">
        <v>0</v>
      </c>
      <c r="AJ634" s="650">
        <v>74386.36</v>
      </c>
      <c r="AK634" s="650">
        <v>37380.080000000002</v>
      </c>
      <c r="AL634" s="650">
        <v>0</v>
      </c>
      <c r="AN634" s="372">
        <f>I634/'Приложение 1.1'!J632</f>
        <v>0</v>
      </c>
      <c r="AO634" s="372" t="e">
        <f t="shared" si="502"/>
        <v>#DIV/0!</v>
      </c>
      <c r="AP634" s="372" t="e">
        <f t="shared" si="503"/>
        <v>#DIV/0!</v>
      </c>
      <c r="AQ634" s="372" t="e">
        <f t="shared" si="504"/>
        <v>#DIV/0!</v>
      </c>
      <c r="AR634" s="372" t="e">
        <f t="shared" si="505"/>
        <v>#DIV/0!</v>
      </c>
      <c r="AS634" s="372" t="e">
        <f t="shared" si="506"/>
        <v>#DIV/0!</v>
      </c>
      <c r="AT634" s="372" t="e">
        <f t="shared" si="507"/>
        <v>#DIV/0!</v>
      </c>
      <c r="AU634" s="372">
        <f t="shared" si="508"/>
        <v>4463.2357911119761</v>
      </c>
      <c r="AV634" s="372" t="e">
        <f t="shared" si="509"/>
        <v>#DIV/0!</v>
      </c>
      <c r="AW634" s="372" t="e">
        <f t="shared" si="510"/>
        <v>#DIV/0!</v>
      </c>
      <c r="AX634" s="372" t="e">
        <f t="shared" si="511"/>
        <v>#DIV/0!</v>
      </c>
      <c r="AY634" s="372">
        <f>AI634/'Приложение 1.1'!J632</f>
        <v>0</v>
      </c>
      <c r="AZ634" s="404">
        <v>766.59</v>
      </c>
      <c r="BA634" s="404">
        <v>2173.62</v>
      </c>
      <c r="BB634" s="404">
        <v>891.36</v>
      </c>
      <c r="BC634" s="404">
        <v>860.72</v>
      </c>
      <c r="BD634" s="404">
        <v>1699.83</v>
      </c>
      <c r="BE634" s="404">
        <v>1134.04</v>
      </c>
      <c r="BF634" s="404">
        <v>2338035</v>
      </c>
      <c r="BG634" s="404">
        <f t="shared" si="512"/>
        <v>4644</v>
      </c>
      <c r="BH634" s="404">
        <v>9186</v>
      </c>
      <c r="BI634" s="404">
        <v>3559.09</v>
      </c>
      <c r="BJ634" s="404">
        <v>6295.55</v>
      </c>
      <c r="BK634" s="404">
        <f t="shared" si="513"/>
        <v>934101.09</v>
      </c>
      <c r="BL634" s="373" t="str">
        <f t="shared" si="514"/>
        <v xml:space="preserve"> </v>
      </c>
      <c r="BM634" s="373" t="e">
        <f t="shared" si="515"/>
        <v>#DIV/0!</v>
      </c>
      <c r="BN634" s="373" t="e">
        <f t="shared" si="516"/>
        <v>#DIV/0!</v>
      </c>
      <c r="BO634" s="373" t="e">
        <f t="shared" si="517"/>
        <v>#DIV/0!</v>
      </c>
      <c r="BP634" s="373" t="e">
        <f t="shared" si="518"/>
        <v>#DIV/0!</v>
      </c>
      <c r="BQ634" s="373" t="e">
        <f t="shared" si="519"/>
        <v>#DIV/0!</v>
      </c>
      <c r="BR634" s="373" t="e">
        <f t="shared" si="520"/>
        <v>#DIV/0!</v>
      </c>
      <c r="BS634" s="373" t="str">
        <f t="shared" si="521"/>
        <v xml:space="preserve"> </v>
      </c>
      <c r="BT634" s="373" t="e">
        <f t="shared" si="522"/>
        <v>#DIV/0!</v>
      </c>
      <c r="BU634" s="373" t="e">
        <f t="shared" si="523"/>
        <v>#DIV/0!</v>
      </c>
      <c r="BV634" s="373" t="e">
        <f t="shared" si="524"/>
        <v>#DIV/0!</v>
      </c>
      <c r="BW634" s="373" t="str">
        <f t="shared" si="525"/>
        <v xml:space="preserve"> </v>
      </c>
      <c r="BX634" s="403"/>
      <c r="BY634" s="406">
        <f t="shared" si="526"/>
        <v>2.2381260070818745</v>
      </c>
      <c r="BZ634" s="407">
        <f t="shared" si="527"/>
        <v>1.1246864236239151</v>
      </c>
      <c r="CA634" s="408">
        <f t="shared" si="528"/>
        <v>4618.5489286012062</v>
      </c>
      <c r="CB634" s="404">
        <f t="shared" si="529"/>
        <v>4852.9799999999996</v>
      </c>
      <c r="CC634" s="409" t="str">
        <f t="shared" si="530"/>
        <v xml:space="preserve"> </v>
      </c>
      <c r="CD634" s="697">
        <f>CA634-CB634</f>
        <v>-234.43107139879339</v>
      </c>
    </row>
    <row r="635" spans="1:82" s="651" customFormat="1" ht="9" customHeight="1">
      <c r="A635" s="642">
        <v>228</v>
      </c>
      <c r="B635" s="691" t="s">
        <v>907</v>
      </c>
      <c r="C635" s="648">
        <v>2606</v>
      </c>
      <c r="D635" s="665"/>
      <c r="E635" s="648"/>
      <c r="F635" s="648"/>
      <c r="G635" s="696">
        <f t="shared" si="557"/>
        <v>4350774.32</v>
      </c>
      <c r="H635" s="648">
        <f t="shared" si="558"/>
        <v>0</v>
      </c>
      <c r="I635" s="673">
        <v>0</v>
      </c>
      <c r="J635" s="673">
        <v>0</v>
      </c>
      <c r="K635" s="673">
        <v>0</v>
      </c>
      <c r="L635" s="673">
        <v>0</v>
      </c>
      <c r="M635" s="673">
        <v>0</v>
      </c>
      <c r="N635" s="648">
        <v>0</v>
      </c>
      <c r="O635" s="648">
        <v>0</v>
      </c>
      <c r="P635" s="648">
        <v>0</v>
      </c>
      <c r="Q635" s="648">
        <v>0</v>
      </c>
      <c r="R635" s="648">
        <v>0</v>
      </c>
      <c r="S635" s="648">
        <v>0</v>
      </c>
      <c r="T635" s="649">
        <v>0</v>
      </c>
      <c r="U635" s="648">
        <v>0</v>
      </c>
      <c r="V635" s="647" t="s">
        <v>993</v>
      </c>
      <c r="W635" s="650">
        <v>962.6</v>
      </c>
      <c r="X635" s="648">
        <v>4186615.22</v>
      </c>
      <c r="Y635" s="650">
        <v>0</v>
      </c>
      <c r="Z635" s="650">
        <v>0</v>
      </c>
      <c r="AA635" s="650">
        <v>0</v>
      </c>
      <c r="AB635" s="650">
        <v>0</v>
      </c>
      <c r="AC635" s="650">
        <v>0</v>
      </c>
      <c r="AD635" s="650">
        <v>0</v>
      </c>
      <c r="AE635" s="650">
        <v>0</v>
      </c>
      <c r="AF635" s="650">
        <v>0</v>
      </c>
      <c r="AG635" s="650">
        <v>0</v>
      </c>
      <c r="AH635" s="650">
        <v>0</v>
      </c>
      <c r="AI635" s="650">
        <v>0</v>
      </c>
      <c r="AJ635" s="650">
        <v>109256.39</v>
      </c>
      <c r="AK635" s="650">
        <v>54902.71</v>
      </c>
      <c r="AL635" s="650">
        <v>0</v>
      </c>
      <c r="AN635" s="372">
        <f>I635/'Приложение 1.1'!J633</f>
        <v>0</v>
      </c>
      <c r="AO635" s="372" t="e">
        <f t="shared" si="502"/>
        <v>#DIV/0!</v>
      </c>
      <c r="AP635" s="372" t="e">
        <f t="shared" si="503"/>
        <v>#DIV/0!</v>
      </c>
      <c r="AQ635" s="372" t="e">
        <f t="shared" si="504"/>
        <v>#DIV/0!</v>
      </c>
      <c r="AR635" s="372" t="e">
        <f t="shared" si="505"/>
        <v>#DIV/0!</v>
      </c>
      <c r="AS635" s="372" t="e">
        <f t="shared" si="506"/>
        <v>#DIV/0!</v>
      </c>
      <c r="AT635" s="372" t="e">
        <f t="shared" si="507"/>
        <v>#DIV/0!</v>
      </c>
      <c r="AU635" s="372">
        <f t="shared" si="508"/>
        <v>4349.2782256388946</v>
      </c>
      <c r="AV635" s="372" t="e">
        <f t="shared" si="509"/>
        <v>#DIV/0!</v>
      </c>
      <c r="AW635" s="372" t="e">
        <f t="shared" si="510"/>
        <v>#DIV/0!</v>
      </c>
      <c r="AX635" s="372" t="e">
        <f t="shared" si="511"/>
        <v>#DIV/0!</v>
      </c>
      <c r="AY635" s="372">
        <f>AI635/'Приложение 1.1'!J633</f>
        <v>0</v>
      </c>
      <c r="AZ635" s="404">
        <v>766.59</v>
      </c>
      <c r="BA635" s="404">
        <v>2173.62</v>
      </c>
      <c r="BB635" s="404">
        <v>891.36</v>
      </c>
      <c r="BC635" s="404">
        <v>860.72</v>
      </c>
      <c r="BD635" s="404">
        <v>1699.83</v>
      </c>
      <c r="BE635" s="404">
        <v>1134.04</v>
      </c>
      <c r="BF635" s="404">
        <v>2338035</v>
      </c>
      <c r="BG635" s="404">
        <f t="shared" si="512"/>
        <v>4644</v>
      </c>
      <c r="BH635" s="404">
        <v>9186</v>
      </c>
      <c r="BI635" s="404">
        <v>3559.09</v>
      </c>
      <c r="BJ635" s="404">
        <v>6295.55</v>
      </c>
      <c r="BK635" s="404">
        <f t="shared" si="513"/>
        <v>934101.09</v>
      </c>
      <c r="BL635" s="373" t="str">
        <f t="shared" si="514"/>
        <v xml:space="preserve"> </v>
      </c>
      <c r="BM635" s="373" t="e">
        <f t="shared" si="515"/>
        <v>#DIV/0!</v>
      </c>
      <c r="BN635" s="373" t="e">
        <f t="shared" si="516"/>
        <v>#DIV/0!</v>
      </c>
      <c r="BO635" s="373" t="e">
        <f t="shared" si="517"/>
        <v>#DIV/0!</v>
      </c>
      <c r="BP635" s="373" t="e">
        <f t="shared" si="518"/>
        <v>#DIV/0!</v>
      </c>
      <c r="BQ635" s="373" t="e">
        <f t="shared" si="519"/>
        <v>#DIV/0!</v>
      </c>
      <c r="BR635" s="373" t="e">
        <f t="shared" si="520"/>
        <v>#DIV/0!</v>
      </c>
      <c r="BS635" s="373" t="str">
        <f t="shared" si="521"/>
        <v xml:space="preserve"> </v>
      </c>
      <c r="BT635" s="373" t="e">
        <f t="shared" si="522"/>
        <v>#DIV/0!</v>
      </c>
      <c r="BU635" s="373" t="e">
        <f t="shared" si="523"/>
        <v>#DIV/0!</v>
      </c>
      <c r="BV635" s="373" t="e">
        <f t="shared" si="524"/>
        <v>#DIV/0!</v>
      </c>
      <c r="BW635" s="373" t="str">
        <f t="shared" si="525"/>
        <v xml:space="preserve"> </v>
      </c>
      <c r="BX635" s="403"/>
      <c r="BY635" s="406">
        <f t="shared" si="526"/>
        <v>2.5111941453216997</v>
      </c>
      <c r="BZ635" s="407">
        <f t="shared" si="527"/>
        <v>1.2619066391841716</v>
      </c>
      <c r="CA635" s="408">
        <f t="shared" si="528"/>
        <v>4519.8154165800961</v>
      </c>
      <c r="CB635" s="404">
        <f t="shared" si="529"/>
        <v>4852.9799999999996</v>
      </c>
      <c r="CC635" s="409" t="str">
        <f t="shared" si="530"/>
        <v xml:space="preserve"> </v>
      </c>
      <c r="CD635" s="697">
        <f>CA635-CB635</f>
        <v>-333.16458341990347</v>
      </c>
    </row>
    <row r="636" spans="1:82" s="651" customFormat="1" ht="9" customHeight="1">
      <c r="A636" s="642">
        <v>229</v>
      </c>
      <c r="B636" s="691" t="s">
        <v>908</v>
      </c>
      <c r="C636" s="648">
        <v>292.3</v>
      </c>
      <c r="D636" s="665"/>
      <c r="E636" s="648"/>
      <c r="F636" s="648"/>
      <c r="G636" s="696">
        <f t="shared" si="557"/>
        <v>963527.79</v>
      </c>
      <c r="H636" s="648">
        <f t="shared" si="558"/>
        <v>0</v>
      </c>
      <c r="I636" s="673">
        <v>0</v>
      </c>
      <c r="J636" s="673">
        <v>0</v>
      </c>
      <c r="K636" s="673">
        <v>0</v>
      </c>
      <c r="L636" s="673">
        <v>0</v>
      </c>
      <c r="M636" s="673">
        <v>0</v>
      </c>
      <c r="N636" s="648">
        <v>0</v>
      </c>
      <c r="O636" s="648">
        <v>0</v>
      </c>
      <c r="P636" s="648">
        <v>0</v>
      </c>
      <c r="Q636" s="648">
        <v>0</v>
      </c>
      <c r="R636" s="648">
        <v>0</v>
      </c>
      <c r="S636" s="648">
        <v>0</v>
      </c>
      <c r="T636" s="649">
        <v>0</v>
      </c>
      <c r="U636" s="648">
        <v>0</v>
      </c>
      <c r="V636" s="647" t="s">
        <v>993</v>
      </c>
      <c r="W636" s="650">
        <v>296</v>
      </c>
      <c r="X636" s="648">
        <v>917390.6</v>
      </c>
      <c r="Y636" s="650">
        <v>0</v>
      </c>
      <c r="Z636" s="650">
        <v>0</v>
      </c>
      <c r="AA636" s="650">
        <v>0</v>
      </c>
      <c r="AB636" s="650">
        <v>0</v>
      </c>
      <c r="AC636" s="650">
        <v>0</v>
      </c>
      <c r="AD636" s="650">
        <v>0</v>
      </c>
      <c r="AE636" s="650">
        <v>0</v>
      </c>
      <c r="AF636" s="650">
        <v>0</v>
      </c>
      <c r="AG636" s="650">
        <v>0</v>
      </c>
      <c r="AH636" s="650">
        <v>0</v>
      </c>
      <c r="AI636" s="650">
        <v>0</v>
      </c>
      <c r="AJ636" s="650">
        <v>30706.69</v>
      </c>
      <c r="AK636" s="650">
        <v>15430.5</v>
      </c>
      <c r="AL636" s="650">
        <v>0</v>
      </c>
      <c r="AN636" s="372">
        <f>I636/'Приложение 1.1'!J634</f>
        <v>0</v>
      </c>
      <c r="AO636" s="372" t="e">
        <f t="shared" si="502"/>
        <v>#DIV/0!</v>
      </c>
      <c r="AP636" s="372" t="e">
        <f t="shared" si="503"/>
        <v>#DIV/0!</v>
      </c>
      <c r="AQ636" s="372" t="e">
        <f t="shared" si="504"/>
        <v>#DIV/0!</v>
      </c>
      <c r="AR636" s="372" t="e">
        <f t="shared" si="505"/>
        <v>#DIV/0!</v>
      </c>
      <c r="AS636" s="372" t="e">
        <f t="shared" si="506"/>
        <v>#DIV/0!</v>
      </c>
      <c r="AT636" s="372" t="e">
        <f t="shared" si="507"/>
        <v>#DIV/0!</v>
      </c>
      <c r="AU636" s="372">
        <f t="shared" si="508"/>
        <v>3099.2925675675674</v>
      </c>
      <c r="AV636" s="372" t="e">
        <f t="shared" si="509"/>
        <v>#DIV/0!</v>
      </c>
      <c r="AW636" s="372" t="e">
        <f t="shared" si="510"/>
        <v>#DIV/0!</v>
      </c>
      <c r="AX636" s="372" t="e">
        <f t="shared" si="511"/>
        <v>#DIV/0!</v>
      </c>
      <c r="AY636" s="372">
        <f>AI636/'Приложение 1.1'!J634</f>
        <v>0</v>
      </c>
      <c r="AZ636" s="404">
        <v>766.59</v>
      </c>
      <c r="BA636" s="404">
        <v>2173.62</v>
      </c>
      <c r="BB636" s="404">
        <v>891.36</v>
      </c>
      <c r="BC636" s="404">
        <v>860.72</v>
      </c>
      <c r="BD636" s="404">
        <v>1699.83</v>
      </c>
      <c r="BE636" s="404">
        <v>1134.04</v>
      </c>
      <c r="BF636" s="404">
        <v>2338035</v>
      </c>
      <c r="BG636" s="404">
        <f t="shared" si="512"/>
        <v>4644</v>
      </c>
      <c r="BH636" s="404">
        <v>9186</v>
      </c>
      <c r="BI636" s="404">
        <v>3559.09</v>
      </c>
      <c r="BJ636" s="404">
        <v>6295.55</v>
      </c>
      <c r="BK636" s="404">
        <f t="shared" si="513"/>
        <v>934101.09</v>
      </c>
      <c r="BL636" s="373" t="str">
        <f t="shared" si="514"/>
        <v xml:space="preserve"> </v>
      </c>
      <c r="BM636" s="373" t="e">
        <f t="shared" si="515"/>
        <v>#DIV/0!</v>
      </c>
      <c r="BN636" s="373" t="e">
        <f t="shared" si="516"/>
        <v>#DIV/0!</v>
      </c>
      <c r="BO636" s="373" t="e">
        <f t="shared" si="517"/>
        <v>#DIV/0!</v>
      </c>
      <c r="BP636" s="373" t="e">
        <f t="shared" si="518"/>
        <v>#DIV/0!</v>
      </c>
      <c r="BQ636" s="373" t="e">
        <f t="shared" si="519"/>
        <v>#DIV/0!</v>
      </c>
      <c r="BR636" s="373" t="e">
        <f t="shared" si="520"/>
        <v>#DIV/0!</v>
      </c>
      <c r="BS636" s="373" t="str">
        <f t="shared" si="521"/>
        <v xml:space="preserve"> </v>
      </c>
      <c r="BT636" s="373" t="e">
        <f t="shared" si="522"/>
        <v>#DIV/0!</v>
      </c>
      <c r="BU636" s="373" t="e">
        <f t="shared" si="523"/>
        <v>#DIV/0!</v>
      </c>
      <c r="BV636" s="373" t="e">
        <f t="shared" si="524"/>
        <v>#DIV/0!</v>
      </c>
      <c r="BW636" s="373" t="str">
        <f t="shared" si="525"/>
        <v xml:space="preserve"> </v>
      </c>
      <c r="BX636" s="403"/>
      <c r="BY636" s="406">
        <f t="shared" si="526"/>
        <v>3.1869023725823205</v>
      </c>
      <c r="BZ636" s="407">
        <f t="shared" si="527"/>
        <v>1.6014587394516147</v>
      </c>
      <c r="CA636" s="408">
        <f t="shared" si="528"/>
        <v>3255.1614527027027</v>
      </c>
      <c r="CB636" s="404">
        <f t="shared" si="529"/>
        <v>4852.9799999999996</v>
      </c>
      <c r="CC636" s="409" t="str">
        <f t="shared" si="530"/>
        <v xml:space="preserve"> </v>
      </c>
    </row>
    <row r="637" spans="1:82" s="651" customFormat="1" ht="9" customHeight="1">
      <c r="A637" s="642">
        <v>230</v>
      </c>
      <c r="B637" s="691" t="s">
        <v>909</v>
      </c>
      <c r="C637" s="648">
        <v>1702.9</v>
      </c>
      <c r="D637" s="665"/>
      <c r="E637" s="648"/>
      <c r="F637" s="648"/>
      <c r="G637" s="696">
        <f t="shared" si="557"/>
        <v>2838650.86</v>
      </c>
      <c r="H637" s="648">
        <f t="shared" si="558"/>
        <v>0</v>
      </c>
      <c r="I637" s="673">
        <v>0</v>
      </c>
      <c r="J637" s="673">
        <v>0</v>
      </c>
      <c r="K637" s="673">
        <v>0</v>
      </c>
      <c r="L637" s="673">
        <v>0</v>
      </c>
      <c r="M637" s="673">
        <v>0</v>
      </c>
      <c r="N637" s="648">
        <v>0</v>
      </c>
      <c r="O637" s="648">
        <v>0</v>
      </c>
      <c r="P637" s="648">
        <v>0</v>
      </c>
      <c r="Q637" s="648">
        <v>0</v>
      </c>
      <c r="R637" s="648">
        <v>0</v>
      </c>
      <c r="S637" s="648">
        <v>0</v>
      </c>
      <c r="T637" s="649">
        <v>0</v>
      </c>
      <c r="U637" s="648">
        <v>0</v>
      </c>
      <c r="V637" s="647" t="s">
        <v>993</v>
      </c>
      <c r="W637" s="650">
        <v>665</v>
      </c>
      <c r="X637" s="648">
        <v>2726884.42</v>
      </c>
      <c r="Y637" s="650">
        <v>0</v>
      </c>
      <c r="Z637" s="650">
        <v>0</v>
      </c>
      <c r="AA637" s="650">
        <v>0</v>
      </c>
      <c r="AB637" s="650">
        <v>0</v>
      </c>
      <c r="AC637" s="650">
        <v>0</v>
      </c>
      <c r="AD637" s="650">
        <v>0</v>
      </c>
      <c r="AE637" s="650">
        <v>0</v>
      </c>
      <c r="AF637" s="650">
        <v>0</v>
      </c>
      <c r="AG637" s="650">
        <v>0</v>
      </c>
      <c r="AH637" s="650">
        <v>0</v>
      </c>
      <c r="AI637" s="650">
        <v>0</v>
      </c>
      <c r="AJ637" s="650">
        <v>74386.36</v>
      </c>
      <c r="AK637" s="650">
        <v>37380.080000000002</v>
      </c>
      <c r="AL637" s="650">
        <v>0</v>
      </c>
      <c r="AN637" s="372">
        <f>I637/'Приложение 1.1'!J635</f>
        <v>0</v>
      </c>
      <c r="AO637" s="372" t="e">
        <f t="shared" si="502"/>
        <v>#DIV/0!</v>
      </c>
      <c r="AP637" s="372" t="e">
        <f t="shared" si="503"/>
        <v>#DIV/0!</v>
      </c>
      <c r="AQ637" s="372" t="e">
        <f t="shared" si="504"/>
        <v>#DIV/0!</v>
      </c>
      <c r="AR637" s="372" t="e">
        <f t="shared" si="505"/>
        <v>#DIV/0!</v>
      </c>
      <c r="AS637" s="372" t="e">
        <f t="shared" si="506"/>
        <v>#DIV/0!</v>
      </c>
      <c r="AT637" s="372" t="e">
        <f t="shared" si="507"/>
        <v>#DIV/0!</v>
      </c>
      <c r="AU637" s="372">
        <f t="shared" si="508"/>
        <v>4100.5780751879702</v>
      </c>
      <c r="AV637" s="372" t="e">
        <f t="shared" si="509"/>
        <v>#DIV/0!</v>
      </c>
      <c r="AW637" s="372" t="e">
        <f t="shared" si="510"/>
        <v>#DIV/0!</v>
      </c>
      <c r="AX637" s="372" t="e">
        <f t="shared" si="511"/>
        <v>#DIV/0!</v>
      </c>
      <c r="AY637" s="372">
        <f>AI637/'Приложение 1.1'!J635</f>
        <v>0</v>
      </c>
      <c r="AZ637" s="404">
        <v>766.59</v>
      </c>
      <c r="BA637" s="404">
        <v>2173.62</v>
      </c>
      <c r="BB637" s="404">
        <v>891.36</v>
      </c>
      <c r="BC637" s="404">
        <v>860.72</v>
      </c>
      <c r="BD637" s="404">
        <v>1699.83</v>
      </c>
      <c r="BE637" s="404">
        <v>1134.04</v>
      </c>
      <c r="BF637" s="404">
        <v>2338035</v>
      </c>
      <c r="BG637" s="404">
        <f t="shared" si="512"/>
        <v>4644</v>
      </c>
      <c r="BH637" s="404">
        <v>9186</v>
      </c>
      <c r="BI637" s="404">
        <v>3559.09</v>
      </c>
      <c r="BJ637" s="404">
        <v>6295.55</v>
      </c>
      <c r="BK637" s="404">
        <f t="shared" si="513"/>
        <v>934101.09</v>
      </c>
      <c r="BL637" s="373" t="str">
        <f t="shared" si="514"/>
        <v xml:space="preserve"> </v>
      </c>
      <c r="BM637" s="373" t="e">
        <f t="shared" si="515"/>
        <v>#DIV/0!</v>
      </c>
      <c r="BN637" s="373" t="e">
        <f t="shared" si="516"/>
        <v>#DIV/0!</v>
      </c>
      <c r="BO637" s="373" t="e">
        <f t="shared" si="517"/>
        <v>#DIV/0!</v>
      </c>
      <c r="BP637" s="373" t="e">
        <f t="shared" si="518"/>
        <v>#DIV/0!</v>
      </c>
      <c r="BQ637" s="373" t="e">
        <f t="shared" si="519"/>
        <v>#DIV/0!</v>
      </c>
      <c r="BR637" s="373" t="e">
        <f t="shared" si="520"/>
        <v>#DIV/0!</v>
      </c>
      <c r="BS637" s="373" t="str">
        <f t="shared" si="521"/>
        <v xml:space="preserve"> </v>
      </c>
      <c r="BT637" s="373" t="e">
        <f t="shared" si="522"/>
        <v>#DIV/0!</v>
      </c>
      <c r="BU637" s="373" t="e">
        <f t="shared" si="523"/>
        <v>#DIV/0!</v>
      </c>
      <c r="BV637" s="373" t="e">
        <f t="shared" si="524"/>
        <v>#DIV/0!</v>
      </c>
      <c r="BW637" s="373" t="str">
        <f t="shared" si="525"/>
        <v xml:space="preserve"> </v>
      </c>
      <c r="BX637" s="403"/>
      <c r="BY637" s="406">
        <f t="shared" si="526"/>
        <v>2.6204828867189396</v>
      </c>
      <c r="BZ637" s="407">
        <f t="shared" si="527"/>
        <v>1.3168255570535363</v>
      </c>
      <c r="CA637" s="408">
        <f t="shared" si="528"/>
        <v>4268.6479097744359</v>
      </c>
      <c r="CB637" s="404">
        <f t="shared" si="529"/>
        <v>4852.9799999999996</v>
      </c>
      <c r="CC637" s="409" t="str">
        <f t="shared" si="530"/>
        <v xml:space="preserve"> </v>
      </c>
      <c r="CD637" s="697">
        <f>CA637-CB637</f>
        <v>-584.33209022556366</v>
      </c>
    </row>
    <row r="638" spans="1:82" s="651" customFormat="1" ht="9" customHeight="1">
      <c r="A638" s="642">
        <v>231</v>
      </c>
      <c r="B638" s="691" t="s">
        <v>910</v>
      </c>
      <c r="C638" s="648">
        <v>1233</v>
      </c>
      <c r="D638" s="665"/>
      <c r="E638" s="648"/>
      <c r="F638" s="648"/>
      <c r="G638" s="696">
        <f t="shared" si="557"/>
        <v>2700632.65</v>
      </c>
      <c r="H638" s="648">
        <f t="shared" si="558"/>
        <v>0</v>
      </c>
      <c r="I638" s="673">
        <v>0</v>
      </c>
      <c r="J638" s="673">
        <v>0</v>
      </c>
      <c r="K638" s="673">
        <v>0</v>
      </c>
      <c r="L638" s="673">
        <v>0</v>
      </c>
      <c r="M638" s="673">
        <v>0</v>
      </c>
      <c r="N638" s="648">
        <v>0</v>
      </c>
      <c r="O638" s="648">
        <v>0</v>
      </c>
      <c r="P638" s="648">
        <v>0</v>
      </c>
      <c r="Q638" s="648">
        <v>0</v>
      </c>
      <c r="R638" s="648">
        <v>0</v>
      </c>
      <c r="S638" s="648">
        <v>0</v>
      </c>
      <c r="T638" s="649">
        <v>0</v>
      </c>
      <c r="U638" s="648">
        <v>0</v>
      </c>
      <c r="V638" s="647" t="s">
        <v>993</v>
      </c>
      <c r="W638" s="650">
        <v>581</v>
      </c>
      <c r="X638" s="648">
        <v>2605029.36</v>
      </c>
      <c r="Y638" s="650">
        <v>0</v>
      </c>
      <c r="Z638" s="650">
        <v>0</v>
      </c>
      <c r="AA638" s="650">
        <v>0</v>
      </c>
      <c r="AB638" s="650">
        <v>0</v>
      </c>
      <c r="AC638" s="650">
        <v>0</v>
      </c>
      <c r="AD638" s="650">
        <v>0</v>
      </c>
      <c r="AE638" s="650">
        <v>0</v>
      </c>
      <c r="AF638" s="650">
        <v>0</v>
      </c>
      <c r="AG638" s="650">
        <v>0</v>
      </c>
      <c r="AH638" s="650">
        <v>0</v>
      </c>
      <c r="AI638" s="650">
        <v>0</v>
      </c>
      <c r="AJ638" s="650">
        <v>63628.95</v>
      </c>
      <c r="AK638" s="650">
        <v>31974.34</v>
      </c>
      <c r="AL638" s="650">
        <v>0</v>
      </c>
      <c r="AN638" s="372">
        <f>I638/'Приложение 1.1'!J636</f>
        <v>0</v>
      </c>
      <c r="AO638" s="372" t="e">
        <f t="shared" si="502"/>
        <v>#DIV/0!</v>
      </c>
      <c r="AP638" s="372" t="e">
        <f t="shared" si="503"/>
        <v>#DIV/0!</v>
      </c>
      <c r="AQ638" s="372" t="e">
        <f t="shared" si="504"/>
        <v>#DIV/0!</v>
      </c>
      <c r="AR638" s="372" t="e">
        <f t="shared" si="505"/>
        <v>#DIV/0!</v>
      </c>
      <c r="AS638" s="372" t="e">
        <f t="shared" si="506"/>
        <v>#DIV/0!</v>
      </c>
      <c r="AT638" s="372" t="e">
        <f t="shared" si="507"/>
        <v>#DIV/0!</v>
      </c>
      <c r="AU638" s="372">
        <f t="shared" si="508"/>
        <v>4483.6994148020649</v>
      </c>
      <c r="AV638" s="372" t="e">
        <f t="shared" si="509"/>
        <v>#DIV/0!</v>
      </c>
      <c r="AW638" s="372" t="e">
        <f t="shared" si="510"/>
        <v>#DIV/0!</v>
      </c>
      <c r="AX638" s="372" t="e">
        <f t="shared" si="511"/>
        <v>#DIV/0!</v>
      </c>
      <c r="AY638" s="372">
        <f>AI638/'Приложение 1.1'!J636</f>
        <v>0</v>
      </c>
      <c r="AZ638" s="404">
        <v>766.59</v>
      </c>
      <c r="BA638" s="404">
        <v>2173.62</v>
      </c>
      <c r="BB638" s="404">
        <v>891.36</v>
      </c>
      <c r="BC638" s="404">
        <v>860.72</v>
      </c>
      <c r="BD638" s="404">
        <v>1699.83</v>
      </c>
      <c r="BE638" s="404">
        <v>1134.04</v>
      </c>
      <c r="BF638" s="404">
        <v>2338035</v>
      </c>
      <c r="BG638" s="404">
        <f t="shared" si="512"/>
        <v>4644</v>
      </c>
      <c r="BH638" s="404">
        <v>9186</v>
      </c>
      <c r="BI638" s="404">
        <v>3559.09</v>
      </c>
      <c r="BJ638" s="404">
        <v>6295.55</v>
      </c>
      <c r="BK638" s="404">
        <f t="shared" si="513"/>
        <v>934101.09</v>
      </c>
      <c r="BL638" s="373" t="str">
        <f t="shared" si="514"/>
        <v xml:space="preserve"> </v>
      </c>
      <c r="BM638" s="373" t="e">
        <f t="shared" si="515"/>
        <v>#DIV/0!</v>
      </c>
      <c r="BN638" s="373" t="e">
        <f t="shared" si="516"/>
        <v>#DIV/0!</v>
      </c>
      <c r="BO638" s="373" t="e">
        <f t="shared" si="517"/>
        <v>#DIV/0!</v>
      </c>
      <c r="BP638" s="373" t="e">
        <f t="shared" si="518"/>
        <v>#DIV/0!</v>
      </c>
      <c r="BQ638" s="373" t="e">
        <f t="shared" si="519"/>
        <v>#DIV/0!</v>
      </c>
      <c r="BR638" s="373" t="e">
        <f t="shared" si="520"/>
        <v>#DIV/0!</v>
      </c>
      <c r="BS638" s="373" t="str">
        <f t="shared" si="521"/>
        <v xml:space="preserve"> </v>
      </c>
      <c r="BT638" s="373" t="e">
        <f t="shared" si="522"/>
        <v>#DIV/0!</v>
      </c>
      <c r="BU638" s="373" t="e">
        <f t="shared" si="523"/>
        <v>#DIV/0!</v>
      </c>
      <c r="BV638" s="373" t="e">
        <f t="shared" si="524"/>
        <v>#DIV/0!</v>
      </c>
      <c r="BW638" s="373" t="str">
        <f t="shared" si="525"/>
        <v xml:space="preserve"> </v>
      </c>
      <c r="BX638" s="403"/>
      <c r="BY638" s="406">
        <f t="shared" si="526"/>
        <v>2.3560757143330844</v>
      </c>
      <c r="BZ638" s="407">
        <f t="shared" si="527"/>
        <v>1.1839573960568091</v>
      </c>
      <c r="CA638" s="408">
        <f t="shared" si="528"/>
        <v>4648.2489672977626</v>
      </c>
      <c r="CB638" s="404">
        <f t="shared" si="529"/>
        <v>4852.9799999999996</v>
      </c>
      <c r="CC638" s="409" t="str">
        <f t="shared" si="530"/>
        <v xml:space="preserve"> </v>
      </c>
    </row>
    <row r="639" spans="1:82" s="403" customFormat="1" ht="9" customHeight="1">
      <c r="A639" s="641">
        <v>232</v>
      </c>
      <c r="B639" s="449" t="s">
        <v>1189</v>
      </c>
      <c r="C639" s="410">
        <v>1233</v>
      </c>
      <c r="D639" s="413"/>
      <c r="E639" s="410"/>
      <c r="F639" s="410"/>
      <c r="G639" s="415">
        <f t="shared" si="557"/>
        <v>3255156.57</v>
      </c>
      <c r="H639" s="410">
        <f>I639+K639+M639+O639+Q639+S639</f>
        <v>0</v>
      </c>
      <c r="I639" s="416">
        <v>0</v>
      </c>
      <c r="J639" s="416">
        <v>0</v>
      </c>
      <c r="K639" s="416">
        <v>0</v>
      </c>
      <c r="L639" s="416">
        <v>0</v>
      </c>
      <c r="M639" s="416">
        <v>0</v>
      </c>
      <c r="N639" s="410">
        <v>0</v>
      </c>
      <c r="O639" s="410">
        <v>0</v>
      </c>
      <c r="P639" s="410">
        <v>0</v>
      </c>
      <c r="Q639" s="410">
        <v>0</v>
      </c>
      <c r="R639" s="410">
        <v>0</v>
      </c>
      <c r="S639" s="410">
        <v>0</v>
      </c>
      <c r="T639" s="417">
        <v>0</v>
      </c>
      <c r="U639" s="410">
        <v>0</v>
      </c>
      <c r="V639" s="424" t="s">
        <v>992</v>
      </c>
      <c r="W639" s="405">
        <v>882</v>
      </c>
      <c r="X639" s="410">
        <f>ROUND(IF(V639="СК",4852.98,5055.69)*0.955*0.73*W639,2)</f>
        <v>3108674.52</v>
      </c>
      <c r="Y639" s="405">
        <v>0</v>
      </c>
      <c r="Z639" s="405">
        <v>0</v>
      </c>
      <c r="AA639" s="405">
        <v>0</v>
      </c>
      <c r="AB639" s="405">
        <v>0</v>
      </c>
      <c r="AC639" s="405">
        <v>0</v>
      </c>
      <c r="AD639" s="405">
        <v>0</v>
      </c>
      <c r="AE639" s="405">
        <v>0</v>
      </c>
      <c r="AF639" s="405">
        <v>0</v>
      </c>
      <c r="AG639" s="405">
        <v>0</v>
      </c>
      <c r="AH639" s="405">
        <v>0</v>
      </c>
      <c r="AI639" s="405">
        <v>0</v>
      </c>
      <c r="AJ639" s="405">
        <f t="shared" si="560"/>
        <v>97654.7</v>
      </c>
      <c r="AK639" s="405">
        <f t="shared" si="561"/>
        <v>48827.35</v>
      </c>
      <c r="AL639" s="405">
        <v>0</v>
      </c>
      <c r="AN639" s="372">
        <f>I639/'Приложение 1.1'!J637</f>
        <v>0</v>
      </c>
      <c r="AO639" s="372" t="e">
        <f t="shared" si="502"/>
        <v>#DIV/0!</v>
      </c>
      <c r="AP639" s="372" t="e">
        <f t="shared" si="503"/>
        <v>#DIV/0!</v>
      </c>
      <c r="AQ639" s="372" t="e">
        <f t="shared" si="504"/>
        <v>#DIV/0!</v>
      </c>
      <c r="AR639" s="372" t="e">
        <f t="shared" si="505"/>
        <v>#DIV/0!</v>
      </c>
      <c r="AS639" s="372" t="e">
        <f t="shared" si="506"/>
        <v>#DIV/0!</v>
      </c>
      <c r="AT639" s="372" t="e">
        <f t="shared" si="507"/>
        <v>#DIV/0!</v>
      </c>
      <c r="AU639" s="372">
        <f t="shared" si="508"/>
        <v>3524.5742857142859</v>
      </c>
      <c r="AV639" s="372" t="e">
        <f t="shared" si="509"/>
        <v>#DIV/0!</v>
      </c>
      <c r="AW639" s="372" t="e">
        <f t="shared" si="510"/>
        <v>#DIV/0!</v>
      </c>
      <c r="AX639" s="372" t="e">
        <f t="shared" si="511"/>
        <v>#DIV/0!</v>
      </c>
      <c r="AY639" s="372">
        <f>AI639/'Приложение 1.1'!J637</f>
        <v>0</v>
      </c>
      <c r="AZ639" s="404">
        <v>766.59</v>
      </c>
      <c r="BA639" s="404">
        <v>2173.62</v>
      </c>
      <c r="BB639" s="404">
        <v>891.36</v>
      </c>
      <c r="BC639" s="404">
        <v>860.72</v>
      </c>
      <c r="BD639" s="404">
        <v>1699.83</v>
      </c>
      <c r="BE639" s="404">
        <v>1134.04</v>
      </c>
      <c r="BF639" s="404">
        <v>2338035</v>
      </c>
      <c r="BG639" s="404">
        <f t="shared" si="512"/>
        <v>4837.9799999999996</v>
      </c>
      <c r="BH639" s="404">
        <v>9186</v>
      </c>
      <c r="BI639" s="404">
        <v>3559.09</v>
      </c>
      <c r="BJ639" s="404">
        <v>6295.55</v>
      </c>
      <c r="BK639" s="404">
        <f t="shared" si="513"/>
        <v>934101.09</v>
      </c>
      <c r="BL639" s="373" t="str">
        <f t="shared" si="514"/>
        <v xml:space="preserve"> </v>
      </c>
      <c r="BM639" s="373" t="e">
        <f t="shared" si="515"/>
        <v>#DIV/0!</v>
      </c>
      <c r="BN639" s="373" t="e">
        <f t="shared" si="516"/>
        <v>#DIV/0!</v>
      </c>
      <c r="BO639" s="373" t="e">
        <f t="shared" si="517"/>
        <v>#DIV/0!</v>
      </c>
      <c r="BP639" s="373" t="e">
        <f t="shared" si="518"/>
        <v>#DIV/0!</v>
      </c>
      <c r="BQ639" s="373" t="e">
        <f t="shared" si="519"/>
        <v>#DIV/0!</v>
      </c>
      <c r="BR639" s="373" t="e">
        <f t="shared" si="520"/>
        <v>#DIV/0!</v>
      </c>
      <c r="BS639" s="373" t="str">
        <f t="shared" si="521"/>
        <v xml:space="preserve"> </v>
      </c>
      <c r="BT639" s="373" t="e">
        <f t="shared" si="522"/>
        <v>#DIV/0!</v>
      </c>
      <c r="BU639" s="373" t="e">
        <f t="shared" si="523"/>
        <v>#DIV/0!</v>
      </c>
      <c r="BV639" s="373" t="e">
        <f t="shared" si="524"/>
        <v>#DIV/0!</v>
      </c>
      <c r="BW639" s="373" t="str">
        <f t="shared" si="525"/>
        <v xml:space="preserve"> </v>
      </c>
      <c r="BY639" s="406">
        <f t="shared" si="526"/>
        <v>3.0000000890894167</v>
      </c>
      <c r="BZ639" s="407">
        <f t="shared" si="527"/>
        <v>1.5000000445447084</v>
      </c>
      <c r="CA639" s="408">
        <f t="shared" si="528"/>
        <v>3690.653707482993</v>
      </c>
      <c r="CB639" s="404">
        <f t="shared" si="529"/>
        <v>5055.6899999999996</v>
      </c>
      <c r="CC639" s="409" t="str">
        <f t="shared" si="530"/>
        <v xml:space="preserve"> </v>
      </c>
    </row>
    <row r="640" spans="1:82" s="403" customFormat="1" ht="25.5" customHeight="1">
      <c r="A640" s="866" t="s">
        <v>425</v>
      </c>
      <c r="B640" s="866"/>
      <c r="C640" s="410">
        <f>SUM(C633:C638)</f>
        <v>7121.9</v>
      </c>
      <c r="D640" s="423"/>
      <c r="E640" s="424"/>
      <c r="F640" s="424"/>
      <c r="G640" s="410">
        <f>SUM(G633:G639)</f>
        <v>19157576.759999998</v>
      </c>
      <c r="H640" s="410">
        <f t="shared" ref="H640:AL640" si="562">SUM(H633:H639)</f>
        <v>0</v>
      </c>
      <c r="I640" s="410">
        <f t="shared" si="562"/>
        <v>0</v>
      </c>
      <c r="J640" s="410">
        <f t="shared" si="562"/>
        <v>0</v>
      </c>
      <c r="K640" s="410">
        <f t="shared" si="562"/>
        <v>0</v>
      </c>
      <c r="L640" s="410">
        <f t="shared" si="562"/>
        <v>0</v>
      </c>
      <c r="M640" s="410">
        <f t="shared" si="562"/>
        <v>0</v>
      </c>
      <c r="N640" s="410">
        <f t="shared" si="562"/>
        <v>0</v>
      </c>
      <c r="O640" s="410">
        <f t="shared" si="562"/>
        <v>0</v>
      </c>
      <c r="P640" s="410">
        <f t="shared" si="562"/>
        <v>0</v>
      </c>
      <c r="Q640" s="410">
        <f t="shared" si="562"/>
        <v>0</v>
      </c>
      <c r="R640" s="410">
        <f t="shared" si="562"/>
        <v>0</v>
      </c>
      <c r="S640" s="410">
        <f t="shared" si="562"/>
        <v>0</v>
      </c>
      <c r="T640" s="417">
        <f t="shared" si="562"/>
        <v>0</v>
      </c>
      <c r="U640" s="410">
        <f t="shared" si="562"/>
        <v>0</v>
      </c>
      <c r="V640" s="410">
        <f t="shared" si="562"/>
        <v>0</v>
      </c>
      <c r="W640" s="410">
        <f t="shared" si="562"/>
        <v>4556.2199999999993</v>
      </c>
      <c r="X640" s="410">
        <f t="shared" si="562"/>
        <v>18404026.699999999</v>
      </c>
      <c r="Y640" s="410">
        <f t="shared" si="562"/>
        <v>0</v>
      </c>
      <c r="Z640" s="410">
        <f t="shared" si="562"/>
        <v>0</v>
      </c>
      <c r="AA640" s="410">
        <f t="shared" si="562"/>
        <v>0</v>
      </c>
      <c r="AB640" s="410">
        <f t="shared" si="562"/>
        <v>0</v>
      </c>
      <c r="AC640" s="410">
        <f t="shared" si="562"/>
        <v>0</v>
      </c>
      <c r="AD640" s="410">
        <f t="shared" si="562"/>
        <v>0</v>
      </c>
      <c r="AE640" s="410">
        <f t="shared" si="562"/>
        <v>0</v>
      </c>
      <c r="AF640" s="410">
        <f t="shared" si="562"/>
        <v>0</v>
      </c>
      <c r="AG640" s="410">
        <f t="shared" si="562"/>
        <v>0</v>
      </c>
      <c r="AH640" s="410">
        <f t="shared" si="562"/>
        <v>0</v>
      </c>
      <c r="AI640" s="410">
        <f t="shared" si="562"/>
        <v>0</v>
      </c>
      <c r="AJ640" s="410">
        <f t="shared" si="562"/>
        <v>501776.48</v>
      </c>
      <c r="AK640" s="410">
        <f t="shared" si="562"/>
        <v>251773.58000000002</v>
      </c>
      <c r="AL640" s="410">
        <f t="shared" si="562"/>
        <v>0</v>
      </c>
      <c r="AN640" s="372">
        <f>I640/'Приложение 1.1'!J638</f>
        <v>0</v>
      </c>
      <c r="AO640" s="372" t="e">
        <f t="shared" si="502"/>
        <v>#DIV/0!</v>
      </c>
      <c r="AP640" s="372" t="e">
        <f t="shared" si="503"/>
        <v>#DIV/0!</v>
      </c>
      <c r="AQ640" s="372" t="e">
        <f t="shared" si="504"/>
        <v>#DIV/0!</v>
      </c>
      <c r="AR640" s="372" t="e">
        <f t="shared" si="505"/>
        <v>#DIV/0!</v>
      </c>
      <c r="AS640" s="372" t="e">
        <f t="shared" si="506"/>
        <v>#DIV/0!</v>
      </c>
      <c r="AT640" s="372" t="e">
        <f t="shared" si="507"/>
        <v>#DIV/0!</v>
      </c>
      <c r="AU640" s="372">
        <f t="shared" si="508"/>
        <v>4039.3191505238997</v>
      </c>
      <c r="AV640" s="372" t="e">
        <f t="shared" si="509"/>
        <v>#DIV/0!</v>
      </c>
      <c r="AW640" s="372" t="e">
        <f t="shared" si="510"/>
        <v>#DIV/0!</v>
      </c>
      <c r="AX640" s="372" t="e">
        <f t="shared" si="511"/>
        <v>#DIV/0!</v>
      </c>
      <c r="AY640" s="372">
        <f>AI640/'Приложение 1.1'!J638</f>
        <v>0</v>
      </c>
      <c r="AZ640" s="404">
        <v>766.59</v>
      </c>
      <c r="BA640" s="404">
        <v>2173.62</v>
      </c>
      <c r="BB640" s="404">
        <v>891.36</v>
      </c>
      <c r="BC640" s="404">
        <v>860.72</v>
      </c>
      <c r="BD640" s="404">
        <v>1699.83</v>
      </c>
      <c r="BE640" s="404">
        <v>1134.04</v>
      </c>
      <c r="BF640" s="404">
        <v>2338035</v>
      </c>
      <c r="BG640" s="404">
        <f t="shared" si="512"/>
        <v>4644</v>
      </c>
      <c r="BH640" s="404">
        <v>9186</v>
      </c>
      <c r="BI640" s="404">
        <v>3559.09</v>
      </c>
      <c r="BJ640" s="404">
        <v>6295.55</v>
      </c>
      <c r="BK640" s="404">
        <f t="shared" si="513"/>
        <v>934101.09</v>
      </c>
      <c r="BL640" s="373" t="str">
        <f t="shared" si="514"/>
        <v xml:space="preserve"> </v>
      </c>
      <c r="BM640" s="373" t="e">
        <f t="shared" si="515"/>
        <v>#DIV/0!</v>
      </c>
      <c r="BN640" s="373" t="e">
        <f t="shared" si="516"/>
        <v>#DIV/0!</v>
      </c>
      <c r="BO640" s="373" t="e">
        <f t="shared" si="517"/>
        <v>#DIV/0!</v>
      </c>
      <c r="BP640" s="373" t="e">
        <f t="shared" si="518"/>
        <v>#DIV/0!</v>
      </c>
      <c r="BQ640" s="373" t="e">
        <f t="shared" si="519"/>
        <v>#DIV/0!</v>
      </c>
      <c r="BR640" s="373" t="e">
        <f t="shared" si="520"/>
        <v>#DIV/0!</v>
      </c>
      <c r="BS640" s="373" t="str">
        <f t="shared" si="521"/>
        <v xml:space="preserve"> </v>
      </c>
      <c r="BT640" s="373" t="e">
        <f t="shared" si="522"/>
        <v>#DIV/0!</v>
      </c>
      <c r="BU640" s="373" t="e">
        <f t="shared" si="523"/>
        <v>#DIV/0!</v>
      </c>
      <c r="BV640" s="373" t="e">
        <f t="shared" si="524"/>
        <v>#DIV/0!</v>
      </c>
      <c r="BW640" s="373" t="str">
        <f t="shared" si="525"/>
        <v xml:space="preserve"> </v>
      </c>
      <c r="BY640" s="406">
        <f t="shared" si="526"/>
        <v>2.6192064178371588</v>
      </c>
      <c r="BZ640" s="407">
        <f t="shared" si="527"/>
        <v>1.31422456584222</v>
      </c>
      <c r="CA640" s="408">
        <f t="shared" si="528"/>
        <v>4204.7084556935351</v>
      </c>
      <c r="CB640" s="404">
        <f t="shared" si="529"/>
        <v>4852.9799999999996</v>
      </c>
      <c r="CC640" s="409" t="str">
        <f t="shared" si="530"/>
        <v xml:space="preserve"> </v>
      </c>
    </row>
    <row r="641" spans="1:82" s="403" customFormat="1" ht="13.5" customHeight="1">
      <c r="A641" s="867" t="s">
        <v>343</v>
      </c>
      <c r="B641" s="868"/>
      <c r="C641" s="868"/>
      <c r="D641" s="868"/>
      <c r="E641" s="868"/>
      <c r="F641" s="868"/>
      <c r="G641" s="868"/>
      <c r="H641" s="868"/>
      <c r="I641" s="868"/>
      <c r="J641" s="868"/>
      <c r="K641" s="868"/>
      <c r="L641" s="868"/>
      <c r="M641" s="868"/>
      <c r="N641" s="868"/>
      <c r="O641" s="868"/>
      <c r="P641" s="868"/>
      <c r="Q641" s="868"/>
      <c r="R641" s="868"/>
      <c r="S641" s="868"/>
      <c r="T641" s="868"/>
      <c r="U641" s="868"/>
      <c r="V641" s="868"/>
      <c r="W641" s="868"/>
      <c r="X641" s="868"/>
      <c r="Y641" s="868"/>
      <c r="Z641" s="868"/>
      <c r="AA641" s="868"/>
      <c r="AB641" s="868"/>
      <c r="AC641" s="868"/>
      <c r="AD641" s="868"/>
      <c r="AE641" s="868"/>
      <c r="AF641" s="868"/>
      <c r="AG641" s="868"/>
      <c r="AH641" s="868"/>
      <c r="AI641" s="868"/>
      <c r="AJ641" s="868"/>
      <c r="AK641" s="868"/>
      <c r="AL641" s="869"/>
      <c r="AN641" s="372" t="e">
        <f>I641/'Приложение 1.1'!J639</f>
        <v>#DIV/0!</v>
      </c>
      <c r="AO641" s="372" t="e">
        <f t="shared" si="502"/>
        <v>#DIV/0!</v>
      </c>
      <c r="AP641" s="372" t="e">
        <f t="shared" si="503"/>
        <v>#DIV/0!</v>
      </c>
      <c r="AQ641" s="372" t="e">
        <f t="shared" si="504"/>
        <v>#DIV/0!</v>
      </c>
      <c r="AR641" s="372" t="e">
        <f t="shared" si="505"/>
        <v>#DIV/0!</v>
      </c>
      <c r="AS641" s="372" t="e">
        <f t="shared" si="506"/>
        <v>#DIV/0!</v>
      </c>
      <c r="AT641" s="372" t="e">
        <f t="shared" si="507"/>
        <v>#DIV/0!</v>
      </c>
      <c r="AU641" s="372" t="e">
        <f t="shared" si="508"/>
        <v>#DIV/0!</v>
      </c>
      <c r="AV641" s="372" t="e">
        <f t="shared" si="509"/>
        <v>#DIV/0!</v>
      </c>
      <c r="AW641" s="372" t="e">
        <f t="shared" si="510"/>
        <v>#DIV/0!</v>
      </c>
      <c r="AX641" s="372" t="e">
        <f t="shared" si="511"/>
        <v>#DIV/0!</v>
      </c>
      <c r="AY641" s="372" t="e">
        <f>AI641/'Приложение 1.1'!J639</f>
        <v>#DIV/0!</v>
      </c>
      <c r="AZ641" s="404">
        <v>766.59</v>
      </c>
      <c r="BA641" s="404">
        <v>2173.62</v>
      </c>
      <c r="BB641" s="404">
        <v>891.36</v>
      </c>
      <c r="BC641" s="404">
        <v>860.72</v>
      </c>
      <c r="BD641" s="404">
        <v>1699.83</v>
      </c>
      <c r="BE641" s="404">
        <v>1134.04</v>
      </c>
      <c r="BF641" s="404">
        <v>2338035</v>
      </c>
      <c r="BG641" s="404">
        <f t="shared" si="512"/>
        <v>4644</v>
      </c>
      <c r="BH641" s="404">
        <v>9186</v>
      </c>
      <c r="BI641" s="404">
        <v>3559.09</v>
      </c>
      <c r="BJ641" s="404">
        <v>6295.55</v>
      </c>
      <c r="BK641" s="404">
        <f t="shared" si="513"/>
        <v>934101.09</v>
      </c>
      <c r="BL641" s="373" t="e">
        <f t="shared" si="514"/>
        <v>#DIV/0!</v>
      </c>
      <c r="BM641" s="373" t="e">
        <f t="shared" si="515"/>
        <v>#DIV/0!</v>
      </c>
      <c r="BN641" s="373" t="e">
        <f t="shared" si="516"/>
        <v>#DIV/0!</v>
      </c>
      <c r="BO641" s="373" t="e">
        <f t="shared" si="517"/>
        <v>#DIV/0!</v>
      </c>
      <c r="BP641" s="373" t="e">
        <f t="shared" si="518"/>
        <v>#DIV/0!</v>
      </c>
      <c r="BQ641" s="373" t="e">
        <f t="shared" si="519"/>
        <v>#DIV/0!</v>
      </c>
      <c r="BR641" s="373" t="e">
        <f t="shared" si="520"/>
        <v>#DIV/0!</v>
      </c>
      <c r="BS641" s="373" t="e">
        <f t="shared" si="521"/>
        <v>#DIV/0!</v>
      </c>
      <c r="BT641" s="373" t="e">
        <f t="shared" si="522"/>
        <v>#DIV/0!</v>
      </c>
      <c r="BU641" s="373" t="e">
        <f t="shared" si="523"/>
        <v>#DIV/0!</v>
      </c>
      <c r="BV641" s="373" t="e">
        <f t="shared" si="524"/>
        <v>#DIV/0!</v>
      </c>
      <c r="BW641" s="373" t="e">
        <f t="shared" si="525"/>
        <v>#DIV/0!</v>
      </c>
      <c r="BY641" s="406" t="e">
        <f t="shared" si="526"/>
        <v>#DIV/0!</v>
      </c>
      <c r="BZ641" s="407" t="e">
        <f t="shared" si="527"/>
        <v>#DIV/0!</v>
      </c>
      <c r="CA641" s="408" t="e">
        <f t="shared" si="528"/>
        <v>#DIV/0!</v>
      </c>
      <c r="CB641" s="404">
        <f t="shared" si="529"/>
        <v>4852.9799999999996</v>
      </c>
      <c r="CC641" s="409" t="e">
        <f t="shared" si="530"/>
        <v>#DIV/0!</v>
      </c>
    </row>
    <row r="642" spans="1:82" s="403" customFormat="1" ht="9" customHeight="1">
      <c r="A642" s="541">
        <v>233</v>
      </c>
      <c r="B642" s="449" t="s">
        <v>914</v>
      </c>
      <c r="C642" s="410">
        <v>878.5</v>
      </c>
      <c r="D642" s="413"/>
      <c r="E642" s="410"/>
      <c r="F642" s="410"/>
      <c r="G642" s="415">
        <f>ROUND(X642+AJ642+AK642,2)</f>
        <v>3234814.48</v>
      </c>
      <c r="H642" s="410">
        <f>I642+K642+M642+O642+Q642+S642</f>
        <v>0</v>
      </c>
      <c r="I642" s="416">
        <v>0</v>
      </c>
      <c r="J642" s="416">
        <v>0</v>
      </c>
      <c r="K642" s="416">
        <v>0</v>
      </c>
      <c r="L642" s="416">
        <v>0</v>
      </c>
      <c r="M642" s="416">
        <v>0</v>
      </c>
      <c r="N642" s="410">
        <v>0</v>
      </c>
      <c r="O642" s="410">
        <v>0</v>
      </c>
      <c r="P642" s="410">
        <v>0</v>
      </c>
      <c r="Q642" s="410">
        <v>0</v>
      </c>
      <c r="R642" s="410">
        <v>0</v>
      </c>
      <c r="S642" s="410">
        <v>0</v>
      </c>
      <c r="T642" s="417">
        <v>0</v>
      </c>
      <c r="U642" s="410">
        <v>0</v>
      </c>
      <c r="V642" s="424" t="s">
        <v>993</v>
      </c>
      <c r="W642" s="405">
        <v>843.75</v>
      </c>
      <c r="X642" s="410">
        <f>ROUND(IF(V642="СК",4852.98,5055.69)*0.955*0.79*W642,2)</f>
        <v>3089247.83</v>
      </c>
      <c r="Y642" s="405">
        <v>0</v>
      </c>
      <c r="Z642" s="405">
        <v>0</v>
      </c>
      <c r="AA642" s="405">
        <v>0</v>
      </c>
      <c r="AB642" s="405">
        <v>0</v>
      </c>
      <c r="AC642" s="405">
        <v>0</v>
      </c>
      <c r="AD642" s="405">
        <v>0</v>
      </c>
      <c r="AE642" s="405">
        <v>0</v>
      </c>
      <c r="AF642" s="405">
        <v>0</v>
      </c>
      <c r="AG642" s="405">
        <v>0</v>
      </c>
      <c r="AH642" s="405">
        <v>0</v>
      </c>
      <c r="AI642" s="405">
        <v>0</v>
      </c>
      <c r="AJ642" s="405">
        <f>ROUND(X642/95.5*3,2)</f>
        <v>97044.43</v>
      </c>
      <c r="AK642" s="405">
        <f>ROUND(X642/95.5*1.5,2)</f>
        <v>48522.22</v>
      </c>
      <c r="AL642" s="405">
        <v>0</v>
      </c>
      <c r="AN642" s="372">
        <f>I642/'Приложение 1.1'!J640</f>
        <v>0</v>
      </c>
      <c r="AO642" s="372" t="e">
        <f t="shared" si="502"/>
        <v>#DIV/0!</v>
      </c>
      <c r="AP642" s="372" t="e">
        <f t="shared" si="503"/>
        <v>#DIV/0!</v>
      </c>
      <c r="AQ642" s="372" t="e">
        <f t="shared" si="504"/>
        <v>#DIV/0!</v>
      </c>
      <c r="AR642" s="372" t="e">
        <f t="shared" si="505"/>
        <v>#DIV/0!</v>
      </c>
      <c r="AS642" s="372" t="e">
        <f t="shared" si="506"/>
        <v>#DIV/0!</v>
      </c>
      <c r="AT642" s="372" t="e">
        <f t="shared" si="507"/>
        <v>#DIV/0!</v>
      </c>
      <c r="AU642" s="372">
        <f t="shared" si="508"/>
        <v>3661.3307614814817</v>
      </c>
      <c r="AV642" s="372" t="e">
        <f t="shared" si="509"/>
        <v>#DIV/0!</v>
      </c>
      <c r="AW642" s="372" t="e">
        <f t="shared" si="510"/>
        <v>#DIV/0!</v>
      </c>
      <c r="AX642" s="372" t="e">
        <f t="shared" si="511"/>
        <v>#DIV/0!</v>
      </c>
      <c r="AY642" s="372">
        <f>AI642/'Приложение 1.1'!J640</f>
        <v>0</v>
      </c>
      <c r="AZ642" s="404">
        <v>766.59</v>
      </c>
      <c r="BA642" s="404">
        <v>2173.62</v>
      </c>
      <c r="BB642" s="404">
        <v>891.36</v>
      </c>
      <c r="BC642" s="404">
        <v>860.72</v>
      </c>
      <c r="BD642" s="404">
        <v>1699.83</v>
      </c>
      <c r="BE642" s="404">
        <v>1134.04</v>
      </c>
      <c r="BF642" s="404">
        <v>2338035</v>
      </c>
      <c r="BG642" s="404">
        <f t="shared" si="512"/>
        <v>4644</v>
      </c>
      <c r="BH642" s="404">
        <v>9186</v>
      </c>
      <c r="BI642" s="404">
        <v>3559.09</v>
      </c>
      <c r="BJ642" s="404">
        <v>6295.55</v>
      </c>
      <c r="BK642" s="404">
        <f t="shared" si="513"/>
        <v>934101.09</v>
      </c>
      <c r="BL642" s="373" t="str">
        <f t="shared" si="514"/>
        <v xml:space="preserve"> </v>
      </c>
      <c r="BM642" s="373" t="e">
        <f t="shared" si="515"/>
        <v>#DIV/0!</v>
      </c>
      <c r="BN642" s="373" t="e">
        <f t="shared" si="516"/>
        <v>#DIV/0!</v>
      </c>
      <c r="BO642" s="373" t="e">
        <f t="shared" si="517"/>
        <v>#DIV/0!</v>
      </c>
      <c r="BP642" s="373" t="e">
        <f t="shared" si="518"/>
        <v>#DIV/0!</v>
      </c>
      <c r="BQ642" s="373" t="e">
        <f t="shared" si="519"/>
        <v>#DIV/0!</v>
      </c>
      <c r="BR642" s="373" t="e">
        <f t="shared" si="520"/>
        <v>#DIV/0!</v>
      </c>
      <c r="BS642" s="373" t="str">
        <f t="shared" si="521"/>
        <v xml:space="preserve"> </v>
      </c>
      <c r="BT642" s="373" t="e">
        <f t="shared" si="522"/>
        <v>#DIV/0!</v>
      </c>
      <c r="BU642" s="373" t="e">
        <f t="shared" si="523"/>
        <v>#DIV/0!</v>
      </c>
      <c r="BV642" s="373" t="e">
        <f t="shared" si="524"/>
        <v>#DIV/0!</v>
      </c>
      <c r="BW642" s="373" t="str">
        <f t="shared" si="525"/>
        <v xml:space="preserve"> </v>
      </c>
      <c r="BY642" s="406">
        <f t="shared" si="526"/>
        <v>2.9999998639798346</v>
      </c>
      <c r="BZ642" s="407">
        <f t="shared" si="527"/>
        <v>1.500000086558287</v>
      </c>
      <c r="CA642" s="408">
        <f t="shared" si="528"/>
        <v>3833.8541985185184</v>
      </c>
      <c r="CB642" s="404">
        <f t="shared" si="529"/>
        <v>4852.9799999999996</v>
      </c>
      <c r="CC642" s="409" t="str">
        <f t="shared" si="530"/>
        <v xml:space="preserve"> </v>
      </c>
      <c r="CD642" s="418">
        <f>CA642-CB642</f>
        <v>-1019.1258014814812</v>
      </c>
    </row>
    <row r="643" spans="1:82" s="403" customFormat="1" ht="9" customHeight="1">
      <c r="A643" s="541">
        <v>234</v>
      </c>
      <c r="B643" s="449" t="s">
        <v>915</v>
      </c>
      <c r="C643" s="410">
        <v>942.74</v>
      </c>
      <c r="D643" s="413"/>
      <c r="E643" s="410"/>
      <c r="F643" s="410"/>
      <c r="G643" s="415">
        <f>ROUND(X643+AJ643+AK643,2)</f>
        <v>3767911.91</v>
      </c>
      <c r="H643" s="410">
        <f>I643+K643+M643+O643+Q643+S643</f>
        <v>0</v>
      </c>
      <c r="I643" s="416">
        <v>0</v>
      </c>
      <c r="J643" s="416">
        <v>0</v>
      </c>
      <c r="K643" s="416">
        <v>0</v>
      </c>
      <c r="L643" s="416">
        <v>0</v>
      </c>
      <c r="M643" s="416">
        <v>0</v>
      </c>
      <c r="N643" s="410">
        <v>0</v>
      </c>
      <c r="O643" s="410">
        <v>0</v>
      </c>
      <c r="P643" s="410">
        <v>0</v>
      </c>
      <c r="Q643" s="410">
        <v>0</v>
      </c>
      <c r="R643" s="410">
        <v>0</v>
      </c>
      <c r="S643" s="410">
        <v>0</v>
      </c>
      <c r="T643" s="417">
        <v>0</v>
      </c>
      <c r="U643" s="410">
        <v>0</v>
      </c>
      <c r="V643" s="424" t="s">
        <v>993</v>
      </c>
      <c r="W643" s="405">
        <v>982.8</v>
      </c>
      <c r="X643" s="410">
        <f>ROUND(IF(V643="СК",4852.98,5055.69)*0.955*0.79*W643,2)</f>
        <v>3598355.87</v>
      </c>
      <c r="Y643" s="405">
        <v>0</v>
      </c>
      <c r="Z643" s="405">
        <v>0</v>
      </c>
      <c r="AA643" s="405">
        <v>0</v>
      </c>
      <c r="AB643" s="405">
        <v>0</v>
      </c>
      <c r="AC643" s="405">
        <v>0</v>
      </c>
      <c r="AD643" s="405">
        <v>0</v>
      </c>
      <c r="AE643" s="405">
        <v>0</v>
      </c>
      <c r="AF643" s="405">
        <v>0</v>
      </c>
      <c r="AG643" s="405">
        <v>0</v>
      </c>
      <c r="AH643" s="405">
        <v>0</v>
      </c>
      <c r="AI643" s="405">
        <v>0</v>
      </c>
      <c r="AJ643" s="405">
        <f>ROUND(X643/95.5*3,2)</f>
        <v>113037.36</v>
      </c>
      <c r="AK643" s="405">
        <f>ROUND(X643/95.5*1.5,2)</f>
        <v>56518.68</v>
      </c>
      <c r="AL643" s="405">
        <v>0</v>
      </c>
      <c r="AN643" s="372">
        <f>I643/'Приложение 1.1'!J641</f>
        <v>0</v>
      </c>
      <c r="AO643" s="372" t="e">
        <f t="shared" si="502"/>
        <v>#DIV/0!</v>
      </c>
      <c r="AP643" s="372" t="e">
        <f t="shared" si="503"/>
        <v>#DIV/0!</v>
      </c>
      <c r="AQ643" s="372" t="e">
        <f t="shared" si="504"/>
        <v>#DIV/0!</v>
      </c>
      <c r="AR643" s="372" t="e">
        <f t="shared" si="505"/>
        <v>#DIV/0!</v>
      </c>
      <c r="AS643" s="372" t="e">
        <f t="shared" si="506"/>
        <v>#DIV/0!</v>
      </c>
      <c r="AT643" s="372" t="e">
        <f t="shared" si="507"/>
        <v>#DIV/0!</v>
      </c>
      <c r="AU643" s="372">
        <f t="shared" si="508"/>
        <v>3661.3307590557592</v>
      </c>
      <c r="AV643" s="372" t="e">
        <f t="shared" si="509"/>
        <v>#DIV/0!</v>
      </c>
      <c r="AW643" s="372" t="e">
        <f t="shared" si="510"/>
        <v>#DIV/0!</v>
      </c>
      <c r="AX643" s="372" t="e">
        <f t="shared" si="511"/>
        <v>#DIV/0!</v>
      </c>
      <c r="AY643" s="372">
        <f>AI643/'Приложение 1.1'!J641</f>
        <v>0</v>
      </c>
      <c r="AZ643" s="404">
        <v>766.59</v>
      </c>
      <c r="BA643" s="404">
        <v>2173.62</v>
      </c>
      <c r="BB643" s="404">
        <v>891.36</v>
      </c>
      <c r="BC643" s="404">
        <v>860.72</v>
      </c>
      <c r="BD643" s="404">
        <v>1699.83</v>
      </c>
      <c r="BE643" s="404">
        <v>1134.04</v>
      </c>
      <c r="BF643" s="404">
        <v>2338035</v>
      </c>
      <c r="BG643" s="404">
        <f t="shared" si="512"/>
        <v>4644</v>
      </c>
      <c r="BH643" s="404">
        <v>9186</v>
      </c>
      <c r="BI643" s="404">
        <v>3559.09</v>
      </c>
      <c r="BJ643" s="404">
        <v>6295.55</v>
      </c>
      <c r="BK643" s="404">
        <f t="shared" si="513"/>
        <v>934101.09</v>
      </c>
      <c r="BL643" s="373" t="str">
        <f t="shared" si="514"/>
        <v xml:space="preserve"> </v>
      </c>
      <c r="BM643" s="373" t="e">
        <f t="shared" si="515"/>
        <v>#DIV/0!</v>
      </c>
      <c r="BN643" s="373" t="e">
        <f t="shared" si="516"/>
        <v>#DIV/0!</v>
      </c>
      <c r="BO643" s="373" t="e">
        <f t="shared" si="517"/>
        <v>#DIV/0!</v>
      </c>
      <c r="BP643" s="373" t="e">
        <f t="shared" si="518"/>
        <v>#DIV/0!</v>
      </c>
      <c r="BQ643" s="373" t="e">
        <f t="shared" si="519"/>
        <v>#DIV/0!</v>
      </c>
      <c r="BR643" s="373" t="e">
        <f t="shared" si="520"/>
        <v>#DIV/0!</v>
      </c>
      <c r="BS643" s="373" t="str">
        <f t="shared" si="521"/>
        <v xml:space="preserve"> </v>
      </c>
      <c r="BT643" s="373" t="e">
        <f t="shared" si="522"/>
        <v>#DIV/0!</v>
      </c>
      <c r="BU643" s="373" t="e">
        <f t="shared" si="523"/>
        <v>#DIV/0!</v>
      </c>
      <c r="BV643" s="373" t="e">
        <f t="shared" si="524"/>
        <v>#DIV/0!</v>
      </c>
      <c r="BW643" s="373" t="str">
        <f t="shared" si="525"/>
        <v xml:space="preserve"> </v>
      </c>
      <c r="BY643" s="406">
        <f t="shared" si="526"/>
        <v>3.000000071657726</v>
      </c>
      <c r="BZ643" s="407">
        <f t="shared" si="527"/>
        <v>1.500000035828863</v>
      </c>
      <c r="CA643" s="408">
        <f t="shared" si="528"/>
        <v>3833.8542022792026</v>
      </c>
      <c r="CB643" s="404">
        <f t="shared" si="529"/>
        <v>4852.9799999999996</v>
      </c>
      <c r="CC643" s="409" t="str">
        <f t="shared" si="530"/>
        <v xml:space="preserve"> </v>
      </c>
    </row>
    <row r="644" spans="1:82" s="403" customFormat="1" ht="38.25" customHeight="1">
      <c r="A644" s="866" t="s">
        <v>991</v>
      </c>
      <c r="B644" s="866"/>
      <c r="C644" s="410">
        <f>SUM(C642:C643)</f>
        <v>1821.24</v>
      </c>
      <c r="D644" s="423"/>
      <c r="E644" s="424"/>
      <c r="F644" s="424"/>
      <c r="G644" s="410">
        <f>SUM(G642:G643)</f>
        <v>7002726.3900000006</v>
      </c>
      <c r="H644" s="410">
        <f t="shared" ref="H644:AL644" si="563">SUM(H642:H643)</f>
        <v>0</v>
      </c>
      <c r="I644" s="410">
        <f t="shared" si="563"/>
        <v>0</v>
      </c>
      <c r="J644" s="410">
        <f t="shared" si="563"/>
        <v>0</v>
      </c>
      <c r="K644" s="410">
        <f t="shared" si="563"/>
        <v>0</v>
      </c>
      <c r="L644" s="410">
        <f t="shared" si="563"/>
        <v>0</v>
      </c>
      <c r="M644" s="410">
        <f t="shared" si="563"/>
        <v>0</v>
      </c>
      <c r="N644" s="410">
        <f t="shared" si="563"/>
        <v>0</v>
      </c>
      <c r="O644" s="410">
        <f t="shared" si="563"/>
        <v>0</v>
      </c>
      <c r="P644" s="410">
        <f t="shared" si="563"/>
        <v>0</v>
      </c>
      <c r="Q644" s="410">
        <f t="shared" si="563"/>
        <v>0</v>
      </c>
      <c r="R644" s="410">
        <f t="shared" si="563"/>
        <v>0</v>
      </c>
      <c r="S644" s="410">
        <f t="shared" si="563"/>
        <v>0</v>
      </c>
      <c r="T644" s="417">
        <f t="shared" si="563"/>
        <v>0</v>
      </c>
      <c r="U644" s="410">
        <f t="shared" si="563"/>
        <v>0</v>
      </c>
      <c r="V644" s="424" t="s">
        <v>388</v>
      </c>
      <c r="W644" s="410">
        <f t="shared" si="563"/>
        <v>1826.55</v>
      </c>
      <c r="X644" s="410">
        <f t="shared" si="563"/>
        <v>6687603.7000000002</v>
      </c>
      <c r="Y644" s="410">
        <f t="shared" si="563"/>
        <v>0</v>
      </c>
      <c r="Z644" s="410">
        <f t="shared" si="563"/>
        <v>0</v>
      </c>
      <c r="AA644" s="410">
        <f t="shared" si="563"/>
        <v>0</v>
      </c>
      <c r="AB644" s="410">
        <f t="shared" si="563"/>
        <v>0</v>
      </c>
      <c r="AC644" s="410">
        <f t="shared" si="563"/>
        <v>0</v>
      </c>
      <c r="AD644" s="410">
        <f t="shared" si="563"/>
        <v>0</v>
      </c>
      <c r="AE644" s="410">
        <f t="shared" si="563"/>
        <v>0</v>
      </c>
      <c r="AF644" s="410">
        <f t="shared" si="563"/>
        <v>0</v>
      </c>
      <c r="AG644" s="410">
        <f t="shared" si="563"/>
        <v>0</v>
      </c>
      <c r="AH644" s="410">
        <f t="shared" si="563"/>
        <v>0</v>
      </c>
      <c r="AI644" s="410">
        <f t="shared" si="563"/>
        <v>0</v>
      </c>
      <c r="AJ644" s="410">
        <f t="shared" si="563"/>
        <v>210081.78999999998</v>
      </c>
      <c r="AK644" s="410">
        <f t="shared" si="563"/>
        <v>105040.9</v>
      </c>
      <c r="AL644" s="410">
        <f t="shared" si="563"/>
        <v>0</v>
      </c>
      <c r="AN644" s="372">
        <f>I644/'Приложение 1.1'!J642</f>
        <v>0</v>
      </c>
      <c r="AO644" s="372" t="e">
        <f t="shared" si="502"/>
        <v>#DIV/0!</v>
      </c>
      <c r="AP644" s="372" t="e">
        <f t="shared" si="503"/>
        <v>#DIV/0!</v>
      </c>
      <c r="AQ644" s="372" t="e">
        <f t="shared" si="504"/>
        <v>#DIV/0!</v>
      </c>
      <c r="AR644" s="372" t="e">
        <f t="shared" si="505"/>
        <v>#DIV/0!</v>
      </c>
      <c r="AS644" s="372" t="e">
        <f t="shared" si="506"/>
        <v>#DIV/0!</v>
      </c>
      <c r="AT644" s="372" t="e">
        <f t="shared" si="507"/>
        <v>#DIV/0!</v>
      </c>
      <c r="AU644" s="372">
        <f t="shared" si="508"/>
        <v>3661.330760176289</v>
      </c>
      <c r="AV644" s="372" t="e">
        <f t="shared" si="509"/>
        <v>#DIV/0!</v>
      </c>
      <c r="AW644" s="372" t="e">
        <f t="shared" si="510"/>
        <v>#DIV/0!</v>
      </c>
      <c r="AX644" s="372" t="e">
        <f t="shared" si="511"/>
        <v>#DIV/0!</v>
      </c>
      <c r="AY644" s="372">
        <f>AI644/'Приложение 1.1'!J642</f>
        <v>0</v>
      </c>
      <c r="AZ644" s="404">
        <v>766.59</v>
      </c>
      <c r="BA644" s="404">
        <v>2173.62</v>
      </c>
      <c r="BB644" s="404">
        <v>891.36</v>
      </c>
      <c r="BC644" s="404">
        <v>860.72</v>
      </c>
      <c r="BD644" s="404">
        <v>1699.83</v>
      </c>
      <c r="BE644" s="404">
        <v>1134.04</v>
      </c>
      <c r="BF644" s="404">
        <v>2338035</v>
      </c>
      <c r="BG644" s="404">
        <f t="shared" si="512"/>
        <v>4644</v>
      </c>
      <c r="BH644" s="404">
        <v>9186</v>
      </c>
      <c r="BI644" s="404">
        <v>3559.09</v>
      </c>
      <c r="BJ644" s="404">
        <v>6295.55</v>
      </c>
      <c r="BK644" s="404">
        <f t="shared" si="513"/>
        <v>934101.09</v>
      </c>
      <c r="BL644" s="373" t="str">
        <f t="shared" si="514"/>
        <v xml:space="preserve"> </v>
      </c>
      <c r="BM644" s="373" t="e">
        <f t="shared" si="515"/>
        <v>#DIV/0!</v>
      </c>
      <c r="BN644" s="373" t="e">
        <f t="shared" si="516"/>
        <v>#DIV/0!</v>
      </c>
      <c r="BO644" s="373" t="e">
        <f t="shared" si="517"/>
        <v>#DIV/0!</v>
      </c>
      <c r="BP644" s="373" t="e">
        <f t="shared" si="518"/>
        <v>#DIV/0!</v>
      </c>
      <c r="BQ644" s="373" t="e">
        <f t="shared" si="519"/>
        <v>#DIV/0!</v>
      </c>
      <c r="BR644" s="373" t="e">
        <f t="shared" si="520"/>
        <v>#DIV/0!</v>
      </c>
      <c r="BS644" s="373" t="str">
        <f t="shared" si="521"/>
        <v xml:space="preserve"> </v>
      </c>
      <c r="BT644" s="373" t="e">
        <f t="shared" si="522"/>
        <v>#DIV/0!</v>
      </c>
      <c r="BU644" s="373" t="e">
        <f t="shared" si="523"/>
        <v>#DIV/0!</v>
      </c>
      <c r="BV644" s="373" t="e">
        <f t="shared" si="524"/>
        <v>#DIV/0!</v>
      </c>
      <c r="BW644" s="373" t="str">
        <f t="shared" si="525"/>
        <v xml:space="preserve"> </v>
      </c>
      <c r="BY644" s="406">
        <f t="shared" si="526"/>
        <v>2.9999999757237403</v>
      </c>
      <c r="BZ644" s="407">
        <f t="shared" si="527"/>
        <v>1.5000000592626321</v>
      </c>
      <c r="CA644" s="408">
        <f t="shared" si="528"/>
        <v>3833.8542005420059</v>
      </c>
      <c r="CB644" s="404">
        <f t="shared" si="529"/>
        <v>4852.9799999999996</v>
      </c>
      <c r="CC644" s="409" t="str">
        <f t="shared" si="530"/>
        <v xml:space="preserve"> </v>
      </c>
    </row>
    <row r="645" spans="1:82" s="403" customFormat="1" ht="12.75" customHeight="1">
      <c r="A645" s="867" t="s">
        <v>422</v>
      </c>
      <c r="B645" s="868"/>
      <c r="C645" s="868"/>
      <c r="D645" s="868"/>
      <c r="E645" s="868"/>
      <c r="F645" s="868"/>
      <c r="G645" s="868"/>
      <c r="H645" s="868"/>
      <c r="I645" s="868"/>
      <c r="J645" s="868"/>
      <c r="K645" s="868"/>
      <c r="L645" s="868"/>
      <c r="M645" s="868"/>
      <c r="N645" s="868"/>
      <c r="O645" s="868"/>
      <c r="P645" s="868"/>
      <c r="Q645" s="868"/>
      <c r="R645" s="868"/>
      <c r="S645" s="868"/>
      <c r="T645" s="868"/>
      <c r="U645" s="868"/>
      <c r="V645" s="868"/>
      <c r="W645" s="868"/>
      <c r="X645" s="868"/>
      <c r="Y645" s="868"/>
      <c r="Z645" s="868"/>
      <c r="AA645" s="868"/>
      <c r="AB645" s="868"/>
      <c r="AC645" s="868"/>
      <c r="AD645" s="868"/>
      <c r="AE645" s="868"/>
      <c r="AF645" s="868"/>
      <c r="AG645" s="868"/>
      <c r="AH645" s="868"/>
      <c r="AI645" s="868"/>
      <c r="AJ645" s="868"/>
      <c r="AK645" s="868"/>
      <c r="AL645" s="869"/>
      <c r="AN645" s="372" t="e">
        <f>I645/'Приложение 1.1'!J643</f>
        <v>#DIV/0!</v>
      </c>
      <c r="AO645" s="372" t="e">
        <f t="shared" si="502"/>
        <v>#DIV/0!</v>
      </c>
      <c r="AP645" s="372" t="e">
        <f t="shared" si="503"/>
        <v>#DIV/0!</v>
      </c>
      <c r="AQ645" s="372" t="e">
        <f t="shared" si="504"/>
        <v>#DIV/0!</v>
      </c>
      <c r="AR645" s="372" t="e">
        <f t="shared" si="505"/>
        <v>#DIV/0!</v>
      </c>
      <c r="AS645" s="372" t="e">
        <f t="shared" si="506"/>
        <v>#DIV/0!</v>
      </c>
      <c r="AT645" s="372" t="e">
        <f t="shared" si="507"/>
        <v>#DIV/0!</v>
      </c>
      <c r="AU645" s="372" t="e">
        <f t="shared" si="508"/>
        <v>#DIV/0!</v>
      </c>
      <c r="AV645" s="372" t="e">
        <f t="shared" si="509"/>
        <v>#DIV/0!</v>
      </c>
      <c r="AW645" s="372" t="e">
        <f t="shared" si="510"/>
        <v>#DIV/0!</v>
      </c>
      <c r="AX645" s="372" t="e">
        <f t="shared" si="511"/>
        <v>#DIV/0!</v>
      </c>
      <c r="AY645" s="372" t="e">
        <f>AI645/'Приложение 1.1'!J643</f>
        <v>#DIV/0!</v>
      </c>
      <c r="AZ645" s="404">
        <v>766.59</v>
      </c>
      <c r="BA645" s="404">
        <v>2173.62</v>
      </c>
      <c r="BB645" s="404">
        <v>891.36</v>
      </c>
      <c r="BC645" s="404">
        <v>860.72</v>
      </c>
      <c r="BD645" s="404">
        <v>1699.83</v>
      </c>
      <c r="BE645" s="404">
        <v>1134.04</v>
      </c>
      <c r="BF645" s="404">
        <v>2338035</v>
      </c>
      <c r="BG645" s="404">
        <f t="shared" si="512"/>
        <v>4644</v>
      </c>
      <c r="BH645" s="404">
        <v>9186</v>
      </c>
      <c r="BI645" s="404">
        <v>3559.09</v>
      </c>
      <c r="BJ645" s="404">
        <v>6295.55</v>
      </c>
      <c r="BK645" s="404">
        <f t="shared" si="513"/>
        <v>934101.09</v>
      </c>
      <c r="BL645" s="373" t="e">
        <f t="shared" si="514"/>
        <v>#DIV/0!</v>
      </c>
      <c r="BM645" s="373" t="e">
        <f t="shared" si="515"/>
        <v>#DIV/0!</v>
      </c>
      <c r="BN645" s="373" t="e">
        <f t="shared" si="516"/>
        <v>#DIV/0!</v>
      </c>
      <c r="BO645" s="373" t="e">
        <f t="shared" si="517"/>
        <v>#DIV/0!</v>
      </c>
      <c r="BP645" s="373" t="e">
        <f t="shared" si="518"/>
        <v>#DIV/0!</v>
      </c>
      <c r="BQ645" s="373" t="e">
        <f t="shared" si="519"/>
        <v>#DIV/0!</v>
      </c>
      <c r="BR645" s="373" t="e">
        <f t="shared" si="520"/>
        <v>#DIV/0!</v>
      </c>
      <c r="BS645" s="373" t="e">
        <f t="shared" si="521"/>
        <v>#DIV/0!</v>
      </c>
      <c r="BT645" s="373" t="e">
        <f t="shared" si="522"/>
        <v>#DIV/0!</v>
      </c>
      <c r="BU645" s="373" t="e">
        <f t="shared" si="523"/>
        <v>#DIV/0!</v>
      </c>
      <c r="BV645" s="373" t="e">
        <f t="shared" si="524"/>
        <v>#DIV/0!</v>
      </c>
      <c r="BW645" s="373" t="e">
        <f t="shared" si="525"/>
        <v>#DIV/0!</v>
      </c>
      <c r="BY645" s="406" t="e">
        <f t="shared" si="526"/>
        <v>#DIV/0!</v>
      </c>
      <c r="BZ645" s="407" t="e">
        <f t="shared" si="527"/>
        <v>#DIV/0!</v>
      </c>
      <c r="CA645" s="408" t="e">
        <f t="shared" si="528"/>
        <v>#DIV/0!</v>
      </c>
      <c r="CB645" s="404">
        <f t="shared" si="529"/>
        <v>4852.9799999999996</v>
      </c>
      <c r="CC645" s="409" t="e">
        <f t="shared" si="530"/>
        <v>#DIV/0!</v>
      </c>
    </row>
    <row r="646" spans="1:82" s="651" customFormat="1" ht="9" customHeight="1">
      <c r="A646" s="642">
        <v>235</v>
      </c>
      <c r="B646" s="691" t="s">
        <v>917</v>
      </c>
      <c r="C646" s="648">
        <v>567.1</v>
      </c>
      <c r="D646" s="665"/>
      <c r="E646" s="648"/>
      <c r="F646" s="648"/>
      <c r="G646" s="696">
        <f>ROUND(X646+AJ646+AK646,2)</f>
        <v>2753592.41</v>
      </c>
      <c r="H646" s="648">
        <f>I646+K646+M646+O646+Q646+S646</f>
        <v>0</v>
      </c>
      <c r="I646" s="673">
        <v>0</v>
      </c>
      <c r="J646" s="673">
        <v>0</v>
      </c>
      <c r="K646" s="673">
        <v>0</v>
      </c>
      <c r="L646" s="673">
        <v>0</v>
      </c>
      <c r="M646" s="673">
        <v>0</v>
      </c>
      <c r="N646" s="648">
        <v>0</v>
      </c>
      <c r="O646" s="648">
        <v>0</v>
      </c>
      <c r="P646" s="648">
        <v>0</v>
      </c>
      <c r="Q646" s="648">
        <v>0</v>
      </c>
      <c r="R646" s="648">
        <v>0</v>
      </c>
      <c r="S646" s="648">
        <v>0</v>
      </c>
      <c r="T646" s="649">
        <v>0</v>
      </c>
      <c r="U646" s="648">
        <v>0</v>
      </c>
      <c r="V646" s="647" t="s">
        <v>993</v>
      </c>
      <c r="W646" s="650">
        <v>570</v>
      </c>
      <c r="X646" s="648">
        <v>2647070.4</v>
      </c>
      <c r="Y646" s="650">
        <v>0</v>
      </c>
      <c r="Z646" s="650">
        <v>0</v>
      </c>
      <c r="AA646" s="650">
        <v>0</v>
      </c>
      <c r="AB646" s="650">
        <v>0</v>
      </c>
      <c r="AC646" s="650">
        <v>0</v>
      </c>
      <c r="AD646" s="650">
        <v>0</v>
      </c>
      <c r="AE646" s="650">
        <v>0</v>
      </c>
      <c r="AF646" s="650">
        <v>0</v>
      </c>
      <c r="AG646" s="650">
        <v>0</v>
      </c>
      <c r="AH646" s="650">
        <v>0</v>
      </c>
      <c r="AI646" s="650">
        <v>0</v>
      </c>
      <c r="AJ646" s="650">
        <v>70895.92</v>
      </c>
      <c r="AK646" s="650">
        <v>35626.089999999997</v>
      </c>
      <c r="AL646" s="650">
        <v>0</v>
      </c>
      <c r="AN646" s="372">
        <f>I646/'Приложение 1.1'!J644</f>
        <v>0</v>
      </c>
      <c r="AO646" s="372" t="e">
        <f t="shared" si="502"/>
        <v>#DIV/0!</v>
      </c>
      <c r="AP646" s="372" t="e">
        <f t="shared" si="503"/>
        <v>#DIV/0!</v>
      </c>
      <c r="AQ646" s="372" t="e">
        <f t="shared" si="504"/>
        <v>#DIV/0!</v>
      </c>
      <c r="AR646" s="372" t="e">
        <f t="shared" si="505"/>
        <v>#DIV/0!</v>
      </c>
      <c r="AS646" s="372" t="e">
        <f t="shared" si="506"/>
        <v>#DIV/0!</v>
      </c>
      <c r="AT646" s="372" t="e">
        <f t="shared" si="507"/>
        <v>#DIV/0!</v>
      </c>
      <c r="AU646" s="372">
        <f t="shared" si="508"/>
        <v>4643.9831578947369</v>
      </c>
      <c r="AV646" s="372" t="e">
        <f t="shared" si="509"/>
        <v>#DIV/0!</v>
      </c>
      <c r="AW646" s="372" t="e">
        <f t="shared" si="510"/>
        <v>#DIV/0!</v>
      </c>
      <c r="AX646" s="372" t="e">
        <f t="shared" si="511"/>
        <v>#DIV/0!</v>
      </c>
      <c r="AY646" s="372">
        <f>AI646/'Приложение 1.1'!J644</f>
        <v>0</v>
      </c>
      <c r="AZ646" s="404">
        <v>766.59</v>
      </c>
      <c r="BA646" s="404">
        <v>2173.62</v>
      </c>
      <c r="BB646" s="404">
        <v>891.36</v>
      </c>
      <c r="BC646" s="404">
        <v>860.72</v>
      </c>
      <c r="BD646" s="404">
        <v>1699.83</v>
      </c>
      <c r="BE646" s="404">
        <v>1134.04</v>
      </c>
      <c r="BF646" s="404">
        <v>2338035</v>
      </c>
      <c r="BG646" s="404">
        <f t="shared" si="512"/>
        <v>4644</v>
      </c>
      <c r="BH646" s="404">
        <v>9186</v>
      </c>
      <c r="BI646" s="404">
        <v>3559.09</v>
      </c>
      <c r="BJ646" s="404">
        <v>6295.55</v>
      </c>
      <c r="BK646" s="404">
        <f t="shared" si="513"/>
        <v>934101.09</v>
      </c>
      <c r="BL646" s="373" t="str">
        <f t="shared" si="514"/>
        <v xml:space="preserve"> </v>
      </c>
      <c r="BM646" s="373" t="e">
        <f t="shared" si="515"/>
        <v>#DIV/0!</v>
      </c>
      <c r="BN646" s="373" t="e">
        <f t="shared" si="516"/>
        <v>#DIV/0!</v>
      </c>
      <c r="BO646" s="373" t="e">
        <f t="shared" si="517"/>
        <v>#DIV/0!</v>
      </c>
      <c r="BP646" s="373" t="e">
        <f t="shared" si="518"/>
        <v>#DIV/0!</v>
      </c>
      <c r="BQ646" s="373" t="e">
        <f t="shared" si="519"/>
        <v>#DIV/0!</v>
      </c>
      <c r="BR646" s="373" t="e">
        <f t="shared" si="520"/>
        <v>#DIV/0!</v>
      </c>
      <c r="BS646" s="373" t="str">
        <f t="shared" si="521"/>
        <v xml:space="preserve"> </v>
      </c>
      <c r="BT646" s="373" t="e">
        <f t="shared" si="522"/>
        <v>#DIV/0!</v>
      </c>
      <c r="BU646" s="373" t="e">
        <f t="shared" si="523"/>
        <v>#DIV/0!</v>
      </c>
      <c r="BV646" s="373" t="e">
        <f t="shared" si="524"/>
        <v>#DIV/0!</v>
      </c>
      <c r="BW646" s="373" t="str">
        <f t="shared" si="525"/>
        <v xml:space="preserve"> </v>
      </c>
      <c r="BX646" s="403"/>
      <c r="BY646" s="406">
        <f t="shared" si="526"/>
        <v>2.5746700834347518</v>
      </c>
      <c r="BZ646" s="407">
        <f t="shared" si="527"/>
        <v>1.2938040456031035</v>
      </c>
      <c r="CA646" s="408">
        <f t="shared" si="528"/>
        <v>4830.8638771929827</v>
      </c>
      <c r="CB646" s="404">
        <f t="shared" si="529"/>
        <v>4852.9799999999996</v>
      </c>
      <c r="CC646" s="409" t="str">
        <f t="shared" si="530"/>
        <v xml:space="preserve"> </v>
      </c>
    </row>
    <row r="647" spans="1:82" s="403" customFormat="1" ht="9" customHeight="1">
      <c r="A647" s="541">
        <v>236</v>
      </c>
      <c r="B647" s="449" t="s">
        <v>1195</v>
      </c>
      <c r="C647" s="410"/>
      <c r="D647" s="413"/>
      <c r="E647" s="410"/>
      <c r="F647" s="410"/>
      <c r="G647" s="415">
        <f>ROUND(X647+AJ647+AK647,2)</f>
        <v>3444487.1</v>
      </c>
      <c r="H647" s="410">
        <f>I647+K647+M647+O647+Q647+S647</f>
        <v>0</v>
      </c>
      <c r="I647" s="416">
        <v>0</v>
      </c>
      <c r="J647" s="416">
        <v>0</v>
      </c>
      <c r="K647" s="416">
        <v>0</v>
      </c>
      <c r="L647" s="416">
        <v>0</v>
      </c>
      <c r="M647" s="416">
        <v>0</v>
      </c>
      <c r="N647" s="410">
        <v>0</v>
      </c>
      <c r="O647" s="410">
        <v>0</v>
      </c>
      <c r="P647" s="410">
        <v>0</v>
      </c>
      <c r="Q647" s="410">
        <v>0</v>
      </c>
      <c r="R647" s="410">
        <v>0</v>
      </c>
      <c r="S647" s="410">
        <v>0</v>
      </c>
      <c r="T647" s="417">
        <v>0</v>
      </c>
      <c r="U647" s="410">
        <v>0</v>
      </c>
      <c r="V647" s="424" t="s">
        <v>992</v>
      </c>
      <c r="W647" s="405">
        <v>933.3</v>
      </c>
      <c r="X647" s="410">
        <f>ROUND(IF(V647="СК",4852.98,5055.69)*0.955*0.73*W647,2)</f>
        <v>3289485.18</v>
      </c>
      <c r="Y647" s="405">
        <v>0</v>
      </c>
      <c r="Z647" s="405">
        <v>0</v>
      </c>
      <c r="AA647" s="405">
        <v>0</v>
      </c>
      <c r="AB647" s="405">
        <v>0</v>
      </c>
      <c r="AC647" s="405">
        <v>0</v>
      </c>
      <c r="AD647" s="405">
        <v>0</v>
      </c>
      <c r="AE647" s="405">
        <v>0</v>
      </c>
      <c r="AF647" s="405">
        <v>0</v>
      </c>
      <c r="AG647" s="405">
        <v>0</v>
      </c>
      <c r="AH647" s="405">
        <v>0</v>
      </c>
      <c r="AI647" s="405">
        <v>0</v>
      </c>
      <c r="AJ647" s="405">
        <f>ROUND(X647/95.5*3,2)</f>
        <v>103334.61</v>
      </c>
      <c r="AK647" s="405">
        <f>ROUND(X647/95.5*1.5,2)</f>
        <v>51667.31</v>
      </c>
      <c r="AL647" s="405">
        <v>0</v>
      </c>
      <c r="AN647" s="372">
        <f>I647/'Приложение 1.1'!J645</f>
        <v>0</v>
      </c>
      <c r="AO647" s="372" t="e">
        <f t="shared" si="502"/>
        <v>#DIV/0!</v>
      </c>
      <c r="AP647" s="372" t="e">
        <f t="shared" si="503"/>
        <v>#DIV/0!</v>
      </c>
      <c r="AQ647" s="372" t="e">
        <f t="shared" si="504"/>
        <v>#DIV/0!</v>
      </c>
      <c r="AR647" s="372" t="e">
        <f t="shared" si="505"/>
        <v>#DIV/0!</v>
      </c>
      <c r="AS647" s="372" t="e">
        <f t="shared" si="506"/>
        <v>#DIV/0!</v>
      </c>
      <c r="AT647" s="372" t="e">
        <f t="shared" si="507"/>
        <v>#DIV/0!</v>
      </c>
      <c r="AU647" s="372">
        <f t="shared" si="508"/>
        <v>3524.5742847958859</v>
      </c>
      <c r="AV647" s="372" t="e">
        <f t="shared" si="509"/>
        <v>#DIV/0!</v>
      </c>
      <c r="AW647" s="372" t="e">
        <f t="shared" si="510"/>
        <v>#DIV/0!</v>
      </c>
      <c r="AX647" s="372" t="e">
        <f t="shared" si="511"/>
        <v>#DIV/0!</v>
      </c>
      <c r="AY647" s="372">
        <f>AI647/'Приложение 1.1'!J645</f>
        <v>0</v>
      </c>
      <c r="AZ647" s="404">
        <v>766.59</v>
      </c>
      <c r="BA647" s="404">
        <v>2173.62</v>
      </c>
      <c r="BB647" s="404">
        <v>891.36</v>
      </c>
      <c r="BC647" s="404">
        <v>860.72</v>
      </c>
      <c r="BD647" s="404">
        <v>1699.83</v>
      </c>
      <c r="BE647" s="404">
        <v>1134.04</v>
      </c>
      <c r="BF647" s="404">
        <v>2338035</v>
      </c>
      <c r="BG647" s="404">
        <f t="shared" si="512"/>
        <v>4837.9799999999996</v>
      </c>
      <c r="BH647" s="404">
        <v>9186</v>
      </c>
      <c r="BI647" s="404">
        <v>3559.09</v>
      </c>
      <c r="BJ647" s="404">
        <v>6295.55</v>
      </c>
      <c r="BK647" s="404">
        <f t="shared" si="513"/>
        <v>934101.09</v>
      </c>
      <c r="BL647" s="373" t="str">
        <f t="shared" si="514"/>
        <v xml:space="preserve"> </v>
      </c>
      <c r="BM647" s="373" t="e">
        <f t="shared" si="515"/>
        <v>#DIV/0!</v>
      </c>
      <c r="BN647" s="373" t="e">
        <f t="shared" si="516"/>
        <v>#DIV/0!</v>
      </c>
      <c r="BO647" s="373" t="e">
        <f t="shared" si="517"/>
        <v>#DIV/0!</v>
      </c>
      <c r="BP647" s="373" t="e">
        <f t="shared" si="518"/>
        <v>#DIV/0!</v>
      </c>
      <c r="BQ647" s="373" t="e">
        <f t="shared" si="519"/>
        <v>#DIV/0!</v>
      </c>
      <c r="BR647" s="373" t="e">
        <f t="shared" si="520"/>
        <v>#DIV/0!</v>
      </c>
      <c r="BS647" s="373" t="str">
        <f t="shared" si="521"/>
        <v xml:space="preserve"> </v>
      </c>
      <c r="BT647" s="373" t="e">
        <f t="shared" si="522"/>
        <v>#DIV/0!</v>
      </c>
      <c r="BU647" s="373" t="e">
        <f t="shared" si="523"/>
        <v>#DIV/0!</v>
      </c>
      <c r="BV647" s="373" t="e">
        <f t="shared" si="524"/>
        <v>#DIV/0!</v>
      </c>
      <c r="BW647" s="373" t="str">
        <f t="shared" si="525"/>
        <v xml:space="preserve"> </v>
      </c>
      <c r="BY647" s="406">
        <f t="shared" si="526"/>
        <v>2.9999999129043045</v>
      </c>
      <c r="BZ647" s="407">
        <f t="shared" si="527"/>
        <v>1.5000001016116447</v>
      </c>
      <c r="CA647" s="408">
        <f t="shared" si="528"/>
        <v>3690.6537019179259</v>
      </c>
      <c r="CB647" s="404">
        <f t="shared" si="529"/>
        <v>5055.6899999999996</v>
      </c>
      <c r="CC647" s="409" t="str">
        <f t="shared" si="530"/>
        <v xml:space="preserve"> </v>
      </c>
    </row>
    <row r="648" spans="1:82" s="403" customFormat="1" ht="22.5" customHeight="1">
      <c r="A648" s="866" t="s">
        <v>421</v>
      </c>
      <c r="B648" s="866"/>
      <c r="C648" s="410">
        <f>SUM(C646)</f>
        <v>567.1</v>
      </c>
      <c r="D648" s="423"/>
      <c r="E648" s="424"/>
      <c r="F648" s="424"/>
      <c r="G648" s="410">
        <f>SUM(G646:G647)</f>
        <v>6198079.5099999998</v>
      </c>
      <c r="H648" s="410">
        <f t="shared" ref="H648:W648" si="564">SUM(H646:H647)</f>
        <v>0</v>
      </c>
      <c r="I648" s="410">
        <f t="shared" si="564"/>
        <v>0</v>
      </c>
      <c r="J648" s="410">
        <f t="shared" si="564"/>
        <v>0</v>
      </c>
      <c r="K648" s="410">
        <f t="shared" si="564"/>
        <v>0</v>
      </c>
      <c r="L648" s="410">
        <f t="shared" si="564"/>
        <v>0</v>
      </c>
      <c r="M648" s="410">
        <f t="shared" si="564"/>
        <v>0</v>
      </c>
      <c r="N648" s="410">
        <f t="shared" si="564"/>
        <v>0</v>
      </c>
      <c r="O648" s="410">
        <f t="shared" si="564"/>
        <v>0</v>
      </c>
      <c r="P648" s="410">
        <f t="shared" si="564"/>
        <v>0</v>
      </c>
      <c r="Q648" s="410">
        <f t="shared" si="564"/>
        <v>0</v>
      </c>
      <c r="R648" s="410">
        <f t="shared" si="564"/>
        <v>0</v>
      </c>
      <c r="S648" s="410">
        <f t="shared" si="564"/>
        <v>0</v>
      </c>
      <c r="T648" s="417">
        <f>SUM(T646)</f>
        <v>0</v>
      </c>
      <c r="U648" s="410">
        <f t="shared" si="564"/>
        <v>0</v>
      </c>
      <c r="V648" s="424" t="s">
        <v>388</v>
      </c>
      <c r="W648" s="410">
        <f t="shared" si="564"/>
        <v>1503.3</v>
      </c>
      <c r="X648" s="410">
        <f t="shared" ref="X648:AL648" si="565">SUM(X646:X647)</f>
        <v>5936555.5800000001</v>
      </c>
      <c r="Y648" s="410">
        <f t="shared" si="565"/>
        <v>0</v>
      </c>
      <c r="Z648" s="410">
        <f t="shared" si="565"/>
        <v>0</v>
      </c>
      <c r="AA648" s="410">
        <f t="shared" si="565"/>
        <v>0</v>
      </c>
      <c r="AB648" s="410">
        <f t="shared" si="565"/>
        <v>0</v>
      </c>
      <c r="AC648" s="410">
        <f t="shared" si="565"/>
        <v>0</v>
      </c>
      <c r="AD648" s="410">
        <f t="shared" si="565"/>
        <v>0</v>
      </c>
      <c r="AE648" s="410">
        <f t="shared" si="565"/>
        <v>0</v>
      </c>
      <c r="AF648" s="410">
        <f t="shared" si="565"/>
        <v>0</v>
      </c>
      <c r="AG648" s="410">
        <f t="shared" si="565"/>
        <v>0</v>
      </c>
      <c r="AH648" s="410">
        <f t="shared" si="565"/>
        <v>0</v>
      </c>
      <c r="AI648" s="410">
        <f t="shared" si="565"/>
        <v>0</v>
      </c>
      <c r="AJ648" s="410">
        <f t="shared" si="565"/>
        <v>174230.53</v>
      </c>
      <c r="AK648" s="410">
        <f t="shared" si="565"/>
        <v>87293.4</v>
      </c>
      <c r="AL648" s="410">
        <f t="shared" si="565"/>
        <v>0</v>
      </c>
      <c r="AN648" s="372">
        <f>I648/'Приложение 1.1'!J646</f>
        <v>0</v>
      </c>
      <c r="AO648" s="372" t="e">
        <f t="shared" si="502"/>
        <v>#DIV/0!</v>
      </c>
      <c r="AP648" s="372" t="e">
        <f t="shared" si="503"/>
        <v>#DIV/0!</v>
      </c>
      <c r="AQ648" s="372" t="e">
        <f t="shared" si="504"/>
        <v>#DIV/0!</v>
      </c>
      <c r="AR648" s="372" t="e">
        <f t="shared" si="505"/>
        <v>#DIV/0!</v>
      </c>
      <c r="AS648" s="372" t="e">
        <f t="shared" si="506"/>
        <v>#DIV/0!</v>
      </c>
      <c r="AT648" s="372" t="e">
        <f t="shared" si="507"/>
        <v>#DIV/0!</v>
      </c>
      <c r="AU648" s="372">
        <f t="shared" si="508"/>
        <v>3949.0158850528837</v>
      </c>
      <c r="AV648" s="372" t="e">
        <f t="shared" si="509"/>
        <v>#DIV/0!</v>
      </c>
      <c r="AW648" s="372" t="e">
        <f t="shared" si="510"/>
        <v>#DIV/0!</v>
      </c>
      <c r="AX648" s="372" t="e">
        <f t="shared" si="511"/>
        <v>#DIV/0!</v>
      </c>
      <c r="AY648" s="372">
        <f>AI648/'Приложение 1.1'!J646</f>
        <v>0</v>
      </c>
      <c r="AZ648" s="404">
        <v>766.59</v>
      </c>
      <c r="BA648" s="404">
        <v>2173.62</v>
      </c>
      <c r="BB648" s="404">
        <v>891.36</v>
      </c>
      <c r="BC648" s="404">
        <v>860.72</v>
      </c>
      <c r="BD648" s="404">
        <v>1699.83</v>
      </c>
      <c r="BE648" s="404">
        <v>1134.04</v>
      </c>
      <c r="BF648" s="404">
        <v>2338035</v>
      </c>
      <c r="BG648" s="404">
        <f t="shared" si="512"/>
        <v>4644</v>
      </c>
      <c r="BH648" s="404">
        <v>9186</v>
      </c>
      <c r="BI648" s="404">
        <v>3559.09</v>
      </c>
      <c r="BJ648" s="404">
        <v>6295.55</v>
      </c>
      <c r="BK648" s="404">
        <f t="shared" si="513"/>
        <v>934101.09</v>
      </c>
      <c r="BL648" s="373" t="str">
        <f t="shared" si="514"/>
        <v xml:space="preserve"> </v>
      </c>
      <c r="BM648" s="373" t="e">
        <f t="shared" si="515"/>
        <v>#DIV/0!</v>
      </c>
      <c r="BN648" s="373" t="e">
        <f t="shared" si="516"/>
        <v>#DIV/0!</v>
      </c>
      <c r="BO648" s="373" t="e">
        <f t="shared" si="517"/>
        <v>#DIV/0!</v>
      </c>
      <c r="BP648" s="373" t="e">
        <f t="shared" si="518"/>
        <v>#DIV/0!</v>
      </c>
      <c r="BQ648" s="373" t="e">
        <f t="shared" si="519"/>
        <v>#DIV/0!</v>
      </c>
      <c r="BR648" s="373" t="e">
        <f t="shared" si="520"/>
        <v>#DIV/0!</v>
      </c>
      <c r="BS648" s="373" t="str">
        <f t="shared" si="521"/>
        <v xml:space="preserve"> </v>
      </c>
      <c r="BT648" s="373" t="e">
        <f t="shared" si="522"/>
        <v>#DIV/0!</v>
      </c>
      <c r="BU648" s="373" t="e">
        <f t="shared" si="523"/>
        <v>#DIV/0!</v>
      </c>
      <c r="BV648" s="373" t="e">
        <f t="shared" si="524"/>
        <v>#DIV/0!</v>
      </c>
      <c r="BW648" s="373" t="str">
        <f t="shared" si="525"/>
        <v xml:space="preserve"> </v>
      </c>
      <c r="BY648" s="406">
        <f t="shared" si="526"/>
        <v>2.8110405766640447</v>
      </c>
      <c r="BZ648" s="407">
        <f t="shared" si="527"/>
        <v>1.4083943237443239</v>
      </c>
      <c r="CA648" s="408">
        <f t="shared" si="528"/>
        <v>4122.9824452870353</v>
      </c>
      <c r="CB648" s="404">
        <f t="shared" si="529"/>
        <v>4852.9799999999996</v>
      </c>
      <c r="CC648" s="409" t="str">
        <f t="shared" si="530"/>
        <v xml:space="preserve"> </v>
      </c>
    </row>
    <row r="649" spans="1:82" s="403" customFormat="1" ht="12" customHeight="1">
      <c r="A649" s="867" t="s">
        <v>350</v>
      </c>
      <c r="B649" s="868"/>
      <c r="C649" s="868"/>
      <c r="D649" s="868"/>
      <c r="E649" s="868"/>
      <c r="F649" s="868"/>
      <c r="G649" s="868"/>
      <c r="H649" s="868"/>
      <c r="I649" s="868"/>
      <c r="J649" s="868"/>
      <c r="K649" s="868"/>
      <c r="L649" s="868"/>
      <c r="M649" s="868"/>
      <c r="N649" s="868"/>
      <c r="O649" s="868"/>
      <c r="P649" s="868"/>
      <c r="Q649" s="868"/>
      <c r="R649" s="868"/>
      <c r="S649" s="868"/>
      <c r="T649" s="868"/>
      <c r="U649" s="868"/>
      <c r="V649" s="868"/>
      <c r="W649" s="868"/>
      <c r="X649" s="868"/>
      <c r="Y649" s="868"/>
      <c r="Z649" s="868"/>
      <c r="AA649" s="868"/>
      <c r="AB649" s="868"/>
      <c r="AC649" s="868"/>
      <c r="AD649" s="868"/>
      <c r="AE649" s="868"/>
      <c r="AF649" s="868"/>
      <c r="AG649" s="868"/>
      <c r="AH649" s="868"/>
      <c r="AI649" s="868"/>
      <c r="AJ649" s="868"/>
      <c r="AK649" s="868"/>
      <c r="AL649" s="869"/>
      <c r="AN649" s="372" t="e">
        <f>I649/'Приложение 1.1'!J647</f>
        <v>#DIV/0!</v>
      </c>
      <c r="AO649" s="372" t="e">
        <f t="shared" si="502"/>
        <v>#DIV/0!</v>
      </c>
      <c r="AP649" s="372" t="e">
        <f t="shared" si="503"/>
        <v>#DIV/0!</v>
      </c>
      <c r="AQ649" s="372" t="e">
        <f t="shared" si="504"/>
        <v>#DIV/0!</v>
      </c>
      <c r="AR649" s="372" t="e">
        <f t="shared" si="505"/>
        <v>#DIV/0!</v>
      </c>
      <c r="AS649" s="372" t="e">
        <f t="shared" si="506"/>
        <v>#DIV/0!</v>
      </c>
      <c r="AT649" s="372" t="e">
        <f t="shared" si="507"/>
        <v>#DIV/0!</v>
      </c>
      <c r="AU649" s="372" t="e">
        <f t="shared" si="508"/>
        <v>#DIV/0!</v>
      </c>
      <c r="AV649" s="372" t="e">
        <f t="shared" si="509"/>
        <v>#DIV/0!</v>
      </c>
      <c r="AW649" s="372" t="e">
        <f t="shared" si="510"/>
        <v>#DIV/0!</v>
      </c>
      <c r="AX649" s="372" t="e">
        <f t="shared" si="511"/>
        <v>#DIV/0!</v>
      </c>
      <c r="AY649" s="372" t="e">
        <f>AI649/'Приложение 1.1'!J647</f>
        <v>#DIV/0!</v>
      </c>
      <c r="AZ649" s="404">
        <v>766.59</v>
      </c>
      <c r="BA649" s="404">
        <v>2173.62</v>
      </c>
      <c r="BB649" s="404">
        <v>891.36</v>
      </c>
      <c r="BC649" s="404">
        <v>860.72</v>
      </c>
      <c r="BD649" s="404">
        <v>1699.83</v>
      </c>
      <c r="BE649" s="404">
        <v>1134.04</v>
      </c>
      <c r="BF649" s="404">
        <v>2338035</v>
      </c>
      <c r="BG649" s="404">
        <f t="shared" si="512"/>
        <v>4644</v>
      </c>
      <c r="BH649" s="404">
        <v>9186</v>
      </c>
      <c r="BI649" s="404">
        <v>3559.09</v>
      </c>
      <c r="BJ649" s="404">
        <v>6295.55</v>
      </c>
      <c r="BK649" s="404">
        <f t="shared" si="513"/>
        <v>934101.09</v>
      </c>
      <c r="BL649" s="373" t="e">
        <f t="shared" si="514"/>
        <v>#DIV/0!</v>
      </c>
      <c r="BM649" s="373" t="e">
        <f t="shared" si="515"/>
        <v>#DIV/0!</v>
      </c>
      <c r="BN649" s="373" t="e">
        <f t="shared" si="516"/>
        <v>#DIV/0!</v>
      </c>
      <c r="BO649" s="373" t="e">
        <f t="shared" si="517"/>
        <v>#DIV/0!</v>
      </c>
      <c r="BP649" s="373" t="e">
        <f t="shared" si="518"/>
        <v>#DIV/0!</v>
      </c>
      <c r="BQ649" s="373" t="e">
        <f t="shared" si="519"/>
        <v>#DIV/0!</v>
      </c>
      <c r="BR649" s="373" t="e">
        <f t="shared" si="520"/>
        <v>#DIV/0!</v>
      </c>
      <c r="BS649" s="373" t="e">
        <f t="shared" si="521"/>
        <v>#DIV/0!</v>
      </c>
      <c r="BT649" s="373" t="e">
        <f t="shared" si="522"/>
        <v>#DIV/0!</v>
      </c>
      <c r="BU649" s="373" t="e">
        <f t="shared" si="523"/>
        <v>#DIV/0!</v>
      </c>
      <c r="BV649" s="373" t="e">
        <f t="shared" si="524"/>
        <v>#DIV/0!</v>
      </c>
      <c r="BW649" s="373" t="e">
        <f t="shared" si="525"/>
        <v>#DIV/0!</v>
      </c>
      <c r="BY649" s="406" t="e">
        <f t="shared" si="526"/>
        <v>#DIV/0!</v>
      </c>
      <c r="BZ649" s="407" t="e">
        <f t="shared" si="527"/>
        <v>#DIV/0!</v>
      </c>
      <c r="CA649" s="408" t="e">
        <f t="shared" si="528"/>
        <v>#DIV/0!</v>
      </c>
      <c r="CB649" s="404">
        <f t="shared" si="529"/>
        <v>4852.9799999999996</v>
      </c>
      <c r="CC649" s="409" t="e">
        <f t="shared" si="530"/>
        <v>#DIV/0!</v>
      </c>
    </row>
    <row r="650" spans="1:82" s="651" customFormat="1" ht="9" customHeight="1">
      <c r="A650" s="642">
        <v>237</v>
      </c>
      <c r="B650" s="684" t="s">
        <v>919</v>
      </c>
      <c r="C650" s="648">
        <v>265.62</v>
      </c>
      <c r="D650" s="665"/>
      <c r="E650" s="648"/>
      <c r="F650" s="648"/>
      <c r="G650" s="696">
        <f>ROUND(X650+AJ650+AK650,2)</f>
        <v>1248853.03</v>
      </c>
      <c r="H650" s="648">
        <f>I650+K650+M650+O650+Q650+S650</f>
        <v>0</v>
      </c>
      <c r="I650" s="673">
        <v>0</v>
      </c>
      <c r="J650" s="673">
        <v>0</v>
      </c>
      <c r="K650" s="673">
        <v>0</v>
      </c>
      <c r="L650" s="673">
        <v>0</v>
      </c>
      <c r="M650" s="673">
        <v>0</v>
      </c>
      <c r="N650" s="648">
        <v>0</v>
      </c>
      <c r="O650" s="648">
        <v>0</v>
      </c>
      <c r="P650" s="648">
        <v>0</v>
      </c>
      <c r="Q650" s="648">
        <v>0</v>
      </c>
      <c r="R650" s="648">
        <v>0</v>
      </c>
      <c r="S650" s="648">
        <v>0</v>
      </c>
      <c r="T650" s="649">
        <v>0</v>
      </c>
      <c r="U650" s="648">
        <v>0</v>
      </c>
      <c r="V650" s="647" t="s">
        <v>993</v>
      </c>
      <c r="W650" s="650">
        <v>281</v>
      </c>
      <c r="X650" s="648">
        <v>1200535.54</v>
      </c>
      <c r="Y650" s="650">
        <v>0</v>
      </c>
      <c r="Z650" s="650">
        <v>0</v>
      </c>
      <c r="AA650" s="650">
        <v>0</v>
      </c>
      <c r="AB650" s="650">
        <v>0</v>
      </c>
      <c r="AC650" s="650">
        <v>0</v>
      </c>
      <c r="AD650" s="650">
        <v>0</v>
      </c>
      <c r="AE650" s="650">
        <v>0</v>
      </c>
      <c r="AF650" s="650">
        <v>0</v>
      </c>
      <c r="AG650" s="650">
        <v>0</v>
      </c>
      <c r="AH650" s="650">
        <v>0</v>
      </c>
      <c r="AI650" s="650">
        <v>0</v>
      </c>
      <c r="AJ650" s="650">
        <v>32157.79</v>
      </c>
      <c r="AK650" s="650">
        <v>16159.7</v>
      </c>
      <c r="AL650" s="650">
        <v>0</v>
      </c>
      <c r="AN650" s="372">
        <f>I650/'Приложение 1.1'!J648</f>
        <v>0</v>
      </c>
      <c r="AO650" s="372" t="e">
        <f t="shared" si="502"/>
        <v>#DIV/0!</v>
      </c>
      <c r="AP650" s="372" t="e">
        <f t="shared" si="503"/>
        <v>#DIV/0!</v>
      </c>
      <c r="AQ650" s="372" t="e">
        <f t="shared" si="504"/>
        <v>#DIV/0!</v>
      </c>
      <c r="AR650" s="372" t="e">
        <f t="shared" si="505"/>
        <v>#DIV/0!</v>
      </c>
      <c r="AS650" s="372" t="e">
        <f t="shared" si="506"/>
        <v>#DIV/0!</v>
      </c>
      <c r="AT650" s="372" t="e">
        <f t="shared" si="507"/>
        <v>#DIV/0!</v>
      </c>
      <c r="AU650" s="372">
        <f t="shared" si="508"/>
        <v>4272.3684697508897</v>
      </c>
      <c r="AV650" s="372" t="e">
        <f t="shared" si="509"/>
        <v>#DIV/0!</v>
      </c>
      <c r="AW650" s="372" t="e">
        <f t="shared" si="510"/>
        <v>#DIV/0!</v>
      </c>
      <c r="AX650" s="372" t="e">
        <f t="shared" si="511"/>
        <v>#DIV/0!</v>
      </c>
      <c r="AY650" s="372">
        <f>AI650/'Приложение 1.1'!J648</f>
        <v>0</v>
      </c>
      <c r="AZ650" s="404">
        <v>766.59</v>
      </c>
      <c r="BA650" s="404">
        <v>2173.62</v>
      </c>
      <c r="BB650" s="404">
        <v>891.36</v>
      </c>
      <c r="BC650" s="404">
        <v>860.72</v>
      </c>
      <c r="BD650" s="404">
        <v>1699.83</v>
      </c>
      <c r="BE650" s="404">
        <v>1134.04</v>
      </c>
      <c r="BF650" s="404">
        <v>2338035</v>
      </c>
      <c r="BG650" s="404">
        <f t="shared" si="512"/>
        <v>4644</v>
      </c>
      <c r="BH650" s="404">
        <v>9186</v>
      </c>
      <c r="BI650" s="404">
        <v>3559.09</v>
      </c>
      <c r="BJ650" s="404">
        <v>6295.55</v>
      </c>
      <c r="BK650" s="404">
        <f t="shared" si="513"/>
        <v>934101.09</v>
      </c>
      <c r="BL650" s="373" t="str">
        <f t="shared" si="514"/>
        <v xml:space="preserve"> </v>
      </c>
      <c r="BM650" s="373" t="e">
        <f t="shared" si="515"/>
        <v>#DIV/0!</v>
      </c>
      <c r="BN650" s="373" t="e">
        <f t="shared" si="516"/>
        <v>#DIV/0!</v>
      </c>
      <c r="BO650" s="373" t="e">
        <f t="shared" si="517"/>
        <v>#DIV/0!</v>
      </c>
      <c r="BP650" s="373" t="e">
        <f t="shared" si="518"/>
        <v>#DIV/0!</v>
      </c>
      <c r="BQ650" s="373" t="e">
        <f t="shared" si="519"/>
        <v>#DIV/0!</v>
      </c>
      <c r="BR650" s="373" t="e">
        <f t="shared" si="520"/>
        <v>#DIV/0!</v>
      </c>
      <c r="BS650" s="373" t="str">
        <f t="shared" si="521"/>
        <v xml:space="preserve"> </v>
      </c>
      <c r="BT650" s="373" t="e">
        <f t="shared" si="522"/>
        <v>#DIV/0!</v>
      </c>
      <c r="BU650" s="373" t="e">
        <f t="shared" si="523"/>
        <v>#DIV/0!</v>
      </c>
      <c r="BV650" s="373" t="e">
        <f t="shared" si="524"/>
        <v>#DIV/0!</v>
      </c>
      <c r="BW650" s="373" t="str">
        <f t="shared" si="525"/>
        <v xml:space="preserve"> </v>
      </c>
      <c r="BX650" s="403"/>
      <c r="BY650" s="406">
        <f t="shared" si="526"/>
        <v>2.574985945303748</v>
      </c>
      <c r="BZ650" s="407">
        <f t="shared" si="527"/>
        <v>1.2939633096778411</v>
      </c>
      <c r="CA650" s="408">
        <f t="shared" si="528"/>
        <v>4444.3168327402136</v>
      </c>
      <c r="CB650" s="404">
        <f t="shared" si="529"/>
        <v>4852.9799999999996</v>
      </c>
      <c r="CC650" s="409" t="str">
        <f t="shared" si="530"/>
        <v xml:space="preserve"> </v>
      </c>
    </row>
    <row r="651" spans="1:82" s="651" customFormat="1" ht="9" customHeight="1">
      <c r="A651" s="642">
        <v>238</v>
      </c>
      <c r="B651" s="684" t="s">
        <v>920</v>
      </c>
      <c r="C651" s="648">
        <v>641.38</v>
      </c>
      <c r="D651" s="665"/>
      <c r="E651" s="648"/>
      <c r="F651" s="648"/>
      <c r="G651" s="696">
        <f>ROUND(X651+AJ651+AK651,2)</f>
        <v>2034359</v>
      </c>
      <c r="H651" s="648">
        <f>I651+K651+M651+O651+Q651+S651</f>
        <v>0</v>
      </c>
      <c r="I651" s="673">
        <v>0</v>
      </c>
      <c r="J651" s="673">
        <v>0</v>
      </c>
      <c r="K651" s="673">
        <v>0</v>
      </c>
      <c r="L651" s="673">
        <v>0</v>
      </c>
      <c r="M651" s="673">
        <v>0</v>
      </c>
      <c r="N651" s="648">
        <v>0</v>
      </c>
      <c r="O651" s="648">
        <v>0</v>
      </c>
      <c r="P651" s="648">
        <v>0</v>
      </c>
      <c r="Q651" s="648">
        <v>0</v>
      </c>
      <c r="R651" s="648">
        <v>0</v>
      </c>
      <c r="S651" s="648">
        <v>0</v>
      </c>
      <c r="T651" s="649">
        <v>0</v>
      </c>
      <c r="U651" s="648">
        <v>0</v>
      </c>
      <c r="V651" s="647" t="s">
        <v>993</v>
      </c>
      <c r="W651" s="650">
        <v>562</v>
      </c>
      <c r="X651" s="648">
        <v>1937724.02</v>
      </c>
      <c r="Y651" s="650">
        <v>0</v>
      </c>
      <c r="Z651" s="650">
        <v>0</v>
      </c>
      <c r="AA651" s="650">
        <v>0</v>
      </c>
      <c r="AB651" s="650">
        <v>0</v>
      </c>
      <c r="AC651" s="650">
        <v>0</v>
      </c>
      <c r="AD651" s="650">
        <v>0</v>
      </c>
      <c r="AE651" s="650">
        <v>0</v>
      </c>
      <c r="AF651" s="650">
        <v>0</v>
      </c>
      <c r="AG651" s="650">
        <v>0</v>
      </c>
      <c r="AH651" s="650">
        <v>0</v>
      </c>
      <c r="AI651" s="650">
        <v>0</v>
      </c>
      <c r="AJ651" s="650">
        <v>64315.59</v>
      </c>
      <c r="AK651" s="650">
        <v>32319.39</v>
      </c>
      <c r="AL651" s="650">
        <v>0</v>
      </c>
      <c r="AN651" s="372">
        <f>I651/'Приложение 1.1'!J649</f>
        <v>0</v>
      </c>
      <c r="AO651" s="372" t="e">
        <f t="shared" si="502"/>
        <v>#DIV/0!</v>
      </c>
      <c r="AP651" s="372" t="e">
        <f t="shared" si="503"/>
        <v>#DIV/0!</v>
      </c>
      <c r="AQ651" s="372" t="e">
        <f t="shared" si="504"/>
        <v>#DIV/0!</v>
      </c>
      <c r="AR651" s="372" t="e">
        <f t="shared" si="505"/>
        <v>#DIV/0!</v>
      </c>
      <c r="AS651" s="372" t="e">
        <f t="shared" si="506"/>
        <v>#DIV/0!</v>
      </c>
      <c r="AT651" s="372" t="e">
        <f t="shared" si="507"/>
        <v>#DIV/0!</v>
      </c>
      <c r="AU651" s="372">
        <f t="shared" si="508"/>
        <v>3447.907508896797</v>
      </c>
      <c r="AV651" s="372" t="e">
        <f t="shared" si="509"/>
        <v>#DIV/0!</v>
      </c>
      <c r="AW651" s="372" t="e">
        <f t="shared" si="510"/>
        <v>#DIV/0!</v>
      </c>
      <c r="AX651" s="372" t="e">
        <f t="shared" si="511"/>
        <v>#DIV/0!</v>
      </c>
      <c r="AY651" s="372">
        <f>AI651/'Приложение 1.1'!J649</f>
        <v>0</v>
      </c>
      <c r="AZ651" s="404">
        <v>766.59</v>
      </c>
      <c r="BA651" s="404">
        <v>2173.62</v>
      </c>
      <c r="BB651" s="404">
        <v>891.36</v>
      </c>
      <c r="BC651" s="404">
        <v>860.72</v>
      </c>
      <c r="BD651" s="404">
        <v>1699.83</v>
      </c>
      <c r="BE651" s="404">
        <v>1134.04</v>
      </c>
      <c r="BF651" s="404">
        <v>2338035</v>
      </c>
      <c r="BG651" s="404">
        <f t="shared" si="512"/>
        <v>4644</v>
      </c>
      <c r="BH651" s="404">
        <v>9186</v>
      </c>
      <c r="BI651" s="404">
        <v>3559.09</v>
      </c>
      <c r="BJ651" s="404">
        <v>6295.55</v>
      </c>
      <c r="BK651" s="404">
        <f t="shared" si="513"/>
        <v>934101.09</v>
      </c>
      <c r="BL651" s="373" t="str">
        <f t="shared" si="514"/>
        <v xml:space="preserve"> </v>
      </c>
      <c r="BM651" s="373" t="e">
        <f t="shared" si="515"/>
        <v>#DIV/0!</v>
      </c>
      <c r="BN651" s="373" t="e">
        <f t="shared" si="516"/>
        <v>#DIV/0!</v>
      </c>
      <c r="BO651" s="373" t="e">
        <f t="shared" si="517"/>
        <v>#DIV/0!</v>
      </c>
      <c r="BP651" s="373" t="e">
        <f t="shared" si="518"/>
        <v>#DIV/0!</v>
      </c>
      <c r="BQ651" s="373" t="e">
        <f t="shared" si="519"/>
        <v>#DIV/0!</v>
      </c>
      <c r="BR651" s="373" t="e">
        <f t="shared" si="520"/>
        <v>#DIV/0!</v>
      </c>
      <c r="BS651" s="373" t="str">
        <f t="shared" si="521"/>
        <v xml:space="preserve"> </v>
      </c>
      <c r="BT651" s="373" t="e">
        <f t="shared" si="522"/>
        <v>#DIV/0!</v>
      </c>
      <c r="BU651" s="373" t="e">
        <f t="shared" si="523"/>
        <v>#DIV/0!</v>
      </c>
      <c r="BV651" s="373" t="e">
        <f t="shared" si="524"/>
        <v>#DIV/0!</v>
      </c>
      <c r="BW651" s="373" t="str">
        <f t="shared" si="525"/>
        <v xml:space="preserve"> </v>
      </c>
      <c r="BX651" s="403"/>
      <c r="BY651" s="406">
        <f t="shared" si="526"/>
        <v>3.161467076361645</v>
      </c>
      <c r="BZ651" s="407">
        <f t="shared" si="527"/>
        <v>1.5886768264598332</v>
      </c>
      <c r="CA651" s="408">
        <f t="shared" si="528"/>
        <v>3619.8558718861209</v>
      </c>
      <c r="CB651" s="404">
        <f t="shared" si="529"/>
        <v>4852.9799999999996</v>
      </c>
      <c r="CC651" s="409" t="str">
        <f t="shared" si="530"/>
        <v xml:space="preserve"> </v>
      </c>
    </row>
    <row r="652" spans="1:82" s="403" customFormat="1" ht="24.75" customHeight="1">
      <c r="A652" s="866" t="s">
        <v>349</v>
      </c>
      <c r="B652" s="866"/>
      <c r="C652" s="410">
        <f>SUM(C650:C651)</f>
        <v>907</v>
      </c>
      <c r="D652" s="423"/>
      <c r="E652" s="424"/>
      <c r="F652" s="424"/>
      <c r="G652" s="410">
        <f>SUM(G650:G651)</f>
        <v>3283212.0300000003</v>
      </c>
      <c r="H652" s="410">
        <f t="shared" ref="H652:AL652" si="566">SUM(H650:H651)</f>
        <v>0</v>
      </c>
      <c r="I652" s="410">
        <f t="shared" si="566"/>
        <v>0</v>
      </c>
      <c r="J652" s="410">
        <f t="shared" si="566"/>
        <v>0</v>
      </c>
      <c r="K652" s="410">
        <f t="shared" si="566"/>
        <v>0</v>
      </c>
      <c r="L652" s="410">
        <f t="shared" si="566"/>
        <v>0</v>
      </c>
      <c r="M652" s="410">
        <f t="shared" si="566"/>
        <v>0</v>
      </c>
      <c r="N652" s="410">
        <f t="shared" si="566"/>
        <v>0</v>
      </c>
      <c r="O652" s="410">
        <f t="shared" si="566"/>
        <v>0</v>
      </c>
      <c r="P652" s="410">
        <f t="shared" si="566"/>
        <v>0</v>
      </c>
      <c r="Q652" s="410">
        <f t="shared" si="566"/>
        <v>0</v>
      </c>
      <c r="R652" s="410">
        <f t="shared" si="566"/>
        <v>0</v>
      </c>
      <c r="S652" s="410">
        <f t="shared" si="566"/>
        <v>0</v>
      </c>
      <c r="T652" s="417">
        <f t="shared" si="566"/>
        <v>0</v>
      </c>
      <c r="U652" s="410">
        <f t="shared" si="566"/>
        <v>0</v>
      </c>
      <c r="V652" s="424" t="s">
        <v>388</v>
      </c>
      <c r="W652" s="410">
        <f t="shared" si="566"/>
        <v>843</v>
      </c>
      <c r="X652" s="410">
        <f t="shared" si="566"/>
        <v>3138259.56</v>
      </c>
      <c r="Y652" s="410">
        <f t="shared" si="566"/>
        <v>0</v>
      </c>
      <c r="Z652" s="410">
        <f t="shared" si="566"/>
        <v>0</v>
      </c>
      <c r="AA652" s="410">
        <f t="shared" si="566"/>
        <v>0</v>
      </c>
      <c r="AB652" s="410">
        <f t="shared" si="566"/>
        <v>0</v>
      </c>
      <c r="AC652" s="410">
        <f t="shared" si="566"/>
        <v>0</v>
      </c>
      <c r="AD652" s="410">
        <f t="shared" si="566"/>
        <v>0</v>
      </c>
      <c r="AE652" s="410">
        <f t="shared" si="566"/>
        <v>0</v>
      </c>
      <c r="AF652" s="410">
        <f t="shared" si="566"/>
        <v>0</v>
      </c>
      <c r="AG652" s="410">
        <f t="shared" si="566"/>
        <v>0</v>
      </c>
      <c r="AH652" s="410">
        <f t="shared" si="566"/>
        <v>0</v>
      </c>
      <c r="AI652" s="410">
        <f t="shared" si="566"/>
        <v>0</v>
      </c>
      <c r="AJ652" s="410">
        <f t="shared" si="566"/>
        <v>96473.38</v>
      </c>
      <c r="AK652" s="410">
        <f t="shared" si="566"/>
        <v>48479.09</v>
      </c>
      <c r="AL652" s="410">
        <f t="shared" si="566"/>
        <v>0</v>
      </c>
      <c r="AN652" s="372">
        <f>I652/'Приложение 1.1'!J650</f>
        <v>0</v>
      </c>
      <c r="AO652" s="372" t="e">
        <f t="shared" si="502"/>
        <v>#DIV/0!</v>
      </c>
      <c r="AP652" s="372" t="e">
        <f t="shared" si="503"/>
        <v>#DIV/0!</v>
      </c>
      <c r="AQ652" s="372" t="e">
        <f t="shared" si="504"/>
        <v>#DIV/0!</v>
      </c>
      <c r="AR652" s="372" t="e">
        <f t="shared" si="505"/>
        <v>#DIV/0!</v>
      </c>
      <c r="AS652" s="372" t="e">
        <f t="shared" si="506"/>
        <v>#DIV/0!</v>
      </c>
      <c r="AT652" s="372" t="e">
        <f t="shared" si="507"/>
        <v>#DIV/0!</v>
      </c>
      <c r="AU652" s="372">
        <f t="shared" si="508"/>
        <v>3722.7278291814946</v>
      </c>
      <c r="AV652" s="372" t="e">
        <f t="shared" si="509"/>
        <v>#DIV/0!</v>
      </c>
      <c r="AW652" s="372" t="e">
        <f t="shared" si="510"/>
        <v>#DIV/0!</v>
      </c>
      <c r="AX652" s="372" t="e">
        <f t="shared" si="511"/>
        <v>#DIV/0!</v>
      </c>
      <c r="AY652" s="372">
        <f>AI652/'Приложение 1.1'!J650</f>
        <v>0</v>
      </c>
      <c r="AZ652" s="404">
        <v>766.59</v>
      </c>
      <c r="BA652" s="404">
        <v>2173.62</v>
      </c>
      <c r="BB652" s="404">
        <v>891.36</v>
      </c>
      <c r="BC652" s="404">
        <v>860.72</v>
      </c>
      <c r="BD652" s="404">
        <v>1699.83</v>
      </c>
      <c r="BE652" s="404">
        <v>1134.04</v>
      </c>
      <c r="BF652" s="404">
        <v>2338035</v>
      </c>
      <c r="BG652" s="404">
        <f t="shared" si="512"/>
        <v>4644</v>
      </c>
      <c r="BH652" s="404">
        <v>9186</v>
      </c>
      <c r="BI652" s="404">
        <v>3559.09</v>
      </c>
      <c r="BJ652" s="404">
        <v>6295.55</v>
      </c>
      <c r="BK652" s="404">
        <f t="shared" si="513"/>
        <v>934101.09</v>
      </c>
      <c r="BL652" s="373" t="str">
        <f t="shared" si="514"/>
        <v xml:space="preserve"> </v>
      </c>
      <c r="BM652" s="373" t="e">
        <f t="shared" si="515"/>
        <v>#DIV/0!</v>
      </c>
      <c r="BN652" s="373" t="e">
        <f t="shared" si="516"/>
        <v>#DIV/0!</v>
      </c>
      <c r="BO652" s="373" t="e">
        <f t="shared" si="517"/>
        <v>#DIV/0!</v>
      </c>
      <c r="BP652" s="373" t="e">
        <f t="shared" si="518"/>
        <v>#DIV/0!</v>
      </c>
      <c r="BQ652" s="373" t="e">
        <f t="shared" si="519"/>
        <v>#DIV/0!</v>
      </c>
      <c r="BR652" s="373" t="e">
        <f t="shared" si="520"/>
        <v>#DIV/0!</v>
      </c>
      <c r="BS652" s="373" t="str">
        <f t="shared" si="521"/>
        <v xml:space="preserve"> </v>
      </c>
      <c r="BT652" s="373" t="e">
        <f t="shared" si="522"/>
        <v>#DIV/0!</v>
      </c>
      <c r="BU652" s="373" t="e">
        <f t="shared" si="523"/>
        <v>#DIV/0!</v>
      </c>
      <c r="BV652" s="373" t="e">
        <f t="shared" si="524"/>
        <v>#DIV/0!</v>
      </c>
      <c r="BW652" s="373" t="str">
        <f t="shared" si="525"/>
        <v xml:space="preserve"> </v>
      </c>
      <c r="BY652" s="406">
        <f t="shared" si="526"/>
        <v>2.9383840921172548</v>
      </c>
      <c r="BZ652" s="407">
        <f t="shared" si="527"/>
        <v>1.4765750599421381</v>
      </c>
      <c r="CA652" s="408">
        <f t="shared" si="528"/>
        <v>3894.6761921708189</v>
      </c>
      <c r="CB652" s="404">
        <f t="shared" si="529"/>
        <v>4852.9799999999996</v>
      </c>
      <c r="CC652" s="409" t="str">
        <f t="shared" si="530"/>
        <v xml:space="preserve"> </v>
      </c>
    </row>
    <row r="653" spans="1:82" s="403" customFormat="1" ht="12" customHeight="1">
      <c r="A653" s="867" t="s">
        <v>430</v>
      </c>
      <c r="B653" s="868"/>
      <c r="C653" s="868"/>
      <c r="D653" s="868"/>
      <c r="E653" s="868"/>
      <c r="F653" s="868"/>
      <c r="G653" s="868"/>
      <c r="H653" s="868"/>
      <c r="I653" s="868"/>
      <c r="J653" s="868"/>
      <c r="K653" s="868"/>
      <c r="L653" s="868"/>
      <c r="M653" s="868"/>
      <c r="N653" s="868"/>
      <c r="O653" s="868"/>
      <c r="P653" s="868"/>
      <c r="Q653" s="868"/>
      <c r="R653" s="868"/>
      <c r="S653" s="868"/>
      <c r="T653" s="868"/>
      <c r="U653" s="868"/>
      <c r="V653" s="868"/>
      <c r="W653" s="868"/>
      <c r="X653" s="868"/>
      <c r="Y653" s="868"/>
      <c r="Z653" s="868"/>
      <c r="AA653" s="868"/>
      <c r="AB653" s="868"/>
      <c r="AC653" s="868"/>
      <c r="AD653" s="868"/>
      <c r="AE653" s="868"/>
      <c r="AF653" s="868"/>
      <c r="AG653" s="868"/>
      <c r="AH653" s="868"/>
      <c r="AI653" s="868"/>
      <c r="AJ653" s="868"/>
      <c r="AK653" s="868"/>
      <c r="AL653" s="869"/>
      <c r="AN653" s="372" t="e">
        <f>I653/'Приложение 1.1'!J651</f>
        <v>#DIV/0!</v>
      </c>
      <c r="AO653" s="372" t="e">
        <f t="shared" si="502"/>
        <v>#DIV/0!</v>
      </c>
      <c r="AP653" s="372" t="e">
        <f t="shared" si="503"/>
        <v>#DIV/0!</v>
      </c>
      <c r="AQ653" s="372" t="e">
        <f t="shared" si="504"/>
        <v>#DIV/0!</v>
      </c>
      <c r="AR653" s="372" t="e">
        <f t="shared" si="505"/>
        <v>#DIV/0!</v>
      </c>
      <c r="AS653" s="372" t="e">
        <f t="shared" si="506"/>
        <v>#DIV/0!</v>
      </c>
      <c r="AT653" s="372" t="e">
        <f t="shared" si="507"/>
        <v>#DIV/0!</v>
      </c>
      <c r="AU653" s="372" t="e">
        <f t="shared" si="508"/>
        <v>#DIV/0!</v>
      </c>
      <c r="AV653" s="372" t="e">
        <f t="shared" si="509"/>
        <v>#DIV/0!</v>
      </c>
      <c r="AW653" s="372" t="e">
        <f t="shared" si="510"/>
        <v>#DIV/0!</v>
      </c>
      <c r="AX653" s="372" t="e">
        <f t="shared" si="511"/>
        <v>#DIV/0!</v>
      </c>
      <c r="AY653" s="372" t="e">
        <f>AI653/'Приложение 1.1'!J651</f>
        <v>#DIV/0!</v>
      </c>
      <c r="AZ653" s="404">
        <v>766.59</v>
      </c>
      <c r="BA653" s="404">
        <v>2173.62</v>
      </c>
      <c r="BB653" s="404">
        <v>891.36</v>
      </c>
      <c r="BC653" s="404">
        <v>860.72</v>
      </c>
      <c r="BD653" s="404">
        <v>1699.83</v>
      </c>
      <c r="BE653" s="404">
        <v>1134.04</v>
      </c>
      <c r="BF653" s="404">
        <v>2338035</v>
      </c>
      <c r="BG653" s="404">
        <f t="shared" si="512"/>
        <v>4644</v>
      </c>
      <c r="BH653" s="404">
        <v>9186</v>
      </c>
      <c r="BI653" s="404">
        <v>3559.09</v>
      </c>
      <c r="BJ653" s="404">
        <v>6295.55</v>
      </c>
      <c r="BK653" s="404">
        <f t="shared" si="513"/>
        <v>934101.09</v>
      </c>
      <c r="BL653" s="373" t="e">
        <f t="shared" si="514"/>
        <v>#DIV/0!</v>
      </c>
      <c r="BM653" s="373" t="e">
        <f t="shared" si="515"/>
        <v>#DIV/0!</v>
      </c>
      <c r="BN653" s="373" t="e">
        <f t="shared" si="516"/>
        <v>#DIV/0!</v>
      </c>
      <c r="BO653" s="373" t="e">
        <f t="shared" si="517"/>
        <v>#DIV/0!</v>
      </c>
      <c r="BP653" s="373" t="e">
        <f t="shared" si="518"/>
        <v>#DIV/0!</v>
      </c>
      <c r="BQ653" s="373" t="e">
        <f t="shared" si="519"/>
        <v>#DIV/0!</v>
      </c>
      <c r="BR653" s="373" t="e">
        <f t="shared" si="520"/>
        <v>#DIV/0!</v>
      </c>
      <c r="BS653" s="373" t="e">
        <f t="shared" si="521"/>
        <v>#DIV/0!</v>
      </c>
      <c r="BT653" s="373" t="e">
        <f t="shared" si="522"/>
        <v>#DIV/0!</v>
      </c>
      <c r="BU653" s="373" t="e">
        <f t="shared" si="523"/>
        <v>#DIV/0!</v>
      </c>
      <c r="BV653" s="373" t="e">
        <f t="shared" si="524"/>
        <v>#DIV/0!</v>
      </c>
      <c r="BW653" s="373" t="e">
        <f t="shared" si="525"/>
        <v>#DIV/0!</v>
      </c>
      <c r="BY653" s="406" t="e">
        <f t="shared" si="526"/>
        <v>#DIV/0!</v>
      </c>
      <c r="BZ653" s="407" t="e">
        <f t="shared" si="527"/>
        <v>#DIV/0!</v>
      </c>
      <c r="CA653" s="408" t="e">
        <f t="shared" si="528"/>
        <v>#DIV/0!</v>
      </c>
      <c r="CB653" s="404">
        <f t="shared" si="529"/>
        <v>4852.9799999999996</v>
      </c>
      <c r="CC653" s="409" t="e">
        <f t="shared" si="530"/>
        <v>#DIV/0!</v>
      </c>
    </row>
    <row r="654" spans="1:82" s="403" customFormat="1" ht="9" customHeight="1">
      <c r="A654" s="157">
        <v>239</v>
      </c>
      <c r="B654" s="454" t="s">
        <v>921</v>
      </c>
      <c r="C654" s="455">
        <v>851.45</v>
      </c>
      <c r="D654" s="413"/>
      <c r="E654" s="455"/>
      <c r="F654" s="455"/>
      <c r="G654" s="415">
        <f>ROUND((H654+AI654+AJ654+AK654),2)</f>
        <v>280782.31</v>
      </c>
      <c r="H654" s="410">
        <f>ROUND(I654+K654+M654+O654+Q654+S654,2)</f>
        <v>268147.11</v>
      </c>
      <c r="I654" s="416">
        <v>0</v>
      </c>
      <c r="J654" s="416">
        <v>0</v>
      </c>
      <c r="K654" s="416">
        <v>0</v>
      </c>
      <c r="L654" s="416">
        <f>175+60+79</f>
        <v>314</v>
      </c>
      <c r="M654" s="416">
        <f>ROUND(L654*931.47*0.955*0.96,2)</f>
        <v>268147.11</v>
      </c>
      <c r="N654" s="410">
        <v>0</v>
      </c>
      <c r="O654" s="410">
        <v>0</v>
      </c>
      <c r="P654" s="410">
        <v>0</v>
      </c>
      <c r="Q654" s="410">
        <v>0</v>
      </c>
      <c r="R654" s="410">
        <v>0</v>
      </c>
      <c r="S654" s="410">
        <v>0</v>
      </c>
      <c r="T654" s="417">
        <v>0</v>
      </c>
      <c r="U654" s="410">
        <v>0</v>
      </c>
      <c r="V654" s="424"/>
      <c r="W654" s="450">
        <v>0</v>
      </c>
      <c r="X654" s="410">
        <v>0</v>
      </c>
      <c r="Y654" s="405">
        <v>0</v>
      </c>
      <c r="Z654" s="405">
        <v>0</v>
      </c>
      <c r="AA654" s="405">
        <v>0</v>
      </c>
      <c r="AB654" s="405">
        <v>0</v>
      </c>
      <c r="AC654" s="405">
        <v>0</v>
      </c>
      <c r="AD654" s="405">
        <v>0</v>
      </c>
      <c r="AE654" s="405">
        <v>0</v>
      </c>
      <c r="AF654" s="405">
        <v>0</v>
      </c>
      <c r="AG654" s="405">
        <v>0</v>
      </c>
      <c r="AH654" s="405">
        <v>0</v>
      </c>
      <c r="AI654" s="405">
        <v>0</v>
      </c>
      <c r="AJ654" s="405">
        <f>ROUND((AI654+H654)/95.5*3,2)</f>
        <v>8423.4699999999993</v>
      </c>
      <c r="AK654" s="405">
        <f>ROUND((AI654+H654)/95.5*1.5,2)</f>
        <v>4211.7299999999996</v>
      </c>
      <c r="AL654" s="405">
        <v>0</v>
      </c>
      <c r="AN654" s="372">
        <f>I654/'Приложение 1.1'!J652</f>
        <v>0</v>
      </c>
      <c r="AO654" s="372" t="e">
        <f t="shared" si="502"/>
        <v>#DIV/0!</v>
      </c>
      <c r="AP654" s="372">
        <f t="shared" si="503"/>
        <v>853.97168789808916</v>
      </c>
      <c r="AQ654" s="372" t="e">
        <f t="shared" si="504"/>
        <v>#DIV/0!</v>
      </c>
      <c r="AR654" s="372" t="e">
        <f t="shared" si="505"/>
        <v>#DIV/0!</v>
      </c>
      <c r="AS654" s="372" t="e">
        <f t="shared" si="506"/>
        <v>#DIV/0!</v>
      </c>
      <c r="AT654" s="372" t="e">
        <f t="shared" si="507"/>
        <v>#DIV/0!</v>
      </c>
      <c r="AU654" s="372" t="e">
        <f t="shared" si="508"/>
        <v>#DIV/0!</v>
      </c>
      <c r="AV654" s="372" t="e">
        <f t="shared" si="509"/>
        <v>#DIV/0!</v>
      </c>
      <c r="AW654" s="372" t="e">
        <f t="shared" si="510"/>
        <v>#DIV/0!</v>
      </c>
      <c r="AX654" s="372" t="e">
        <f t="shared" si="511"/>
        <v>#DIV/0!</v>
      </c>
      <c r="AY654" s="372">
        <f>AI654/'Приложение 1.1'!J652</f>
        <v>0</v>
      </c>
      <c r="AZ654" s="404">
        <v>766.59</v>
      </c>
      <c r="BA654" s="404">
        <v>2173.62</v>
      </c>
      <c r="BB654" s="404">
        <v>891.36</v>
      </c>
      <c r="BC654" s="404">
        <v>860.72</v>
      </c>
      <c r="BD654" s="404">
        <v>1699.83</v>
      </c>
      <c r="BE654" s="404">
        <v>1134.04</v>
      </c>
      <c r="BF654" s="404">
        <v>2338035</v>
      </c>
      <c r="BG654" s="404">
        <f t="shared" si="512"/>
        <v>4644</v>
      </c>
      <c r="BH654" s="404">
        <v>9186</v>
      </c>
      <c r="BI654" s="404">
        <v>3559.09</v>
      </c>
      <c r="BJ654" s="404">
        <v>6295.55</v>
      </c>
      <c r="BK654" s="404">
        <f t="shared" si="513"/>
        <v>934101.09</v>
      </c>
      <c r="BL654" s="373" t="str">
        <f t="shared" si="514"/>
        <v xml:space="preserve"> </v>
      </c>
      <c r="BM654" s="373" t="e">
        <f t="shared" si="515"/>
        <v>#DIV/0!</v>
      </c>
      <c r="BN654" s="373" t="str">
        <f t="shared" si="516"/>
        <v xml:space="preserve"> </v>
      </c>
      <c r="BO654" s="373" t="e">
        <f t="shared" si="517"/>
        <v>#DIV/0!</v>
      </c>
      <c r="BP654" s="373" t="e">
        <f t="shared" si="518"/>
        <v>#DIV/0!</v>
      </c>
      <c r="BQ654" s="373" t="e">
        <f t="shared" si="519"/>
        <v>#DIV/0!</v>
      </c>
      <c r="BR654" s="373" t="e">
        <f t="shared" si="520"/>
        <v>#DIV/0!</v>
      </c>
      <c r="BS654" s="373" t="e">
        <f t="shared" si="521"/>
        <v>#DIV/0!</v>
      </c>
      <c r="BT654" s="373" t="e">
        <f t="shared" si="522"/>
        <v>#DIV/0!</v>
      </c>
      <c r="BU654" s="373" t="e">
        <f t="shared" si="523"/>
        <v>#DIV/0!</v>
      </c>
      <c r="BV654" s="373" t="e">
        <f t="shared" si="524"/>
        <v>#DIV/0!</v>
      </c>
      <c r="BW654" s="373" t="str">
        <f t="shared" si="525"/>
        <v xml:space="preserve"> </v>
      </c>
      <c r="BY654" s="406">
        <f t="shared" si="526"/>
        <v>3.0000002493034548</v>
      </c>
      <c r="BZ654" s="407">
        <f t="shared" si="527"/>
        <v>1.4999983439127629</v>
      </c>
      <c r="CA654" s="408" t="e">
        <f t="shared" si="528"/>
        <v>#DIV/0!</v>
      </c>
      <c r="CB654" s="404">
        <f t="shared" si="529"/>
        <v>4852.9799999999996</v>
      </c>
      <c r="CC654" s="409" t="e">
        <f t="shared" si="530"/>
        <v>#DIV/0!</v>
      </c>
    </row>
    <row r="655" spans="1:82" s="403" customFormat="1" ht="9" customHeight="1">
      <c r="A655" s="157">
        <v>240</v>
      </c>
      <c r="B655" s="454" t="s">
        <v>922</v>
      </c>
      <c r="C655" s="455">
        <v>869.8</v>
      </c>
      <c r="D655" s="413">
        <v>73.2</v>
      </c>
      <c r="E655" s="455"/>
      <c r="F655" s="455"/>
      <c r="G655" s="415">
        <f>ROUND((H655+AI655+AJ655+AK655+AB655),2)</f>
        <v>2254014.7400000002</v>
      </c>
      <c r="H655" s="410">
        <f>ROUND(I655+K655+M655+O655+Q655+S655,2)</f>
        <v>703841.74</v>
      </c>
      <c r="I655" s="416">
        <f>ROUND(0.89*801.08*0.955*'Приложение 1.1'!J653,2)</f>
        <v>592227.64</v>
      </c>
      <c r="J655" s="416">
        <v>0</v>
      </c>
      <c r="K655" s="416">
        <v>0</v>
      </c>
      <c r="L655" s="416">
        <f>60+58.95+11.75</f>
        <v>130.69999999999999</v>
      </c>
      <c r="M655" s="416">
        <f>ROUND(L655*931.47*0.955*0.96,2)</f>
        <v>111614.1</v>
      </c>
      <c r="N655" s="410">
        <v>0</v>
      </c>
      <c r="O655" s="410">
        <v>0</v>
      </c>
      <c r="P655" s="410">
        <v>0</v>
      </c>
      <c r="Q655" s="410">
        <v>0</v>
      </c>
      <c r="R655" s="410">
        <v>0</v>
      </c>
      <c r="S655" s="410">
        <v>0</v>
      </c>
      <c r="T655" s="417">
        <v>0</v>
      </c>
      <c r="U655" s="410">
        <v>0</v>
      </c>
      <c r="V655" s="424"/>
      <c r="W655" s="450">
        <v>0</v>
      </c>
      <c r="X655" s="410">
        <v>0</v>
      </c>
      <c r="Y655" s="405">
        <v>0</v>
      </c>
      <c r="Z655" s="405">
        <v>0</v>
      </c>
      <c r="AA655" s="405">
        <v>741.6</v>
      </c>
      <c r="AB655" s="405">
        <f>ROUND(AA655*3719.25*0.955*0.55,2)</f>
        <v>1448742.34</v>
      </c>
      <c r="AC655" s="405">
        <v>0</v>
      </c>
      <c r="AD655" s="405">
        <v>0</v>
      </c>
      <c r="AE655" s="405">
        <v>0</v>
      </c>
      <c r="AF655" s="405">
        <v>0</v>
      </c>
      <c r="AG655" s="405">
        <v>0</v>
      </c>
      <c r="AH655" s="405">
        <v>0</v>
      </c>
      <c r="AI655" s="405">
        <v>0</v>
      </c>
      <c r="AJ655" s="405">
        <f>ROUND((AI655+H655+AB655)/95.5*3,2)</f>
        <v>67620.44</v>
      </c>
      <c r="AK655" s="405">
        <f>ROUND((AI655+H655+AB655)/95.5*1.5,2)</f>
        <v>33810.22</v>
      </c>
      <c r="AL655" s="405">
        <v>0</v>
      </c>
      <c r="AN655" s="372">
        <f>I655/'Приложение 1.1'!J653</f>
        <v>680.87794895378249</v>
      </c>
      <c r="AO655" s="372" t="e">
        <f t="shared" si="502"/>
        <v>#DIV/0!</v>
      </c>
      <c r="AP655" s="372">
        <f t="shared" si="503"/>
        <v>853.9716908951799</v>
      </c>
      <c r="AQ655" s="372" t="e">
        <f t="shared" si="504"/>
        <v>#DIV/0!</v>
      </c>
      <c r="AR655" s="372" t="e">
        <f t="shared" si="505"/>
        <v>#DIV/0!</v>
      </c>
      <c r="AS655" s="372" t="e">
        <f t="shared" si="506"/>
        <v>#DIV/0!</v>
      </c>
      <c r="AT655" s="372" t="e">
        <f t="shared" si="507"/>
        <v>#DIV/0!</v>
      </c>
      <c r="AU655" s="372" t="e">
        <f t="shared" si="508"/>
        <v>#DIV/0!</v>
      </c>
      <c r="AV655" s="372" t="e">
        <f t="shared" si="509"/>
        <v>#DIV/0!</v>
      </c>
      <c r="AW655" s="372">
        <f t="shared" si="510"/>
        <v>1953.5360571736785</v>
      </c>
      <c r="AX655" s="372" t="e">
        <f t="shared" si="511"/>
        <v>#DIV/0!</v>
      </c>
      <c r="AY655" s="372">
        <f>AI655/'Приложение 1.1'!J653</f>
        <v>0</v>
      </c>
      <c r="AZ655" s="404">
        <v>766.59</v>
      </c>
      <c r="BA655" s="404">
        <v>2173.62</v>
      </c>
      <c r="BB655" s="404">
        <v>891.36</v>
      </c>
      <c r="BC655" s="404">
        <v>860.72</v>
      </c>
      <c r="BD655" s="404">
        <v>1699.83</v>
      </c>
      <c r="BE655" s="404">
        <v>1134.04</v>
      </c>
      <c r="BF655" s="404">
        <v>2338035</v>
      </c>
      <c r="BG655" s="404">
        <f t="shared" si="512"/>
        <v>4644</v>
      </c>
      <c r="BH655" s="404">
        <v>9186</v>
      </c>
      <c r="BI655" s="404">
        <v>3559.09</v>
      </c>
      <c r="BJ655" s="404">
        <v>6295.55</v>
      </c>
      <c r="BK655" s="404">
        <f t="shared" si="513"/>
        <v>934101.09</v>
      </c>
      <c r="BL655" s="373" t="str">
        <f t="shared" si="514"/>
        <v xml:space="preserve"> </v>
      </c>
      <c r="BM655" s="373" t="e">
        <f t="shared" si="515"/>
        <v>#DIV/0!</v>
      </c>
      <c r="BN655" s="373" t="str">
        <f t="shared" si="516"/>
        <v xml:space="preserve"> </v>
      </c>
      <c r="BO655" s="373" t="e">
        <f t="shared" si="517"/>
        <v>#DIV/0!</v>
      </c>
      <c r="BP655" s="373" t="e">
        <f t="shared" si="518"/>
        <v>#DIV/0!</v>
      </c>
      <c r="BQ655" s="373" t="e">
        <f t="shared" si="519"/>
        <v>#DIV/0!</v>
      </c>
      <c r="BR655" s="373" t="e">
        <f t="shared" si="520"/>
        <v>#DIV/0!</v>
      </c>
      <c r="BS655" s="373" t="e">
        <f t="shared" si="521"/>
        <v>#DIV/0!</v>
      </c>
      <c r="BT655" s="373" t="e">
        <f t="shared" si="522"/>
        <v>#DIV/0!</v>
      </c>
      <c r="BU655" s="373" t="str">
        <f t="shared" si="523"/>
        <v xml:space="preserve"> </v>
      </c>
      <c r="BV655" s="373" t="e">
        <f t="shared" si="524"/>
        <v>#DIV/0!</v>
      </c>
      <c r="BW655" s="373" t="str">
        <f t="shared" si="525"/>
        <v xml:space="preserve"> </v>
      </c>
      <c r="BY655" s="406">
        <f t="shared" si="526"/>
        <v>2.9999999023963788</v>
      </c>
      <c r="BZ655" s="407">
        <f t="shared" si="527"/>
        <v>1.4999999511981894</v>
      </c>
      <c r="CA655" s="408" t="e">
        <f t="shared" si="528"/>
        <v>#DIV/0!</v>
      </c>
      <c r="CB655" s="404">
        <f t="shared" si="529"/>
        <v>4852.9799999999996</v>
      </c>
      <c r="CC655" s="409" t="e">
        <f t="shared" si="530"/>
        <v>#DIV/0!</v>
      </c>
    </row>
    <row r="656" spans="1:82" s="403" customFormat="1" ht="9" customHeight="1">
      <c r="A656" s="157">
        <v>241</v>
      </c>
      <c r="B656" s="454" t="s">
        <v>923</v>
      </c>
      <c r="C656" s="455">
        <v>893</v>
      </c>
      <c r="D656" s="413"/>
      <c r="E656" s="455"/>
      <c r="F656" s="455"/>
      <c r="G656" s="415">
        <f>ROUND((H656+AI656+AJ656+AK656),2)</f>
        <v>149601.53</v>
      </c>
      <c r="H656" s="410">
        <f>ROUND(I656+K656+M656+O656+Q656+S656,2)</f>
        <v>142869.46</v>
      </c>
      <c r="I656" s="416">
        <v>0</v>
      </c>
      <c r="J656" s="416">
        <v>0</v>
      </c>
      <c r="K656" s="416">
        <v>0</v>
      </c>
      <c r="L656" s="416">
        <f>140+11.3+16</f>
        <v>167.3</v>
      </c>
      <c r="M656" s="416">
        <f>ROUND(L656*931.47*0.955*0.96,2)</f>
        <v>142869.46</v>
      </c>
      <c r="N656" s="410">
        <v>0</v>
      </c>
      <c r="O656" s="410">
        <v>0</v>
      </c>
      <c r="P656" s="410">
        <v>0</v>
      </c>
      <c r="Q656" s="410">
        <v>0</v>
      </c>
      <c r="R656" s="410">
        <v>0</v>
      </c>
      <c r="S656" s="410">
        <v>0</v>
      </c>
      <c r="T656" s="417">
        <v>0</v>
      </c>
      <c r="U656" s="410">
        <v>0</v>
      </c>
      <c r="V656" s="424"/>
      <c r="W656" s="450">
        <v>0</v>
      </c>
      <c r="X656" s="410">
        <v>0</v>
      </c>
      <c r="Y656" s="405">
        <v>0</v>
      </c>
      <c r="Z656" s="405">
        <v>0</v>
      </c>
      <c r="AA656" s="405">
        <v>0</v>
      </c>
      <c r="AB656" s="405">
        <v>0</v>
      </c>
      <c r="AC656" s="405">
        <v>0</v>
      </c>
      <c r="AD656" s="405">
        <v>0</v>
      </c>
      <c r="AE656" s="405">
        <v>0</v>
      </c>
      <c r="AF656" s="405">
        <v>0</v>
      </c>
      <c r="AG656" s="405">
        <v>0</v>
      </c>
      <c r="AH656" s="405">
        <v>0</v>
      </c>
      <c r="AI656" s="405">
        <v>0</v>
      </c>
      <c r="AJ656" s="405">
        <f>ROUND((AI656+H656)/95.5*3,2)</f>
        <v>4488.05</v>
      </c>
      <c r="AK656" s="405">
        <f>ROUND((AI656+H656)/95.5*1.5,2)</f>
        <v>2244.02</v>
      </c>
      <c r="AL656" s="405">
        <v>0</v>
      </c>
      <c r="AN656" s="372">
        <f>I656/'Приложение 1.1'!J654</f>
        <v>0</v>
      </c>
      <c r="AO656" s="372" t="e">
        <f t="shared" si="502"/>
        <v>#DIV/0!</v>
      </c>
      <c r="AP656" s="372">
        <f t="shared" si="503"/>
        <v>853.97166766288092</v>
      </c>
      <c r="AQ656" s="372" t="e">
        <f t="shared" si="504"/>
        <v>#DIV/0!</v>
      </c>
      <c r="AR656" s="372" t="e">
        <f t="shared" si="505"/>
        <v>#DIV/0!</v>
      </c>
      <c r="AS656" s="372" t="e">
        <f t="shared" si="506"/>
        <v>#DIV/0!</v>
      </c>
      <c r="AT656" s="372" t="e">
        <f t="shared" si="507"/>
        <v>#DIV/0!</v>
      </c>
      <c r="AU656" s="372" t="e">
        <f t="shared" si="508"/>
        <v>#DIV/0!</v>
      </c>
      <c r="AV656" s="372" t="e">
        <f t="shared" si="509"/>
        <v>#DIV/0!</v>
      </c>
      <c r="AW656" s="372" t="e">
        <f t="shared" si="510"/>
        <v>#DIV/0!</v>
      </c>
      <c r="AX656" s="372" t="e">
        <f t="shared" si="511"/>
        <v>#DIV/0!</v>
      </c>
      <c r="AY656" s="372">
        <f>AI656/'Приложение 1.1'!J654</f>
        <v>0</v>
      </c>
      <c r="AZ656" s="404">
        <v>766.59</v>
      </c>
      <c r="BA656" s="404">
        <v>2173.62</v>
      </c>
      <c r="BB656" s="404">
        <v>891.36</v>
      </c>
      <c r="BC656" s="404">
        <v>860.72</v>
      </c>
      <c r="BD656" s="404">
        <v>1699.83</v>
      </c>
      <c r="BE656" s="404">
        <v>1134.04</v>
      </c>
      <c r="BF656" s="404">
        <v>2338035</v>
      </c>
      <c r="BG656" s="404">
        <f t="shared" si="512"/>
        <v>4644</v>
      </c>
      <c r="BH656" s="404">
        <v>9186</v>
      </c>
      <c r="BI656" s="404">
        <v>3559.09</v>
      </c>
      <c r="BJ656" s="404">
        <v>6295.55</v>
      </c>
      <c r="BK656" s="404">
        <f t="shared" si="513"/>
        <v>934101.09</v>
      </c>
      <c r="BL656" s="373" t="str">
        <f t="shared" si="514"/>
        <v xml:space="preserve"> </v>
      </c>
      <c r="BM656" s="373" t="e">
        <f t="shared" si="515"/>
        <v>#DIV/0!</v>
      </c>
      <c r="BN656" s="373" t="str">
        <f t="shared" si="516"/>
        <v xml:space="preserve"> </v>
      </c>
      <c r="BO656" s="373" t="e">
        <f t="shared" si="517"/>
        <v>#DIV/0!</v>
      </c>
      <c r="BP656" s="373" t="e">
        <f t="shared" si="518"/>
        <v>#DIV/0!</v>
      </c>
      <c r="BQ656" s="373" t="e">
        <f t="shared" si="519"/>
        <v>#DIV/0!</v>
      </c>
      <c r="BR656" s="373" t="e">
        <f t="shared" si="520"/>
        <v>#DIV/0!</v>
      </c>
      <c r="BS656" s="373" t="e">
        <f t="shared" si="521"/>
        <v>#DIV/0!</v>
      </c>
      <c r="BT656" s="373" t="e">
        <f t="shared" si="522"/>
        <v>#DIV/0!</v>
      </c>
      <c r="BU656" s="373" t="e">
        <f t="shared" si="523"/>
        <v>#DIV/0!</v>
      </c>
      <c r="BV656" s="373" t="e">
        <f t="shared" si="524"/>
        <v>#DIV/0!</v>
      </c>
      <c r="BW656" s="373" t="str">
        <f t="shared" si="525"/>
        <v xml:space="preserve"> </v>
      </c>
      <c r="BY656" s="406">
        <f t="shared" si="526"/>
        <v>3.0000027406136822</v>
      </c>
      <c r="BZ656" s="407">
        <f t="shared" si="527"/>
        <v>1.4999980280950336</v>
      </c>
      <c r="CA656" s="408" t="e">
        <f t="shared" si="528"/>
        <v>#DIV/0!</v>
      </c>
      <c r="CB656" s="404">
        <f t="shared" si="529"/>
        <v>4852.9799999999996</v>
      </c>
      <c r="CC656" s="409" t="e">
        <f t="shared" si="530"/>
        <v>#DIV/0!</v>
      </c>
    </row>
    <row r="657" spans="1:82" s="403" customFormat="1" ht="37.5" customHeight="1">
      <c r="A657" s="876" t="s">
        <v>431</v>
      </c>
      <c r="B657" s="876"/>
      <c r="C657" s="456">
        <f>SUM(C654:C656)</f>
        <v>2614.25</v>
      </c>
      <c r="D657" s="457"/>
      <c r="E657" s="456"/>
      <c r="F657" s="456"/>
      <c r="G657" s="456">
        <f>SUM(G654:G656)</f>
        <v>2684398.58</v>
      </c>
      <c r="H657" s="456">
        <f>ROUND(SUM(H654:H656),2)</f>
        <v>1114858.31</v>
      </c>
      <c r="I657" s="456">
        <f t="shared" ref="I657:AL657" si="567">SUM(I654:I656)</f>
        <v>592227.64</v>
      </c>
      <c r="J657" s="456">
        <f t="shared" si="567"/>
        <v>0</v>
      </c>
      <c r="K657" s="456">
        <f t="shared" si="567"/>
        <v>0</v>
      </c>
      <c r="L657" s="456">
        <f t="shared" si="567"/>
        <v>612</v>
      </c>
      <c r="M657" s="456">
        <f t="shared" si="567"/>
        <v>522630.66999999993</v>
      </c>
      <c r="N657" s="456">
        <f t="shared" si="567"/>
        <v>0</v>
      </c>
      <c r="O657" s="456">
        <f t="shared" si="567"/>
        <v>0</v>
      </c>
      <c r="P657" s="456">
        <f t="shared" si="567"/>
        <v>0</v>
      </c>
      <c r="Q657" s="456">
        <f t="shared" si="567"/>
        <v>0</v>
      </c>
      <c r="R657" s="456">
        <f t="shared" si="567"/>
        <v>0</v>
      </c>
      <c r="S657" s="456">
        <f t="shared" si="567"/>
        <v>0</v>
      </c>
      <c r="T657" s="458">
        <f t="shared" si="567"/>
        <v>0</v>
      </c>
      <c r="U657" s="456">
        <f t="shared" si="567"/>
        <v>0</v>
      </c>
      <c r="V657" s="456" t="s">
        <v>388</v>
      </c>
      <c r="W657" s="456">
        <f t="shared" si="567"/>
        <v>0</v>
      </c>
      <c r="X657" s="456">
        <f t="shared" si="567"/>
        <v>0</v>
      </c>
      <c r="Y657" s="456">
        <f t="shared" si="567"/>
        <v>0</v>
      </c>
      <c r="Z657" s="456">
        <f t="shared" si="567"/>
        <v>0</v>
      </c>
      <c r="AA657" s="456">
        <f t="shared" si="567"/>
        <v>741.6</v>
      </c>
      <c r="AB657" s="456">
        <f t="shared" si="567"/>
        <v>1448742.34</v>
      </c>
      <c r="AC657" s="456">
        <f t="shared" si="567"/>
        <v>0</v>
      </c>
      <c r="AD657" s="456">
        <f t="shared" si="567"/>
        <v>0</v>
      </c>
      <c r="AE657" s="456">
        <f t="shared" si="567"/>
        <v>0</v>
      </c>
      <c r="AF657" s="456">
        <f t="shared" si="567"/>
        <v>0</v>
      </c>
      <c r="AG657" s="456">
        <f t="shared" si="567"/>
        <v>0</v>
      </c>
      <c r="AH657" s="456">
        <f t="shared" si="567"/>
        <v>0</v>
      </c>
      <c r="AI657" s="456">
        <f t="shared" si="567"/>
        <v>0</v>
      </c>
      <c r="AJ657" s="456">
        <f t="shared" si="567"/>
        <v>80531.960000000006</v>
      </c>
      <c r="AK657" s="456">
        <f t="shared" si="567"/>
        <v>40265.969999999994</v>
      </c>
      <c r="AL657" s="456">
        <f t="shared" si="567"/>
        <v>0</v>
      </c>
      <c r="AN657" s="372">
        <f>I657/'Приложение 1.1'!J655</f>
        <v>226.53825762647031</v>
      </c>
      <c r="AO657" s="372" t="e">
        <f t="shared" si="502"/>
        <v>#DIV/0!</v>
      </c>
      <c r="AP657" s="372">
        <f t="shared" si="503"/>
        <v>853.97168300653584</v>
      </c>
      <c r="AQ657" s="372" t="e">
        <f t="shared" si="504"/>
        <v>#DIV/0!</v>
      </c>
      <c r="AR657" s="372" t="e">
        <f t="shared" si="505"/>
        <v>#DIV/0!</v>
      </c>
      <c r="AS657" s="372" t="e">
        <f t="shared" si="506"/>
        <v>#DIV/0!</v>
      </c>
      <c r="AT657" s="372" t="e">
        <f t="shared" si="507"/>
        <v>#DIV/0!</v>
      </c>
      <c r="AU657" s="372" t="e">
        <f t="shared" si="508"/>
        <v>#DIV/0!</v>
      </c>
      <c r="AV657" s="372" t="e">
        <f t="shared" si="509"/>
        <v>#DIV/0!</v>
      </c>
      <c r="AW657" s="372">
        <f t="shared" si="510"/>
        <v>1953.5360571736785</v>
      </c>
      <c r="AX657" s="372" t="e">
        <f t="shared" si="511"/>
        <v>#DIV/0!</v>
      </c>
      <c r="AY657" s="372">
        <f>AI657/'Приложение 1.1'!J655</f>
        <v>0</v>
      </c>
      <c r="AZ657" s="404">
        <v>766.59</v>
      </c>
      <c r="BA657" s="404">
        <v>2173.62</v>
      </c>
      <c r="BB657" s="404">
        <v>891.36</v>
      </c>
      <c r="BC657" s="404">
        <v>860.72</v>
      </c>
      <c r="BD657" s="404">
        <v>1699.83</v>
      </c>
      <c r="BE657" s="404">
        <v>1134.04</v>
      </c>
      <c r="BF657" s="404">
        <v>2338035</v>
      </c>
      <c r="BG657" s="404">
        <f t="shared" si="512"/>
        <v>4644</v>
      </c>
      <c r="BH657" s="404">
        <v>9186</v>
      </c>
      <c r="BI657" s="404">
        <v>3559.09</v>
      </c>
      <c r="BJ657" s="404">
        <v>6295.55</v>
      </c>
      <c r="BK657" s="404">
        <f t="shared" si="513"/>
        <v>934101.09</v>
      </c>
      <c r="BL657" s="373" t="str">
        <f t="shared" si="514"/>
        <v xml:space="preserve"> </v>
      </c>
      <c r="BM657" s="373" t="e">
        <f t="shared" si="515"/>
        <v>#DIV/0!</v>
      </c>
      <c r="BN657" s="373" t="str">
        <f t="shared" si="516"/>
        <v xml:space="preserve"> </v>
      </c>
      <c r="BO657" s="373" t="e">
        <f t="shared" si="517"/>
        <v>#DIV/0!</v>
      </c>
      <c r="BP657" s="373" t="e">
        <f t="shared" si="518"/>
        <v>#DIV/0!</v>
      </c>
      <c r="BQ657" s="373" t="e">
        <f t="shared" si="519"/>
        <v>#DIV/0!</v>
      </c>
      <c r="BR657" s="373" t="e">
        <f t="shared" si="520"/>
        <v>#DIV/0!</v>
      </c>
      <c r="BS657" s="373" t="e">
        <f t="shared" si="521"/>
        <v>#DIV/0!</v>
      </c>
      <c r="BT657" s="373" t="e">
        <f t="shared" si="522"/>
        <v>#DIV/0!</v>
      </c>
      <c r="BU657" s="373" t="str">
        <f t="shared" si="523"/>
        <v xml:space="preserve"> </v>
      </c>
      <c r="BV657" s="373" t="e">
        <f t="shared" si="524"/>
        <v>#DIV/0!</v>
      </c>
      <c r="BW657" s="373" t="str">
        <f t="shared" si="525"/>
        <v xml:space="preserve"> </v>
      </c>
      <c r="BY657" s="406">
        <f t="shared" si="526"/>
        <v>3.0000000968559597</v>
      </c>
      <c r="BZ657" s="407">
        <f t="shared" si="527"/>
        <v>1.4999996759050584</v>
      </c>
      <c r="CA657" s="408" t="e">
        <f t="shared" si="528"/>
        <v>#DIV/0!</v>
      </c>
      <c r="CB657" s="404">
        <f t="shared" si="529"/>
        <v>4852.9799999999996</v>
      </c>
      <c r="CC657" s="409" t="e">
        <f t="shared" si="530"/>
        <v>#DIV/0!</v>
      </c>
    </row>
    <row r="658" spans="1:82" s="403" customFormat="1" ht="11.25" customHeight="1">
      <c r="A658" s="872" t="s">
        <v>928</v>
      </c>
      <c r="B658" s="873"/>
      <c r="C658" s="873"/>
      <c r="D658" s="873"/>
      <c r="E658" s="873"/>
      <c r="F658" s="873"/>
      <c r="G658" s="873"/>
      <c r="H658" s="873"/>
      <c r="I658" s="873"/>
      <c r="J658" s="873"/>
      <c r="K658" s="873"/>
      <c r="L658" s="873"/>
      <c r="M658" s="873"/>
      <c r="N658" s="873"/>
      <c r="O658" s="873"/>
      <c r="P658" s="873"/>
      <c r="Q658" s="873"/>
      <c r="R658" s="873"/>
      <c r="S658" s="873"/>
      <c r="T658" s="873"/>
      <c r="U658" s="873"/>
      <c r="V658" s="873"/>
      <c r="W658" s="873"/>
      <c r="X658" s="873"/>
      <c r="Y658" s="873"/>
      <c r="Z658" s="873"/>
      <c r="AA658" s="873"/>
      <c r="AB658" s="873"/>
      <c r="AC658" s="873"/>
      <c r="AD658" s="873"/>
      <c r="AE658" s="873"/>
      <c r="AF658" s="873"/>
      <c r="AG658" s="873"/>
      <c r="AH658" s="873"/>
      <c r="AI658" s="873"/>
      <c r="AJ658" s="873"/>
      <c r="AK658" s="873"/>
      <c r="AL658" s="874"/>
      <c r="AN658" s="372" t="e">
        <f>I658/'Приложение 1.1'!J656</f>
        <v>#DIV/0!</v>
      </c>
      <c r="AO658" s="372" t="e">
        <f t="shared" si="502"/>
        <v>#DIV/0!</v>
      </c>
      <c r="AP658" s="372" t="e">
        <f t="shared" si="503"/>
        <v>#DIV/0!</v>
      </c>
      <c r="AQ658" s="372" t="e">
        <f t="shared" si="504"/>
        <v>#DIV/0!</v>
      </c>
      <c r="AR658" s="372" t="e">
        <f t="shared" si="505"/>
        <v>#DIV/0!</v>
      </c>
      <c r="AS658" s="372" t="e">
        <f t="shared" si="506"/>
        <v>#DIV/0!</v>
      </c>
      <c r="AT658" s="372" t="e">
        <f t="shared" si="507"/>
        <v>#DIV/0!</v>
      </c>
      <c r="AU658" s="372" t="e">
        <f t="shared" si="508"/>
        <v>#DIV/0!</v>
      </c>
      <c r="AV658" s="372" t="e">
        <f t="shared" si="509"/>
        <v>#DIV/0!</v>
      </c>
      <c r="AW658" s="372" t="e">
        <f t="shared" si="510"/>
        <v>#DIV/0!</v>
      </c>
      <c r="AX658" s="372" t="e">
        <f t="shared" si="511"/>
        <v>#DIV/0!</v>
      </c>
      <c r="AY658" s="372" t="e">
        <f>AI658/'Приложение 1.1'!J656</f>
        <v>#DIV/0!</v>
      </c>
      <c r="AZ658" s="404">
        <v>766.59</v>
      </c>
      <c r="BA658" s="404">
        <v>2173.62</v>
      </c>
      <c r="BB658" s="404">
        <v>891.36</v>
      </c>
      <c r="BC658" s="404">
        <v>860.72</v>
      </c>
      <c r="BD658" s="404">
        <v>1699.83</v>
      </c>
      <c r="BE658" s="404">
        <v>1134.04</v>
      </c>
      <c r="BF658" s="404">
        <v>2338035</v>
      </c>
      <c r="BG658" s="404">
        <f t="shared" si="512"/>
        <v>4644</v>
      </c>
      <c r="BH658" s="404">
        <v>9186</v>
      </c>
      <c r="BI658" s="404">
        <v>3559.09</v>
      </c>
      <c r="BJ658" s="404">
        <v>6295.55</v>
      </c>
      <c r="BK658" s="404">
        <f t="shared" si="513"/>
        <v>934101.09</v>
      </c>
      <c r="BL658" s="373" t="e">
        <f t="shared" si="514"/>
        <v>#DIV/0!</v>
      </c>
      <c r="BM658" s="373" t="e">
        <f t="shared" si="515"/>
        <v>#DIV/0!</v>
      </c>
      <c r="BN658" s="373" t="e">
        <f t="shared" si="516"/>
        <v>#DIV/0!</v>
      </c>
      <c r="BO658" s="373" t="e">
        <f t="shared" si="517"/>
        <v>#DIV/0!</v>
      </c>
      <c r="BP658" s="373" t="e">
        <f t="shared" si="518"/>
        <v>#DIV/0!</v>
      </c>
      <c r="BQ658" s="373" t="e">
        <f t="shared" si="519"/>
        <v>#DIV/0!</v>
      </c>
      <c r="BR658" s="373" t="e">
        <f t="shared" si="520"/>
        <v>#DIV/0!</v>
      </c>
      <c r="BS658" s="373" t="e">
        <f t="shared" si="521"/>
        <v>#DIV/0!</v>
      </c>
      <c r="BT658" s="373" t="e">
        <f t="shared" si="522"/>
        <v>#DIV/0!</v>
      </c>
      <c r="BU658" s="373" t="e">
        <f t="shared" si="523"/>
        <v>#DIV/0!</v>
      </c>
      <c r="BV658" s="373" t="e">
        <f t="shared" si="524"/>
        <v>#DIV/0!</v>
      </c>
      <c r="BW658" s="373" t="e">
        <f t="shared" si="525"/>
        <v>#DIV/0!</v>
      </c>
      <c r="BY658" s="406" t="e">
        <f t="shared" si="526"/>
        <v>#DIV/0!</v>
      </c>
      <c r="BZ658" s="407" t="e">
        <f t="shared" si="527"/>
        <v>#DIV/0!</v>
      </c>
      <c r="CA658" s="408" t="e">
        <f t="shared" si="528"/>
        <v>#DIV/0!</v>
      </c>
      <c r="CB658" s="404">
        <f t="shared" si="529"/>
        <v>4852.9799999999996</v>
      </c>
      <c r="CC658" s="409" t="e">
        <f t="shared" si="530"/>
        <v>#DIV/0!</v>
      </c>
    </row>
    <row r="659" spans="1:82" s="651" customFormat="1" ht="9" customHeight="1">
      <c r="A659" s="707">
        <v>242</v>
      </c>
      <c r="B659" s="708" t="s">
        <v>929</v>
      </c>
      <c r="C659" s="709">
        <v>493.7</v>
      </c>
      <c r="D659" s="665"/>
      <c r="E659" s="709"/>
      <c r="F659" s="709"/>
      <c r="G659" s="696">
        <f>ROUND(X659+AJ659+AK659,2)</f>
        <v>1256516.52</v>
      </c>
      <c r="H659" s="648">
        <f>I659+K659+M659+O659+Q659+S659</f>
        <v>0</v>
      </c>
      <c r="I659" s="673">
        <v>0</v>
      </c>
      <c r="J659" s="673">
        <v>0</v>
      </c>
      <c r="K659" s="673">
        <v>0</v>
      </c>
      <c r="L659" s="673">
        <v>0</v>
      </c>
      <c r="M659" s="673">
        <v>0</v>
      </c>
      <c r="N659" s="648">
        <v>0</v>
      </c>
      <c r="O659" s="648">
        <v>0</v>
      </c>
      <c r="P659" s="648">
        <v>0</v>
      </c>
      <c r="Q659" s="648">
        <v>0</v>
      </c>
      <c r="R659" s="648">
        <v>0</v>
      </c>
      <c r="S659" s="648">
        <v>0</v>
      </c>
      <c r="T659" s="649">
        <v>0</v>
      </c>
      <c r="U659" s="648">
        <v>0</v>
      </c>
      <c r="V659" s="647" t="s">
        <v>993</v>
      </c>
      <c r="W659" s="710">
        <v>390.2</v>
      </c>
      <c r="X659" s="648">
        <v>1192551.73</v>
      </c>
      <c r="Y659" s="650">
        <v>0</v>
      </c>
      <c r="Z659" s="650">
        <v>0</v>
      </c>
      <c r="AA659" s="650">
        <v>0</v>
      </c>
      <c r="AB659" s="650">
        <v>0</v>
      </c>
      <c r="AC659" s="650">
        <v>0</v>
      </c>
      <c r="AD659" s="650">
        <v>0</v>
      </c>
      <c r="AE659" s="650">
        <v>0</v>
      </c>
      <c r="AF659" s="650">
        <v>0</v>
      </c>
      <c r="AG659" s="650">
        <v>0</v>
      </c>
      <c r="AH659" s="650">
        <v>0</v>
      </c>
      <c r="AI659" s="650">
        <v>0</v>
      </c>
      <c r="AJ659" s="650">
        <v>42571.88</v>
      </c>
      <c r="AK659" s="650">
        <v>21392.91</v>
      </c>
      <c r="AL659" s="650">
        <v>0</v>
      </c>
      <c r="AN659" s="372">
        <f>I659/'Приложение 1.1'!J657</f>
        <v>0</v>
      </c>
      <c r="AO659" s="372" t="e">
        <f t="shared" si="502"/>
        <v>#DIV/0!</v>
      </c>
      <c r="AP659" s="372" t="e">
        <f t="shared" si="503"/>
        <v>#DIV/0!</v>
      </c>
      <c r="AQ659" s="372" t="e">
        <f t="shared" si="504"/>
        <v>#DIV/0!</v>
      </c>
      <c r="AR659" s="372" t="e">
        <f t="shared" si="505"/>
        <v>#DIV/0!</v>
      </c>
      <c r="AS659" s="372" t="e">
        <f t="shared" si="506"/>
        <v>#DIV/0!</v>
      </c>
      <c r="AT659" s="372" t="e">
        <f t="shared" si="507"/>
        <v>#DIV/0!</v>
      </c>
      <c r="AU659" s="372">
        <f t="shared" si="508"/>
        <v>3056.257637109175</v>
      </c>
      <c r="AV659" s="372" t="e">
        <f t="shared" si="509"/>
        <v>#DIV/0!</v>
      </c>
      <c r="AW659" s="372" t="e">
        <f t="shared" si="510"/>
        <v>#DIV/0!</v>
      </c>
      <c r="AX659" s="372" t="e">
        <f t="shared" si="511"/>
        <v>#DIV/0!</v>
      </c>
      <c r="AY659" s="372">
        <f>AI659/'Приложение 1.1'!J657</f>
        <v>0</v>
      </c>
      <c r="AZ659" s="404">
        <v>766.59</v>
      </c>
      <c r="BA659" s="404">
        <v>2173.62</v>
      </c>
      <c r="BB659" s="404">
        <v>891.36</v>
      </c>
      <c r="BC659" s="404">
        <v>860.72</v>
      </c>
      <c r="BD659" s="404">
        <v>1699.83</v>
      </c>
      <c r="BE659" s="404">
        <v>1134.04</v>
      </c>
      <c r="BF659" s="404">
        <v>2338035</v>
      </c>
      <c r="BG659" s="404">
        <f t="shared" si="512"/>
        <v>4644</v>
      </c>
      <c r="BH659" s="404">
        <v>9186</v>
      </c>
      <c r="BI659" s="404">
        <v>3559.09</v>
      </c>
      <c r="BJ659" s="404">
        <v>6295.55</v>
      </c>
      <c r="BK659" s="404">
        <f t="shared" si="513"/>
        <v>934101.09</v>
      </c>
      <c r="BL659" s="373" t="str">
        <f t="shared" si="514"/>
        <v xml:space="preserve"> </v>
      </c>
      <c r="BM659" s="373" t="e">
        <f t="shared" si="515"/>
        <v>#DIV/0!</v>
      </c>
      <c r="BN659" s="373" t="e">
        <f t="shared" si="516"/>
        <v>#DIV/0!</v>
      </c>
      <c r="BO659" s="373" t="e">
        <f t="shared" si="517"/>
        <v>#DIV/0!</v>
      </c>
      <c r="BP659" s="373" t="e">
        <f t="shared" si="518"/>
        <v>#DIV/0!</v>
      </c>
      <c r="BQ659" s="373" t="e">
        <f t="shared" si="519"/>
        <v>#DIV/0!</v>
      </c>
      <c r="BR659" s="373" t="e">
        <f t="shared" si="520"/>
        <v>#DIV/0!</v>
      </c>
      <c r="BS659" s="373" t="str">
        <f t="shared" si="521"/>
        <v xml:space="preserve"> </v>
      </c>
      <c r="BT659" s="373" t="e">
        <f t="shared" si="522"/>
        <v>#DIV/0!</v>
      </c>
      <c r="BU659" s="373" t="e">
        <f t="shared" si="523"/>
        <v>#DIV/0!</v>
      </c>
      <c r="BV659" s="373" t="e">
        <f t="shared" si="524"/>
        <v>#DIV/0!</v>
      </c>
      <c r="BW659" s="373" t="str">
        <f t="shared" si="525"/>
        <v xml:space="preserve"> </v>
      </c>
      <c r="BX659" s="403"/>
      <c r="BY659" s="406">
        <f t="shared" si="526"/>
        <v>3.3880875676827551</v>
      </c>
      <c r="BZ659" s="407">
        <f t="shared" si="527"/>
        <v>1.7025570025931691</v>
      </c>
      <c r="CA659" s="408">
        <f t="shared" si="528"/>
        <v>3220.1858534085086</v>
      </c>
      <c r="CB659" s="404">
        <f t="shared" si="529"/>
        <v>4852.9799999999996</v>
      </c>
      <c r="CC659" s="409" t="str">
        <f t="shared" si="530"/>
        <v xml:space="preserve"> </v>
      </c>
    </row>
    <row r="660" spans="1:82" s="403" customFormat="1" ht="36.75" customHeight="1">
      <c r="A660" s="876" t="s">
        <v>930</v>
      </c>
      <c r="B660" s="876"/>
      <c r="C660" s="456">
        <f>SUM(C659)</f>
        <v>493.7</v>
      </c>
      <c r="D660" s="457"/>
      <c r="E660" s="456"/>
      <c r="F660" s="456"/>
      <c r="G660" s="456">
        <f>SUM(G659)</f>
        <v>1256516.52</v>
      </c>
      <c r="H660" s="456">
        <f t="shared" ref="H660:AL660" si="568">SUM(H659)</f>
        <v>0</v>
      </c>
      <c r="I660" s="456">
        <f t="shared" si="568"/>
        <v>0</v>
      </c>
      <c r="J660" s="456">
        <f t="shared" si="568"/>
        <v>0</v>
      </c>
      <c r="K660" s="456">
        <f t="shared" si="568"/>
        <v>0</v>
      </c>
      <c r="L660" s="456">
        <f t="shared" si="568"/>
        <v>0</v>
      </c>
      <c r="M660" s="456">
        <f t="shared" si="568"/>
        <v>0</v>
      </c>
      <c r="N660" s="456">
        <f t="shared" si="568"/>
        <v>0</v>
      </c>
      <c r="O660" s="456">
        <f t="shared" si="568"/>
        <v>0</v>
      </c>
      <c r="P660" s="456">
        <f t="shared" si="568"/>
        <v>0</v>
      </c>
      <c r="Q660" s="456">
        <f t="shared" si="568"/>
        <v>0</v>
      </c>
      <c r="R660" s="456">
        <f t="shared" si="568"/>
        <v>0</v>
      </c>
      <c r="S660" s="456">
        <f t="shared" si="568"/>
        <v>0</v>
      </c>
      <c r="T660" s="458">
        <f t="shared" si="568"/>
        <v>0</v>
      </c>
      <c r="U660" s="456">
        <f t="shared" si="568"/>
        <v>0</v>
      </c>
      <c r="V660" s="456" t="s">
        <v>388</v>
      </c>
      <c r="W660" s="456">
        <f t="shared" si="568"/>
        <v>390.2</v>
      </c>
      <c r="X660" s="456">
        <f t="shared" si="568"/>
        <v>1192551.73</v>
      </c>
      <c r="Y660" s="456">
        <f t="shared" si="568"/>
        <v>0</v>
      </c>
      <c r="Z660" s="456">
        <f t="shared" si="568"/>
        <v>0</v>
      </c>
      <c r="AA660" s="456">
        <f t="shared" si="568"/>
        <v>0</v>
      </c>
      <c r="AB660" s="456">
        <f t="shared" si="568"/>
        <v>0</v>
      </c>
      <c r="AC660" s="456">
        <f t="shared" si="568"/>
        <v>0</v>
      </c>
      <c r="AD660" s="456">
        <f t="shared" si="568"/>
        <v>0</v>
      </c>
      <c r="AE660" s="456">
        <f t="shared" si="568"/>
        <v>0</v>
      </c>
      <c r="AF660" s="456">
        <f t="shared" si="568"/>
        <v>0</v>
      </c>
      <c r="AG660" s="456">
        <f t="shared" si="568"/>
        <v>0</v>
      </c>
      <c r="AH660" s="456">
        <f t="shared" si="568"/>
        <v>0</v>
      </c>
      <c r="AI660" s="456">
        <f t="shared" si="568"/>
        <v>0</v>
      </c>
      <c r="AJ660" s="456">
        <f t="shared" si="568"/>
        <v>42571.88</v>
      </c>
      <c r="AK660" s="456">
        <f t="shared" si="568"/>
        <v>21392.91</v>
      </c>
      <c r="AL660" s="456">
        <f t="shared" si="568"/>
        <v>0</v>
      </c>
      <c r="AN660" s="372">
        <f>I660/'Приложение 1.1'!J658</f>
        <v>0</v>
      </c>
      <c r="AO660" s="372" t="e">
        <f t="shared" si="502"/>
        <v>#DIV/0!</v>
      </c>
      <c r="AP660" s="372" t="e">
        <f t="shared" si="503"/>
        <v>#DIV/0!</v>
      </c>
      <c r="AQ660" s="372" t="e">
        <f t="shared" si="504"/>
        <v>#DIV/0!</v>
      </c>
      <c r="AR660" s="372" t="e">
        <f t="shared" si="505"/>
        <v>#DIV/0!</v>
      </c>
      <c r="AS660" s="372" t="e">
        <f t="shared" si="506"/>
        <v>#DIV/0!</v>
      </c>
      <c r="AT660" s="372" t="e">
        <f t="shared" si="507"/>
        <v>#DIV/0!</v>
      </c>
      <c r="AU660" s="372">
        <f t="shared" si="508"/>
        <v>3056.257637109175</v>
      </c>
      <c r="AV660" s="372" t="e">
        <f t="shared" si="509"/>
        <v>#DIV/0!</v>
      </c>
      <c r="AW660" s="372" t="e">
        <f t="shared" si="510"/>
        <v>#DIV/0!</v>
      </c>
      <c r="AX660" s="372" t="e">
        <f t="shared" si="511"/>
        <v>#DIV/0!</v>
      </c>
      <c r="AY660" s="372">
        <f>AI660/'Приложение 1.1'!J658</f>
        <v>0</v>
      </c>
      <c r="AZ660" s="404">
        <v>766.59</v>
      </c>
      <c r="BA660" s="404">
        <v>2173.62</v>
      </c>
      <c r="BB660" s="404">
        <v>891.36</v>
      </c>
      <c r="BC660" s="404">
        <v>860.72</v>
      </c>
      <c r="BD660" s="404">
        <v>1699.83</v>
      </c>
      <c r="BE660" s="404">
        <v>1134.04</v>
      </c>
      <c r="BF660" s="404">
        <v>2338035</v>
      </c>
      <c r="BG660" s="404">
        <f t="shared" si="512"/>
        <v>4644</v>
      </c>
      <c r="BH660" s="404">
        <v>9186</v>
      </c>
      <c r="BI660" s="404">
        <v>3559.09</v>
      </c>
      <c r="BJ660" s="404">
        <v>6295.55</v>
      </c>
      <c r="BK660" s="404">
        <f t="shared" si="513"/>
        <v>934101.09</v>
      </c>
      <c r="BL660" s="373" t="str">
        <f t="shared" si="514"/>
        <v xml:space="preserve"> </v>
      </c>
      <c r="BM660" s="373" t="e">
        <f t="shared" si="515"/>
        <v>#DIV/0!</v>
      </c>
      <c r="BN660" s="373" t="e">
        <f t="shared" si="516"/>
        <v>#DIV/0!</v>
      </c>
      <c r="BO660" s="373" t="e">
        <f t="shared" si="517"/>
        <v>#DIV/0!</v>
      </c>
      <c r="BP660" s="373" t="e">
        <f t="shared" si="518"/>
        <v>#DIV/0!</v>
      </c>
      <c r="BQ660" s="373" t="e">
        <f t="shared" si="519"/>
        <v>#DIV/0!</v>
      </c>
      <c r="BR660" s="373" t="e">
        <f t="shared" si="520"/>
        <v>#DIV/0!</v>
      </c>
      <c r="BS660" s="373" t="str">
        <f t="shared" si="521"/>
        <v xml:space="preserve"> </v>
      </c>
      <c r="BT660" s="373" t="e">
        <f t="shared" si="522"/>
        <v>#DIV/0!</v>
      </c>
      <c r="BU660" s="373" t="e">
        <f t="shared" si="523"/>
        <v>#DIV/0!</v>
      </c>
      <c r="BV660" s="373" t="e">
        <f t="shared" si="524"/>
        <v>#DIV/0!</v>
      </c>
      <c r="BW660" s="373" t="str">
        <f t="shared" si="525"/>
        <v xml:space="preserve"> </v>
      </c>
      <c r="BY660" s="406">
        <f t="shared" si="526"/>
        <v>3.3880875676827551</v>
      </c>
      <c r="BZ660" s="407">
        <f t="shared" si="527"/>
        <v>1.7025570025931691</v>
      </c>
      <c r="CA660" s="408">
        <f t="shared" si="528"/>
        <v>3220.1858534085086</v>
      </c>
      <c r="CB660" s="404">
        <f t="shared" si="529"/>
        <v>4852.9799999999996</v>
      </c>
      <c r="CC660" s="409" t="str">
        <f t="shared" si="530"/>
        <v xml:space="preserve"> </v>
      </c>
    </row>
    <row r="661" spans="1:82" s="403" customFormat="1" ht="12" customHeight="1">
      <c r="A661" s="867" t="s">
        <v>359</v>
      </c>
      <c r="B661" s="868"/>
      <c r="C661" s="868"/>
      <c r="D661" s="868"/>
      <c r="E661" s="868"/>
      <c r="F661" s="868"/>
      <c r="G661" s="868"/>
      <c r="H661" s="868"/>
      <c r="I661" s="868"/>
      <c r="J661" s="868"/>
      <c r="K661" s="868"/>
      <c r="L661" s="868"/>
      <c r="M661" s="868"/>
      <c r="N661" s="868"/>
      <c r="O661" s="868"/>
      <c r="P661" s="868"/>
      <c r="Q661" s="868"/>
      <c r="R661" s="868"/>
      <c r="S661" s="868"/>
      <c r="T661" s="868"/>
      <c r="U661" s="868"/>
      <c r="V661" s="868"/>
      <c r="W661" s="868"/>
      <c r="X661" s="868"/>
      <c r="Y661" s="868"/>
      <c r="Z661" s="868"/>
      <c r="AA661" s="868"/>
      <c r="AB661" s="868"/>
      <c r="AC661" s="868"/>
      <c r="AD661" s="868"/>
      <c r="AE661" s="868"/>
      <c r="AF661" s="868"/>
      <c r="AG661" s="868"/>
      <c r="AH661" s="868"/>
      <c r="AI661" s="868"/>
      <c r="AJ661" s="868"/>
      <c r="AK661" s="868"/>
      <c r="AL661" s="869"/>
      <c r="AN661" s="372" t="e">
        <f>I661/'Приложение 1.1'!J659</f>
        <v>#DIV/0!</v>
      </c>
      <c r="AO661" s="372" t="e">
        <f t="shared" si="502"/>
        <v>#DIV/0!</v>
      </c>
      <c r="AP661" s="372" t="e">
        <f t="shared" si="503"/>
        <v>#DIV/0!</v>
      </c>
      <c r="AQ661" s="372" t="e">
        <f t="shared" si="504"/>
        <v>#DIV/0!</v>
      </c>
      <c r="AR661" s="372" t="e">
        <f t="shared" si="505"/>
        <v>#DIV/0!</v>
      </c>
      <c r="AS661" s="372" t="e">
        <f t="shared" si="506"/>
        <v>#DIV/0!</v>
      </c>
      <c r="AT661" s="372" t="e">
        <f t="shared" si="507"/>
        <v>#DIV/0!</v>
      </c>
      <c r="AU661" s="372" t="e">
        <f t="shared" si="508"/>
        <v>#DIV/0!</v>
      </c>
      <c r="AV661" s="372" t="e">
        <f t="shared" si="509"/>
        <v>#DIV/0!</v>
      </c>
      <c r="AW661" s="372" t="e">
        <f t="shared" si="510"/>
        <v>#DIV/0!</v>
      </c>
      <c r="AX661" s="372" t="e">
        <f t="shared" si="511"/>
        <v>#DIV/0!</v>
      </c>
      <c r="AY661" s="372" t="e">
        <f>AI661/'Приложение 1.1'!J659</f>
        <v>#DIV/0!</v>
      </c>
      <c r="AZ661" s="404">
        <v>766.59</v>
      </c>
      <c r="BA661" s="404">
        <v>2173.62</v>
      </c>
      <c r="BB661" s="404">
        <v>891.36</v>
      </c>
      <c r="BC661" s="404">
        <v>860.72</v>
      </c>
      <c r="BD661" s="404">
        <v>1699.83</v>
      </c>
      <c r="BE661" s="404">
        <v>1134.04</v>
      </c>
      <c r="BF661" s="404">
        <v>2338035</v>
      </c>
      <c r="BG661" s="404">
        <f t="shared" si="512"/>
        <v>4644</v>
      </c>
      <c r="BH661" s="404">
        <v>9186</v>
      </c>
      <c r="BI661" s="404">
        <v>3559.09</v>
      </c>
      <c r="BJ661" s="404">
        <v>6295.55</v>
      </c>
      <c r="BK661" s="404">
        <f t="shared" si="513"/>
        <v>934101.09</v>
      </c>
      <c r="BL661" s="373" t="e">
        <f t="shared" si="514"/>
        <v>#DIV/0!</v>
      </c>
      <c r="BM661" s="373" t="e">
        <f t="shared" si="515"/>
        <v>#DIV/0!</v>
      </c>
      <c r="BN661" s="373" t="e">
        <f t="shared" si="516"/>
        <v>#DIV/0!</v>
      </c>
      <c r="BO661" s="373" t="e">
        <f t="shared" si="517"/>
        <v>#DIV/0!</v>
      </c>
      <c r="BP661" s="373" t="e">
        <f t="shared" si="518"/>
        <v>#DIV/0!</v>
      </c>
      <c r="BQ661" s="373" t="e">
        <f t="shared" si="519"/>
        <v>#DIV/0!</v>
      </c>
      <c r="BR661" s="373" t="e">
        <f t="shared" si="520"/>
        <v>#DIV/0!</v>
      </c>
      <c r="BS661" s="373" t="e">
        <f t="shared" si="521"/>
        <v>#DIV/0!</v>
      </c>
      <c r="BT661" s="373" t="e">
        <f t="shared" si="522"/>
        <v>#DIV/0!</v>
      </c>
      <c r="BU661" s="373" t="e">
        <f t="shared" si="523"/>
        <v>#DIV/0!</v>
      </c>
      <c r="BV661" s="373" t="e">
        <f t="shared" si="524"/>
        <v>#DIV/0!</v>
      </c>
      <c r="BW661" s="373" t="e">
        <f t="shared" si="525"/>
        <v>#DIV/0!</v>
      </c>
      <c r="BY661" s="406" t="e">
        <f t="shared" si="526"/>
        <v>#DIV/0!</v>
      </c>
      <c r="BZ661" s="407" t="e">
        <f t="shared" si="527"/>
        <v>#DIV/0!</v>
      </c>
      <c r="CA661" s="408" t="e">
        <f t="shared" si="528"/>
        <v>#DIV/0!</v>
      </c>
      <c r="CB661" s="404">
        <f t="shared" si="529"/>
        <v>4852.9799999999996</v>
      </c>
      <c r="CC661" s="409" t="e">
        <f t="shared" si="530"/>
        <v>#DIV/0!</v>
      </c>
    </row>
    <row r="662" spans="1:82" s="403" customFormat="1" ht="9" customHeight="1">
      <c r="A662" s="541">
        <v>243</v>
      </c>
      <c r="B662" s="449" t="s">
        <v>1017</v>
      </c>
      <c r="C662" s="410">
        <v>876.1</v>
      </c>
      <c r="D662" s="413"/>
      <c r="E662" s="410"/>
      <c r="F662" s="410"/>
      <c r="G662" s="415">
        <f>ROUND(X662+AJ662+AK662,2)</f>
        <v>3588487.53</v>
      </c>
      <c r="H662" s="410">
        <f>I662+K662+M662+O662+Q662+S662</f>
        <v>0</v>
      </c>
      <c r="I662" s="416">
        <v>0</v>
      </c>
      <c r="J662" s="416">
        <v>0</v>
      </c>
      <c r="K662" s="416">
        <v>0</v>
      </c>
      <c r="L662" s="416">
        <v>0</v>
      </c>
      <c r="M662" s="416">
        <v>0</v>
      </c>
      <c r="N662" s="410">
        <v>0</v>
      </c>
      <c r="O662" s="410">
        <v>0</v>
      </c>
      <c r="P662" s="410">
        <v>0</v>
      </c>
      <c r="Q662" s="410">
        <v>0</v>
      </c>
      <c r="R662" s="410">
        <v>0</v>
      </c>
      <c r="S662" s="410">
        <v>0</v>
      </c>
      <c r="T662" s="417">
        <v>0</v>
      </c>
      <c r="U662" s="410">
        <v>0</v>
      </c>
      <c r="V662" s="424" t="s">
        <v>993</v>
      </c>
      <c r="W662" s="405">
        <v>936</v>
      </c>
      <c r="X662" s="410">
        <f>ROUND(IF(V662="СК",4852.98,5055.69)*0.955*0.79*W662,2)</f>
        <v>3427005.59</v>
      </c>
      <c r="Y662" s="405">
        <v>0</v>
      </c>
      <c r="Z662" s="405">
        <v>0</v>
      </c>
      <c r="AA662" s="405">
        <v>0</v>
      </c>
      <c r="AB662" s="405">
        <v>0</v>
      </c>
      <c r="AC662" s="405">
        <v>0</v>
      </c>
      <c r="AD662" s="405">
        <v>0</v>
      </c>
      <c r="AE662" s="405">
        <v>0</v>
      </c>
      <c r="AF662" s="405">
        <v>0</v>
      </c>
      <c r="AG662" s="405">
        <v>0</v>
      </c>
      <c r="AH662" s="405">
        <v>0</v>
      </c>
      <c r="AI662" s="405">
        <v>0</v>
      </c>
      <c r="AJ662" s="405">
        <f>ROUND(X662/95.5*3,2)</f>
        <v>107654.63</v>
      </c>
      <c r="AK662" s="405">
        <f>ROUND(X662/95.5*1.5,2)</f>
        <v>53827.31</v>
      </c>
      <c r="AL662" s="405">
        <v>0</v>
      </c>
      <c r="AN662" s="372">
        <f>I662/'Приложение 1.1'!J660</f>
        <v>0</v>
      </c>
      <c r="AO662" s="372" t="e">
        <f t="shared" si="502"/>
        <v>#DIV/0!</v>
      </c>
      <c r="AP662" s="372" t="e">
        <f t="shared" si="503"/>
        <v>#DIV/0!</v>
      </c>
      <c r="AQ662" s="372" t="e">
        <f t="shared" si="504"/>
        <v>#DIV/0!</v>
      </c>
      <c r="AR662" s="372" t="e">
        <f t="shared" si="505"/>
        <v>#DIV/0!</v>
      </c>
      <c r="AS662" s="372" t="e">
        <f t="shared" si="506"/>
        <v>#DIV/0!</v>
      </c>
      <c r="AT662" s="372" t="e">
        <f t="shared" si="507"/>
        <v>#DIV/0!</v>
      </c>
      <c r="AU662" s="372">
        <f t="shared" si="508"/>
        <v>3661.3307585470084</v>
      </c>
      <c r="AV662" s="372" t="e">
        <f t="shared" si="509"/>
        <v>#DIV/0!</v>
      </c>
      <c r="AW662" s="372" t="e">
        <f t="shared" si="510"/>
        <v>#DIV/0!</v>
      </c>
      <c r="AX662" s="372" t="e">
        <f t="shared" si="511"/>
        <v>#DIV/0!</v>
      </c>
      <c r="AY662" s="372">
        <f>AI662/'Приложение 1.1'!J660</f>
        <v>0</v>
      </c>
      <c r="AZ662" s="404">
        <v>766.59</v>
      </c>
      <c r="BA662" s="404">
        <v>2173.62</v>
      </c>
      <c r="BB662" s="404">
        <v>891.36</v>
      </c>
      <c r="BC662" s="404">
        <v>860.72</v>
      </c>
      <c r="BD662" s="404">
        <v>1699.83</v>
      </c>
      <c r="BE662" s="404">
        <v>1134.04</v>
      </c>
      <c r="BF662" s="404">
        <v>2338035</v>
      </c>
      <c r="BG662" s="404">
        <f t="shared" si="512"/>
        <v>4644</v>
      </c>
      <c r="BH662" s="404">
        <v>9186</v>
      </c>
      <c r="BI662" s="404">
        <v>3559.09</v>
      </c>
      <c r="BJ662" s="404">
        <v>6295.55</v>
      </c>
      <c r="BK662" s="404">
        <f t="shared" si="513"/>
        <v>934101.09</v>
      </c>
      <c r="BL662" s="373" t="str">
        <f t="shared" si="514"/>
        <v xml:space="preserve"> </v>
      </c>
      <c r="BM662" s="373" t="e">
        <f t="shared" si="515"/>
        <v>#DIV/0!</v>
      </c>
      <c r="BN662" s="373" t="e">
        <f t="shared" si="516"/>
        <v>#DIV/0!</v>
      </c>
      <c r="BO662" s="373" t="e">
        <f t="shared" si="517"/>
        <v>#DIV/0!</v>
      </c>
      <c r="BP662" s="373" t="e">
        <f t="shared" si="518"/>
        <v>#DIV/0!</v>
      </c>
      <c r="BQ662" s="373" t="e">
        <f t="shared" si="519"/>
        <v>#DIV/0!</v>
      </c>
      <c r="BR662" s="373" t="e">
        <f t="shared" si="520"/>
        <v>#DIV/0!</v>
      </c>
      <c r="BS662" s="373" t="str">
        <f t="shared" si="521"/>
        <v xml:space="preserve"> </v>
      </c>
      <c r="BT662" s="373" t="e">
        <f t="shared" si="522"/>
        <v>#DIV/0!</v>
      </c>
      <c r="BU662" s="373" t="e">
        <f t="shared" si="523"/>
        <v>#DIV/0!</v>
      </c>
      <c r="BV662" s="373" t="e">
        <f t="shared" si="524"/>
        <v>#DIV/0!</v>
      </c>
      <c r="BW662" s="373" t="str">
        <f t="shared" si="525"/>
        <v xml:space="preserve"> </v>
      </c>
      <c r="BY662" s="406">
        <f t="shared" si="526"/>
        <v>3.0000001142542638</v>
      </c>
      <c r="BZ662" s="407">
        <f t="shared" si="527"/>
        <v>1.499999917792664</v>
      </c>
      <c r="CA662" s="408">
        <f t="shared" si="528"/>
        <v>3833.8541987179483</v>
      </c>
      <c r="CB662" s="404">
        <f t="shared" si="529"/>
        <v>4852.9799999999996</v>
      </c>
      <c r="CC662" s="409" t="str">
        <f t="shared" si="530"/>
        <v xml:space="preserve"> </v>
      </c>
    </row>
    <row r="663" spans="1:82" s="403" customFormat="1" ht="9" customHeight="1">
      <c r="A663" s="541">
        <v>244</v>
      </c>
      <c r="B663" s="449" t="s">
        <v>1018</v>
      </c>
      <c r="C663" s="410">
        <v>504.53</v>
      </c>
      <c r="D663" s="413"/>
      <c r="E663" s="410"/>
      <c r="F663" s="410"/>
      <c r="G663" s="415">
        <f>ROUND(X663+AJ663+AK663,2)</f>
        <v>1955265.64</v>
      </c>
      <c r="H663" s="410">
        <f>I663+K663+M663+O663+Q663+S663</f>
        <v>0</v>
      </c>
      <c r="I663" s="416">
        <v>0</v>
      </c>
      <c r="J663" s="416">
        <v>0</v>
      </c>
      <c r="K663" s="416">
        <v>0</v>
      </c>
      <c r="L663" s="416">
        <v>0</v>
      </c>
      <c r="M663" s="416">
        <v>0</v>
      </c>
      <c r="N663" s="410">
        <v>0</v>
      </c>
      <c r="O663" s="410">
        <v>0</v>
      </c>
      <c r="P663" s="410">
        <v>0</v>
      </c>
      <c r="Q663" s="410">
        <v>0</v>
      </c>
      <c r="R663" s="410">
        <v>0</v>
      </c>
      <c r="S663" s="410">
        <v>0</v>
      </c>
      <c r="T663" s="417">
        <v>0</v>
      </c>
      <c r="U663" s="410">
        <v>0</v>
      </c>
      <c r="V663" s="424" t="s">
        <v>993</v>
      </c>
      <c r="W663" s="405">
        <v>510</v>
      </c>
      <c r="X663" s="410">
        <f>ROUND(IF(V663="СК",4852.98,5055.69)*0.955*0.79*W663,2)</f>
        <v>1867278.69</v>
      </c>
      <c r="Y663" s="405">
        <v>0</v>
      </c>
      <c r="Z663" s="405">
        <v>0</v>
      </c>
      <c r="AA663" s="405">
        <v>0</v>
      </c>
      <c r="AB663" s="405">
        <v>0</v>
      </c>
      <c r="AC663" s="405">
        <v>0</v>
      </c>
      <c r="AD663" s="405">
        <v>0</v>
      </c>
      <c r="AE663" s="405">
        <v>0</v>
      </c>
      <c r="AF663" s="405">
        <v>0</v>
      </c>
      <c r="AG663" s="405">
        <v>0</v>
      </c>
      <c r="AH663" s="405">
        <v>0</v>
      </c>
      <c r="AI663" s="405">
        <v>0</v>
      </c>
      <c r="AJ663" s="405">
        <f>ROUND(X663/95.5*3,2)</f>
        <v>58657.97</v>
      </c>
      <c r="AK663" s="405">
        <f>ROUND(X663/95.5*1.5,2)</f>
        <v>29328.98</v>
      </c>
      <c r="AL663" s="405">
        <v>0</v>
      </c>
      <c r="AN663" s="372">
        <f>I663/'Приложение 1.1'!J661</f>
        <v>0</v>
      </c>
      <c r="AO663" s="372" t="e">
        <f t="shared" si="502"/>
        <v>#DIV/0!</v>
      </c>
      <c r="AP663" s="372" t="e">
        <f t="shared" si="503"/>
        <v>#DIV/0!</v>
      </c>
      <c r="AQ663" s="372" t="e">
        <f t="shared" si="504"/>
        <v>#DIV/0!</v>
      </c>
      <c r="AR663" s="372" t="e">
        <f t="shared" si="505"/>
        <v>#DIV/0!</v>
      </c>
      <c r="AS663" s="372" t="e">
        <f t="shared" si="506"/>
        <v>#DIV/0!</v>
      </c>
      <c r="AT663" s="372" t="e">
        <f t="shared" si="507"/>
        <v>#DIV/0!</v>
      </c>
      <c r="AU663" s="372">
        <f t="shared" si="508"/>
        <v>3661.3307647058823</v>
      </c>
      <c r="AV663" s="372" t="e">
        <f t="shared" si="509"/>
        <v>#DIV/0!</v>
      </c>
      <c r="AW663" s="372" t="e">
        <f t="shared" si="510"/>
        <v>#DIV/0!</v>
      </c>
      <c r="AX663" s="372" t="e">
        <f t="shared" si="511"/>
        <v>#DIV/0!</v>
      </c>
      <c r="AY663" s="372">
        <f>AI663/'Приложение 1.1'!J661</f>
        <v>0</v>
      </c>
      <c r="AZ663" s="404">
        <v>766.59</v>
      </c>
      <c r="BA663" s="404">
        <v>2173.62</v>
      </c>
      <c r="BB663" s="404">
        <v>891.36</v>
      </c>
      <c r="BC663" s="404">
        <v>860.72</v>
      </c>
      <c r="BD663" s="404">
        <v>1699.83</v>
      </c>
      <c r="BE663" s="404">
        <v>1134.04</v>
      </c>
      <c r="BF663" s="404">
        <v>2338035</v>
      </c>
      <c r="BG663" s="404">
        <f t="shared" si="512"/>
        <v>4644</v>
      </c>
      <c r="BH663" s="404">
        <v>9186</v>
      </c>
      <c r="BI663" s="404">
        <v>3559.09</v>
      </c>
      <c r="BJ663" s="404">
        <v>6295.55</v>
      </c>
      <c r="BK663" s="404">
        <f t="shared" si="513"/>
        <v>934101.09</v>
      </c>
      <c r="BL663" s="373" t="str">
        <f t="shared" si="514"/>
        <v xml:space="preserve"> </v>
      </c>
      <c r="BM663" s="373" t="e">
        <f t="shared" si="515"/>
        <v>#DIV/0!</v>
      </c>
      <c r="BN663" s="373" t="e">
        <f t="shared" si="516"/>
        <v>#DIV/0!</v>
      </c>
      <c r="BO663" s="373" t="e">
        <f t="shared" si="517"/>
        <v>#DIV/0!</v>
      </c>
      <c r="BP663" s="373" t="e">
        <f t="shared" si="518"/>
        <v>#DIV/0!</v>
      </c>
      <c r="BQ663" s="373" t="e">
        <f t="shared" si="519"/>
        <v>#DIV/0!</v>
      </c>
      <c r="BR663" s="373" t="e">
        <f t="shared" si="520"/>
        <v>#DIV/0!</v>
      </c>
      <c r="BS663" s="373" t="str">
        <f t="shared" si="521"/>
        <v xml:space="preserve"> </v>
      </c>
      <c r="BT663" s="373" t="e">
        <f t="shared" si="522"/>
        <v>#DIV/0!</v>
      </c>
      <c r="BU663" s="373" t="e">
        <f t="shared" si="523"/>
        <v>#DIV/0!</v>
      </c>
      <c r="BV663" s="373" t="e">
        <f t="shared" si="524"/>
        <v>#DIV/0!</v>
      </c>
      <c r="BW663" s="373" t="str">
        <f t="shared" si="525"/>
        <v xml:space="preserve"> </v>
      </c>
      <c r="BY663" s="406">
        <f t="shared" si="526"/>
        <v>3.000000040915157</v>
      </c>
      <c r="BZ663" s="407">
        <f t="shared" si="527"/>
        <v>1.4999997647378491</v>
      </c>
      <c r="CA663" s="408">
        <f t="shared" si="528"/>
        <v>3833.854196078431</v>
      </c>
      <c r="CB663" s="404">
        <f t="shared" si="529"/>
        <v>4852.9799999999996</v>
      </c>
      <c r="CC663" s="409" t="str">
        <f t="shared" si="530"/>
        <v xml:space="preserve"> </v>
      </c>
    </row>
    <row r="664" spans="1:82" s="403" customFormat="1" ht="35.25" customHeight="1">
      <c r="A664" s="866" t="s">
        <v>447</v>
      </c>
      <c r="B664" s="866"/>
      <c r="C664" s="410">
        <f>SUM(C662:C663)</f>
        <v>1380.63</v>
      </c>
      <c r="D664" s="423"/>
      <c r="E664" s="424"/>
      <c r="F664" s="424"/>
      <c r="G664" s="410">
        <f>SUM(G662:G663)</f>
        <v>5543753.1699999999</v>
      </c>
      <c r="H664" s="410">
        <f t="shared" ref="H664:AL664" si="569">SUM(H662:H663)</f>
        <v>0</v>
      </c>
      <c r="I664" s="410">
        <f t="shared" si="569"/>
        <v>0</v>
      </c>
      <c r="J664" s="410">
        <f t="shared" si="569"/>
        <v>0</v>
      </c>
      <c r="K664" s="410">
        <f t="shared" si="569"/>
        <v>0</v>
      </c>
      <c r="L664" s="410">
        <f t="shared" si="569"/>
        <v>0</v>
      </c>
      <c r="M664" s="410">
        <f t="shared" si="569"/>
        <v>0</v>
      </c>
      <c r="N664" s="410">
        <f t="shared" si="569"/>
        <v>0</v>
      </c>
      <c r="O664" s="410">
        <f t="shared" si="569"/>
        <v>0</v>
      </c>
      <c r="P664" s="410">
        <f t="shared" si="569"/>
        <v>0</v>
      </c>
      <c r="Q664" s="410">
        <f t="shared" si="569"/>
        <v>0</v>
      </c>
      <c r="R664" s="410">
        <f t="shared" si="569"/>
        <v>0</v>
      </c>
      <c r="S664" s="410">
        <f t="shared" si="569"/>
        <v>0</v>
      </c>
      <c r="T664" s="417">
        <f t="shared" si="569"/>
        <v>0</v>
      </c>
      <c r="U664" s="410">
        <f t="shared" si="569"/>
        <v>0</v>
      </c>
      <c r="V664" s="424" t="s">
        <v>388</v>
      </c>
      <c r="W664" s="410">
        <f t="shared" si="569"/>
        <v>1446</v>
      </c>
      <c r="X664" s="410">
        <f t="shared" si="569"/>
        <v>5294284.2799999993</v>
      </c>
      <c r="Y664" s="410">
        <f t="shared" si="569"/>
        <v>0</v>
      </c>
      <c r="Z664" s="410">
        <f t="shared" si="569"/>
        <v>0</v>
      </c>
      <c r="AA664" s="410">
        <f t="shared" si="569"/>
        <v>0</v>
      </c>
      <c r="AB664" s="410">
        <f t="shared" si="569"/>
        <v>0</v>
      </c>
      <c r="AC664" s="410">
        <f t="shared" si="569"/>
        <v>0</v>
      </c>
      <c r="AD664" s="410">
        <f t="shared" si="569"/>
        <v>0</v>
      </c>
      <c r="AE664" s="410">
        <f t="shared" si="569"/>
        <v>0</v>
      </c>
      <c r="AF664" s="410">
        <f t="shared" si="569"/>
        <v>0</v>
      </c>
      <c r="AG664" s="410">
        <f t="shared" si="569"/>
        <v>0</v>
      </c>
      <c r="AH664" s="410">
        <f t="shared" si="569"/>
        <v>0</v>
      </c>
      <c r="AI664" s="410">
        <f t="shared" si="569"/>
        <v>0</v>
      </c>
      <c r="AJ664" s="410">
        <f t="shared" si="569"/>
        <v>166312.6</v>
      </c>
      <c r="AK664" s="410">
        <f t="shared" si="569"/>
        <v>83156.289999999994</v>
      </c>
      <c r="AL664" s="410">
        <f t="shared" si="569"/>
        <v>0</v>
      </c>
      <c r="AN664" s="372">
        <f>I664/'Приложение 1.1'!J662</f>
        <v>0</v>
      </c>
      <c r="AO664" s="372" t="e">
        <f t="shared" si="502"/>
        <v>#DIV/0!</v>
      </c>
      <c r="AP664" s="372" t="e">
        <f t="shared" si="503"/>
        <v>#DIV/0!</v>
      </c>
      <c r="AQ664" s="372" t="e">
        <f t="shared" si="504"/>
        <v>#DIV/0!</v>
      </c>
      <c r="AR664" s="372" t="e">
        <f t="shared" si="505"/>
        <v>#DIV/0!</v>
      </c>
      <c r="AS664" s="372" t="e">
        <f t="shared" si="506"/>
        <v>#DIV/0!</v>
      </c>
      <c r="AT664" s="372" t="e">
        <f t="shared" si="507"/>
        <v>#DIV/0!</v>
      </c>
      <c r="AU664" s="372">
        <f t="shared" si="508"/>
        <v>3661.3307607192251</v>
      </c>
      <c r="AV664" s="372" t="e">
        <f t="shared" si="509"/>
        <v>#DIV/0!</v>
      </c>
      <c r="AW664" s="372" t="e">
        <f t="shared" si="510"/>
        <v>#DIV/0!</v>
      </c>
      <c r="AX664" s="372" t="e">
        <f t="shared" si="511"/>
        <v>#DIV/0!</v>
      </c>
      <c r="AY664" s="372">
        <f>AI664/'Приложение 1.1'!J662</f>
        <v>0</v>
      </c>
      <c r="AZ664" s="404">
        <v>766.59</v>
      </c>
      <c r="BA664" s="404">
        <v>2173.62</v>
      </c>
      <c r="BB664" s="404">
        <v>891.36</v>
      </c>
      <c r="BC664" s="404">
        <v>860.72</v>
      </c>
      <c r="BD664" s="404">
        <v>1699.83</v>
      </c>
      <c r="BE664" s="404">
        <v>1134.04</v>
      </c>
      <c r="BF664" s="404">
        <v>2338035</v>
      </c>
      <c r="BG664" s="404">
        <f t="shared" si="512"/>
        <v>4644</v>
      </c>
      <c r="BH664" s="404">
        <v>9186</v>
      </c>
      <c r="BI664" s="404">
        <v>3559.09</v>
      </c>
      <c r="BJ664" s="404">
        <v>6295.55</v>
      </c>
      <c r="BK664" s="404">
        <f t="shared" si="513"/>
        <v>934101.09</v>
      </c>
      <c r="BL664" s="373" t="str">
        <f t="shared" si="514"/>
        <v xml:space="preserve"> </v>
      </c>
      <c r="BM664" s="373" t="e">
        <f t="shared" si="515"/>
        <v>#DIV/0!</v>
      </c>
      <c r="BN664" s="373" t="e">
        <f t="shared" si="516"/>
        <v>#DIV/0!</v>
      </c>
      <c r="BO664" s="373" t="e">
        <f t="shared" si="517"/>
        <v>#DIV/0!</v>
      </c>
      <c r="BP664" s="373" t="e">
        <f t="shared" si="518"/>
        <v>#DIV/0!</v>
      </c>
      <c r="BQ664" s="373" t="e">
        <f t="shared" si="519"/>
        <v>#DIV/0!</v>
      </c>
      <c r="BR664" s="373" t="e">
        <f t="shared" si="520"/>
        <v>#DIV/0!</v>
      </c>
      <c r="BS664" s="373" t="str">
        <f t="shared" si="521"/>
        <v xml:space="preserve"> </v>
      </c>
      <c r="BT664" s="373" t="e">
        <f t="shared" si="522"/>
        <v>#DIV/0!</v>
      </c>
      <c r="BU664" s="373" t="e">
        <f t="shared" si="523"/>
        <v>#DIV/0!</v>
      </c>
      <c r="BV664" s="373" t="e">
        <f t="shared" si="524"/>
        <v>#DIV/0!</v>
      </c>
      <c r="BW664" s="373" t="str">
        <f t="shared" si="525"/>
        <v xml:space="preserve"> </v>
      </c>
      <c r="BY664" s="406">
        <f t="shared" si="526"/>
        <v>3.0000000883877735</v>
      </c>
      <c r="BZ664" s="407">
        <f t="shared" si="527"/>
        <v>1.4999998638106753</v>
      </c>
      <c r="CA664" s="408">
        <f t="shared" si="528"/>
        <v>3833.8541977869986</v>
      </c>
      <c r="CB664" s="404">
        <f t="shared" si="529"/>
        <v>4852.9799999999996</v>
      </c>
      <c r="CC664" s="409" t="str">
        <f t="shared" si="530"/>
        <v xml:space="preserve"> </v>
      </c>
    </row>
    <row r="665" spans="1:82" s="403" customFormat="1" ht="12.75" customHeight="1">
      <c r="A665" s="867" t="s">
        <v>428</v>
      </c>
      <c r="B665" s="868"/>
      <c r="C665" s="868"/>
      <c r="D665" s="868"/>
      <c r="E665" s="868"/>
      <c r="F665" s="868"/>
      <c r="G665" s="868"/>
      <c r="H665" s="868"/>
      <c r="I665" s="868"/>
      <c r="J665" s="868"/>
      <c r="K665" s="868"/>
      <c r="L665" s="868"/>
      <c r="M665" s="868"/>
      <c r="N665" s="868"/>
      <c r="O665" s="868"/>
      <c r="P665" s="868"/>
      <c r="Q665" s="868"/>
      <c r="R665" s="868"/>
      <c r="S665" s="868"/>
      <c r="T665" s="868"/>
      <c r="U665" s="868"/>
      <c r="V665" s="868"/>
      <c r="W665" s="868"/>
      <c r="X665" s="868"/>
      <c r="Y665" s="868"/>
      <c r="Z665" s="868"/>
      <c r="AA665" s="868"/>
      <c r="AB665" s="868"/>
      <c r="AC665" s="868"/>
      <c r="AD665" s="868"/>
      <c r="AE665" s="868"/>
      <c r="AF665" s="868"/>
      <c r="AG665" s="868"/>
      <c r="AH665" s="868"/>
      <c r="AI665" s="868"/>
      <c r="AJ665" s="868"/>
      <c r="AK665" s="868"/>
      <c r="AL665" s="869"/>
      <c r="AN665" s="372" t="e">
        <f>I665/'Приложение 1.1'!J663</f>
        <v>#DIV/0!</v>
      </c>
      <c r="AO665" s="372" t="e">
        <f t="shared" si="502"/>
        <v>#DIV/0!</v>
      </c>
      <c r="AP665" s="372" t="e">
        <f t="shared" si="503"/>
        <v>#DIV/0!</v>
      </c>
      <c r="AQ665" s="372" t="e">
        <f t="shared" si="504"/>
        <v>#DIV/0!</v>
      </c>
      <c r="AR665" s="372" t="e">
        <f t="shared" si="505"/>
        <v>#DIV/0!</v>
      </c>
      <c r="AS665" s="372" t="e">
        <f t="shared" si="506"/>
        <v>#DIV/0!</v>
      </c>
      <c r="AT665" s="372" t="e">
        <f t="shared" si="507"/>
        <v>#DIV/0!</v>
      </c>
      <c r="AU665" s="372" t="e">
        <f t="shared" si="508"/>
        <v>#DIV/0!</v>
      </c>
      <c r="AV665" s="372" t="e">
        <f t="shared" si="509"/>
        <v>#DIV/0!</v>
      </c>
      <c r="AW665" s="372" t="e">
        <f t="shared" si="510"/>
        <v>#DIV/0!</v>
      </c>
      <c r="AX665" s="372" t="e">
        <f t="shared" si="511"/>
        <v>#DIV/0!</v>
      </c>
      <c r="AY665" s="372" t="e">
        <f>AI665/'Приложение 1.1'!J663</f>
        <v>#DIV/0!</v>
      </c>
      <c r="AZ665" s="404">
        <v>766.59</v>
      </c>
      <c r="BA665" s="404">
        <v>2173.62</v>
      </c>
      <c r="BB665" s="404">
        <v>891.36</v>
      </c>
      <c r="BC665" s="404">
        <v>860.72</v>
      </c>
      <c r="BD665" s="404">
        <v>1699.83</v>
      </c>
      <c r="BE665" s="404">
        <v>1134.04</v>
      </c>
      <c r="BF665" s="404">
        <v>2338035</v>
      </c>
      <c r="BG665" s="404">
        <f t="shared" si="512"/>
        <v>4644</v>
      </c>
      <c r="BH665" s="404">
        <v>9186</v>
      </c>
      <c r="BI665" s="404">
        <v>3559.09</v>
      </c>
      <c r="BJ665" s="404">
        <v>6295.55</v>
      </c>
      <c r="BK665" s="404">
        <f t="shared" si="513"/>
        <v>934101.09</v>
      </c>
      <c r="BL665" s="373" t="e">
        <f t="shared" si="514"/>
        <v>#DIV/0!</v>
      </c>
      <c r="BM665" s="373" t="e">
        <f t="shared" si="515"/>
        <v>#DIV/0!</v>
      </c>
      <c r="BN665" s="373" t="e">
        <f t="shared" si="516"/>
        <v>#DIV/0!</v>
      </c>
      <c r="BO665" s="373" t="e">
        <f t="shared" si="517"/>
        <v>#DIV/0!</v>
      </c>
      <c r="BP665" s="373" t="e">
        <f t="shared" si="518"/>
        <v>#DIV/0!</v>
      </c>
      <c r="BQ665" s="373" t="e">
        <f t="shared" si="519"/>
        <v>#DIV/0!</v>
      </c>
      <c r="BR665" s="373" t="e">
        <f t="shared" si="520"/>
        <v>#DIV/0!</v>
      </c>
      <c r="BS665" s="373" t="e">
        <f t="shared" si="521"/>
        <v>#DIV/0!</v>
      </c>
      <c r="BT665" s="373" t="e">
        <f t="shared" si="522"/>
        <v>#DIV/0!</v>
      </c>
      <c r="BU665" s="373" t="e">
        <f t="shared" si="523"/>
        <v>#DIV/0!</v>
      </c>
      <c r="BV665" s="373" t="e">
        <f t="shared" si="524"/>
        <v>#DIV/0!</v>
      </c>
      <c r="BW665" s="373" t="e">
        <f t="shared" si="525"/>
        <v>#DIV/0!</v>
      </c>
      <c r="BY665" s="406" t="e">
        <f t="shared" si="526"/>
        <v>#DIV/0!</v>
      </c>
      <c r="BZ665" s="407" t="e">
        <f t="shared" si="527"/>
        <v>#DIV/0!</v>
      </c>
      <c r="CA665" s="408" t="e">
        <f t="shared" si="528"/>
        <v>#DIV/0!</v>
      </c>
      <c r="CB665" s="404">
        <f t="shared" si="529"/>
        <v>4852.9799999999996</v>
      </c>
      <c r="CC665" s="409" t="e">
        <f t="shared" si="530"/>
        <v>#DIV/0!</v>
      </c>
    </row>
    <row r="666" spans="1:82" s="403" customFormat="1" ht="9" customHeight="1">
      <c r="A666" s="541">
        <v>245</v>
      </c>
      <c r="B666" s="449" t="s">
        <v>933</v>
      </c>
      <c r="C666" s="410">
        <v>370.4</v>
      </c>
      <c r="D666" s="413"/>
      <c r="E666" s="410"/>
      <c r="F666" s="410"/>
      <c r="G666" s="415">
        <f>ROUND(X666+AJ666+AK666,2)</f>
        <v>1188111.4099999999</v>
      </c>
      <c r="H666" s="410">
        <f>I666+K666+M666+O666+Q666+S666</f>
        <v>0</v>
      </c>
      <c r="I666" s="416">
        <v>0</v>
      </c>
      <c r="J666" s="416">
        <v>0</v>
      </c>
      <c r="K666" s="416">
        <v>0</v>
      </c>
      <c r="L666" s="416">
        <v>0</v>
      </c>
      <c r="M666" s="416">
        <v>0</v>
      </c>
      <c r="N666" s="410">
        <v>0</v>
      </c>
      <c r="O666" s="410">
        <v>0</v>
      </c>
      <c r="P666" s="410">
        <v>0</v>
      </c>
      <c r="Q666" s="410">
        <v>0</v>
      </c>
      <c r="R666" s="410">
        <v>0</v>
      </c>
      <c r="S666" s="410">
        <v>0</v>
      </c>
      <c r="T666" s="417">
        <v>0</v>
      </c>
      <c r="U666" s="410">
        <v>0</v>
      </c>
      <c r="V666" s="424" t="s">
        <v>993</v>
      </c>
      <c r="W666" s="405">
        <v>309.89999999999998</v>
      </c>
      <c r="X666" s="410">
        <f>ROUND(IF(V666="СК",4852.98,5055.69)*0.955*0.79*W666,2)</f>
        <v>1134646.3999999999</v>
      </c>
      <c r="Y666" s="405">
        <v>0</v>
      </c>
      <c r="Z666" s="405">
        <v>0</v>
      </c>
      <c r="AA666" s="405">
        <v>0</v>
      </c>
      <c r="AB666" s="405">
        <v>0</v>
      </c>
      <c r="AC666" s="405">
        <v>0</v>
      </c>
      <c r="AD666" s="405">
        <v>0</v>
      </c>
      <c r="AE666" s="405">
        <v>0</v>
      </c>
      <c r="AF666" s="405">
        <v>0</v>
      </c>
      <c r="AG666" s="405">
        <v>0</v>
      </c>
      <c r="AH666" s="405">
        <v>0</v>
      </c>
      <c r="AI666" s="405">
        <v>0</v>
      </c>
      <c r="AJ666" s="405">
        <f>ROUND(X666/95.5*3,2)</f>
        <v>35643.339999999997</v>
      </c>
      <c r="AK666" s="405">
        <f>ROUND(X666/95.5*1.5,2)</f>
        <v>17821.669999999998</v>
      </c>
      <c r="AL666" s="405">
        <v>0</v>
      </c>
      <c r="AN666" s="372">
        <f>I666/'Приложение 1.1'!J664</f>
        <v>0</v>
      </c>
      <c r="AO666" s="372" t="e">
        <f t="shared" si="502"/>
        <v>#DIV/0!</v>
      </c>
      <c r="AP666" s="372" t="e">
        <f t="shared" si="503"/>
        <v>#DIV/0!</v>
      </c>
      <c r="AQ666" s="372" t="e">
        <f t="shared" si="504"/>
        <v>#DIV/0!</v>
      </c>
      <c r="AR666" s="372" t="e">
        <f t="shared" si="505"/>
        <v>#DIV/0!</v>
      </c>
      <c r="AS666" s="372" t="e">
        <f t="shared" si="506"/>
        <v>#DIV/0!</v>
      </c>
      <c r="AT666" s="372" t="e">
        <f t="shared" si="507"/>
        <v>#DIV/0!</v>
      </c>
      <c r="AU666" s="372">
        <f t="shared" si="508"/>
        <v>3661.330751855437</v>
      </c>
      <c r="AV666" s="372" t="e">
        <f t="shared" si="509"/>
        <v>#DIV/0!</v>
      </c>
      <c r="AW666" s="372" t="e">
        <f t="shared" si="510"/>
        <v>#DIV/0!</v>
      </c>
      <c r="AX666" s="372" t="e">
        <f t="shared" si="511"/>
        <v>#DIV/0!</v>
      </c>
      <c r="AY666" s="372">
        <f>AI666/'Приложение 1.1'!J664</f>
        <v>0</v>
      </c>
      <c r="AZ666" s="404">
        <v>766.59</v>
      </c>
      <c r="BA666" s="404">
        <v>2173.62</v>
      </c>
      <c r="BB666" s="404">
        <v>891.36</v>
      </c>
      <c r="BC666" s="404">
        <v>860.72</v>
      </c>
      <c r="BD666" s="404">
        <v>1699.83</v>
      </c>
      <c r="BE666" s="404">
        <v>1134.04</v>
      </c>
      <c r="BF666" s="404">
        <v>2338035</v>
      </c>
      <c r="BG666" s="404">
        <f t="shared" si="512"/>
        <v>4644</v>
      </c>
      <c r="BH666" s="404">
        <v>9186</v>
      </c>
      <c r="BI666" s="404">
        <v>3559.09</v>
      </c>
      <c r="BJ666" s="404">
        <v>6295.55</v>
      </c>
      <c r="BK666" s="404">
        <f t="shared" si="513"/>
        <v>934101.09</v>
      </c>
      <c r="BL666" s="373" t="str">
        <f t="shared" si="514"/>
        <v xml:space="preserve"> </v>
      </c>
      <c r="BM666" s="373" t="e">
        <f t="shared" si="515"/>
        <v>#DIV/0!</v>
      </c>
      <c r="BN666" s="373" t="e">
        <f t="shared" si="516"/>
        <v>#DIV/0!</v>
      </c>
      <c r="BO666" s="373" t="e">
        <f t="shared" si="517"/>
        <v>#DIV/0!</v>
      </c>
      <c r="BP666" s="373" t="e">
        <f t="shared" si="518"/>
        <v>#DIV/0!</v>
      </c>
      <c r="BQ666" s="373" t="e">
        <f t="shared" si="519"/>
        <v>#DIV/0!</v>
      </c>
      <c r="BR666" s="373" t="e">
        <f t="shared" si="520"/>
        <v>#DIV/0!</v>
      </c>
      <c r="BS666" s="373" t="str">
        <f t="shared" si="521"/>
        <v xml:space="preserve"> </v>
      </c>
      <c r="BT666" s="373" t="e">
        <f t="shared" si="522"/>
        <v>#DIV/0!</v>
      </c>
      <c r="BU666" s="373" t="e">
        <f t="shared" si="523"/>
        <v>#DIV/0!</v>
      </c>
      <c r="BV666" s="373" t="e">
        <f t="shared" si="524"/>
        <v>#DIV/0!</v>
      </c>
      <c r="BW666" s="373" t="str">
        <f t="shared" si="525"/>
        <v xml:space="preserve"> </v>
      </c>
      <c r="BY666" s="406">
        <f t="shared" si="526"/>
        <v>2.9999998064154605</v>
      </c>
      <c r="BZ666" s="407">
        <f t="shared" si="527"/>
        <v>1.4999999032077302</v>
      </c>
      <c r="CA666" s="408">
        <f t="shared" si="528"/>
        <v>3833.8541787673444</v>
      </c>
      <c r="CB666" s="404">
        <f t="shared" si="529"/>
        <v>4852.9799999999996</v>
      </c>
      <c r="CC666" s="409" t="str">
        <f t="shared" si="530"/>
        <v xml:space="preserve"> </v>
      </c>
      <c r="CD666" s="418">
        <f>CA666-CB666</f>
        <v>-1019.1258212326552</v>
      </c>
    </row>
    <row r="667" spans="1:82" s="651" customFormat="1" ht="9" customHeight="1">
      <c r="A667" s="642">
        <v>246</v>
      </c>
      <c r="B667" s="691" t="s">
        <v>934</v>
      </c>
      <c r="C667" s="648">
        <v>728</v>
      </c>
      <c r="D667" s="665"/>
      <c r="E667" s="648"/>
      <c r="F667" s="648"/>
      <c r="G667" s="696">
        <f>ROUND(X667+AJ667+AK667,2)</f>
        <v>3725711.28</v>
      </c>
      <c r="H667" s="648">
        <f>I667+K667+M667+O667+Q667+S667</f>
        <v>0</v>
      </c>
      <c r="I667" s="673">
        <v>0</v>
      </c>
      <c r="J667" s="673">
        <v>0</v>
      </c>
      <c r="K667" s="673">
        <v>0</v>
      </c>
      <c r="L667" s="673">
        <v>0</v>
      </c>
      <c r="M667" s="673">
        <v>0</v>
      </c>
      <c r="N667" s="648">
        <v>0</v>
      </c>
      <c r="O667" s="648">
        <v>0</v>
      </c>
      <c r="P667" s="648">
        <v>0</v>
      </c>
      <c r="Q667" s="648">
        <v>0</v>
      </c>
      <c r="R667" s="648">
        <v>0</v>
      </c>
      <c r="S667" s="648">
        <v>0</v>
      </c>
      <c r="T667" s="649">
        <v>0</v>
      </c>
      <c r="U667" s="648">
        <v>0</v>
      </c>
      <c r="V667" s="647" t="s">
        <v>993</v>
      </c>
      <c r="W667" s="650">
        <v>870</v>
      </c>
      <c r="X667" s="648">
        <v>3593826.88</v>
      </c>
      <c r="Y667" s="650">
        <v>0</v>
      </c>
      <c r="Z667" s="650">
        <v>0</v>
      </c>
      <c r="AA667" s="650">
        <v>0</v>
      </c>
      <c r="AB667" s="650">
        <v>0</v>
      </c>
      <c r="AC667" s="650">
        <v>0</v>
      </c>
      <c r="AD667" s="650">
        <v>0</v>
      </c>
      <c r="AE667" s="650">
        <v>0</v>
      </c>
      <c r="AF667" s="650">
        <v>0</v>
      </c>
      <c r="AG667" s="650">
        <v>0</v>
      </c>
      <c r="AH667" s="650">
        <v>0</v>
      </c>
      <c r="AI667" s="650">
        <v>0</v>
      </c>
      <c r="AJ667" s="650">
        <v>87775.91</v>
      </c>
      <c r="AK667" s="650">
        <v>44108.49</v>
      </c>
      <c r="AL667" s="650">
        <v>0</v>
      </c>
      <c r="AN667" s="372">
        <f>I667/'Приложение 1.1'!J665</f>
        <v>0</v>
      </c>
      <c r="AO667" s="372" t="e">
        <f t="shared" si="502"/>
        <v>#DIV/0!</v>
      </c>
      <c r="AP667" s="372" t="e">
        <f t="shared" si="503"/>
        <v>#DIV/0!</v>
      </c>
      <c r="AQ667" s="372" t="e">
        <f t="shared" si="504"/>
        <v>#DIV/0!</v>
      </c>
      <c r="AR667" s="372" t="e">
        <f t="shared" si="505"/>
        <v>#DIV/0!</v>
      </c>
      <c r="AS667" s="372" t="e">
        <f t="shared" si="506"/>
        <v>#DIV/0!</v>
      </c>
      <c r="AT667" s="372" t="e">
        <f t="shared" si="507"/>
        <v>#DIV/0!</v>
      </c>
      <c r="AU667" s="372">
        <f t="shared" si="508"/>
        <v>4130.8354942528731</v>
      </c>
      <c r="AV667" s="372" t="e">
        <f t="shared" si="509"/>
        <v>#DIV/0!</v>
      </c>
      <c r="AW667" s="372" t="e">
        <f t="shared" si="510"/>
        <v>#DIV/0!</v>
      </c>
      <c r="AX667" s="372" t="e">
        <f t="shared" si="511"/>
        <v>#DIV/0!</v>
      </c>
      <c r="AY667" s="372">
        <f>AI667/'Приложение 1.1'!J665</f>
        <v>0</v>
      </c>
      <c r="AZ667" s="404">
        <v>766.59</v>
      </c>
      <c r="BA667" s="404">
        <v>2173.62</v>
      </c>
      <c r="BB667" s="404">
        <v>891.36</v>
      </c>
      <c r="BC667" s="404">
        <v>860.72</v>
      </c>
      <c r="BD667" s="404">
        <v>1699.83</v>
      </c>
      <c r="BE667" s="404">
        <v>1134.04</v>
      </c>
      <c r="BF667" s="404">
        <v>2338035</v>
      </c>
      <c r="BG667" s="404">
        <f t="shared" si="512"/>
        <v>4644</v>
      </c>
      <c r="BH667" s="404">
        <v>9186</v>
      </c>
      <c r="BI667" s="404">
        <v>3559.09</v>
      </c>
      <c r="BJ667" s="404">
        <v>6295.55</v>
      </c>
      <c r="BK667" s="404">
        <f t="shared" si="513"/>
        <v>934101.09</v>
      </c>
      <c r="BL667" s="373" t="str">
        <f t="shared" si="514"/>
        <v xml:space="preserve"> </v>
      </c>
      <c r="BM667" s="373" t="e">
        <f t="shared" si="515"/>
        <v>#DIV/0!</v>
      </c>
      <c r="BN667" s="373" t="e">
        <f t="shared" si="516"/>
        <v>#DIV/0!</v>
      </c>
      <c r="BO667" s="373" t="e">
        <f t="shared" si="517"/>
        <v>#DIV/0!</v>
      </c>
      <c r="BP667" s="373" t="e">
        <f t="shared" si="518"/>
        <v>#DIV/0!</v>
      </c>
      <c r="BQ667" s="373" t="e">
        <f t="shared" si="519"/>
        <v>#DIV/0!</v>
      </c>
      <c r="BR667" s="373" t="e">
        <f t="shared" si="520"/>
        <v>#DIV/0!</v>
      </c>
      <c r="BS667" s="373" t="str">
        <f t="shared" si="521"/>
        <v xml:space="preserve"> </v>
      </c>
      <c r="BT667" s="373" t="e">
        <f t="shared" si="522"/>
        <v>#DIV/0!</v>
      </c>
      <c r="BU667" s="373" t="e">
        <f t="shared" si="523"/>
        <v>#DIV/0!</v>
      </c>
      <c r="BV667" s="373" t="e">
        <f t="shared" si="524"/>
        <v>#DIV/0!</v>
      </c>
      <c r="BW667" s="373" t="str">
        <f t="shared" si="525"/>
        <v xml:space="preserve"> </v>
      </c>
      <c r="BX667" s="403"/>
      <c r="BY667" s="406">
        <f t="shared" si="526"/>
        <v>2.3559504052606033</v>
      </c>
      <c r="BZ667" s="407">
        <f t="shared" si="527"/>
        <v>1.1838944750437022</v>
      </c>
      <c r="CA667" s="408">
        <f t="shared" si="528"/>
        <v>4282.4267586206897</v>
      </c>
      <c r="CB667" s="404">
        <f t="shared" si="529"/>
        <v>4852.9799999999996</v>
      </c>
      <c r="CC667" s="409" t="str">
        <f t="shared" si="530"/>
        <v xml:space="preserve"> </v>
      </c>
    </row>
    <row r="668" spans="1:82" s="403" customFormat="1" ht="35.25" customHeight="1">
      <c r="A668" s="866" t="s">
        <v>429</v>
      </c>
      <c r="B668" s="866"/>
      <c r="C668" s="410">
        <f>SUM(C666:C667)</f>
        <v>1098.4000000000001</v>
      </c>
      <c r="D668" s="423"/>
      <c r="E668" s="424"/>
      <c r="F668" s="424"/>
      <c r="G668" s="410">
        <f>SUM(G666:G667)</f>
        <v>4913822.6899999995</v>
      </c>
      <c r="H668" s="410">
        <f t="shared" ref="H668:AL668" si="570">SUM(H666:H667)</f>
        <v>0</v>
      </c>
      <c r="I668" s="410">
        <f t="shared" si="570"/>
        <v>0</v>
      </c>
      <c r="J668" s="410">
        <f t="shared" si="570"/>
        <v>0</v>
      </c>
      <c r="K668" s="410">
        <f t="shared" si="570"/>
        <v>0</v>
      </c>
      <c r="L668" s="410">
        <f t="shared" si="570"/>
        <v>0</v>
      </c>
      <c r="M668" s="410">
        <f t="shared" si="570"/>
        <v>0</v>
      </c>
      <c r="N668" s="410">
        <f t="shared" si="570"/>
        <v>0</v>
      </c>
      <c r="O668" s="410">
        <f t="shared" si="570"/>
        <v>0</v>
      </c>
      <c r="P668" s="410">
        <f t="shared" si="570"/>
        <v>0</v>
      </c>
      <c r="Q668" s="410">
        <f t="shared" si="570"/>
        <v>0</v>
      </c>
      <c r="R668" s="410">
        <f t="shared" si="570"/>
        <v>0</v>
      </c>
      <c r="S668" s="410">
        <f t="shared" si="570"/>
        <v>0</v>
      </c>
      <c r="T668" s="417">
        <f t="shared" si="570"/>
        <v>0</v>
      </c>
      <c r="U668" s="410">
        <f t="shared" si="570"/>
        <v>0</v>
      </c>
      <c r="V668" s="424" t="s">
        <v>388</v>
      </c>
      <c r="W668" s="410">
        <f t="shared" si="570"/>
        <v>1179.9000000000001</v>
      </c>
      <c r="X668" s="410">
        <f t="shared" si="570"/>
        <v>4728473.2799999993</v>
      </c>
      <c r="Y668" s="410">
        <f t="shared" si="570"/>
        <v>0</v>
      </c>
      <c r="Z668" s="410">
        <f t="shared" si="570"/>
        <v>0</v>
      </c>
      <c r="AA668" s="410">
        <f t="shared" si="570"/>
        <v>0</v>
      </c>
      <c r="AB668" s="410">
        <f t="shared" si="570"/>
        <v>0</v>
      </c>
      <c r="AC668" s="410">
        <f t="shared" si="570"/>
        <v>0</v>
      </c>
      <c r="AD668" s="410">
        <f t="shared" si="570"/>
        <v>0</v>
      </c>
      <c r="AE668" s="410">
        <f t="shared" si="570"/>
        <v>0</v>
      </c>
      <c r="AF668" s="410">
        <f t="shared" si="570"/>
        <v>0</v>
      </c>
      <c r="AG668" s="410">
        <f t="shared" si="570"/>
        <v>0</v>
      </c>
      <c r="AH668" s="410">
        <f t="shared" si="570"/>
        <v>0</v>
      </c>
      <c r="AI668" s="410">
        <f t="shared" si="570"/>
        <v>0</v>
      </c>
      <c r="AJ668" s="410">
        <f t="shared" si="570"/>
        <v>123419.25</v>
      </c>
      <c r="AK668" s="410">
        <f t="shared" si="570"/>
        <v>61930.159999999996</v>
      </c>
      <c r="AL668" s="410">
        <f t="shared" si="570"/>
        <v>0</v>
      </c>
      <c r="AN668" s="372">
        <f>I668/'Приложение 1.1'!J666</f>
        <v>0</v>
      </c>
      <c r="AO668" s="372" t="e">
        <f t="shared" si="502"/>
        <v>#DIV/0!</v>
      </c>
      <c r="AP668" s="372" t="e">
        <f t="shared" si="503"/>
        <v>#DIV/0!</v>
      </c>
      <c r="AQ668" s="372" t="e">
        <f t="shared" si="504"/>
        <v>#DIV/0!</v>
      </c>
      <c r="AR668" s="372" t="e">
        <f t="shared" si="505"/>
        <v>#DIV/0!</v>
      </c>
      <c r="AS668" s="372" t="e">
        <f t="shared" si="506"/>
        <v>#DIV/0!</v>
      </c>
      <c r="AT668" s="372" t="e">
        <f t="shared" si="507"/>
        <v>#DIV/0!</v>
      </c>
      <c r="AU668" s="372">
        <f t="shared" si="508"/>
        <v>4007.5203661327223</v>
      </c>
      <c r="AV668" s="372" t="e">
        <f t="shared" si="509"/>
        <v>#DIV/0!</v>
      </c>
      <c r="AW668" s="372" t="e">
        <f t="shared" si="510"/>
        <v>#DIV/0!</v>
      </c>
      <c r="AX668" s="372" t="e">
        <f t="shared" si="511"/>
        <v>#DIV/0!</v>
      </c>
      <c r="AY668" s="372">
        <f>AI668/'Приложение 1.1'!J666</f>
        <v>0</v>
      </c>
      <c r="AZ668" s="404">
        <v>766.59</v>
      </c>
      <c r="BA668" s="404">
        <v>2173.62</v>
      </c>
      <c r="BB668" s="404">
        <v>891.36</v>
      </c>
      <c r="BC668" s="404">
        <v>860.72</v>
      </c>
      <c r="BD668" s="404">
        <v>1699.83</v>
      </c>
      <c r="BE668" s="404">
        <v>1134.04</v>
      </c>
      <c r="BF668" s="404">
        <v>2338035</v>
      </c>
      <c r="BG668" s="404">
        <f t="shared" si="512"/>
        <v>4644</v>
      </c>
      <c r="BH668" s="404">
        <v>9186</v>
      </c>
      <c r="BI668" s="404">
        <v>3559.09</v>
      </c>
      <c r="BJ668" s="404">
        <v>6295.55</v>
      </c>
      <c r="BK668" s="404">
        <f t="shared" si="513"/>
        <v>934101.09</v>
      </c>
      <c r="BL668" s="373" t="str">
        <f t="shared" si="514"/>
        <v xml:space="preserve"> </v>
      </c>
      <c r="BM668" s="373" t="e">
        <f t="shared" si="515"/>
        <v>#DIV/0!</v>
      </c>
      <c r="BN668" s="373" t="e">
        <f t="shared" si="516"/>
        <v>#DIV/0!</v>
      </c>
      <c r="BO668" s="373" t="e">
        <f t="shared" si="517"/>
        <v>#DIV/0!</v>
      </c>
      <c r="BP668" s="373" t="e">
        <f t="shared" si="518"/>
        <v>#DIV/0!</v>
      </c>
      <c r="BQ668" s="373" t="e">
        <f t="shared" si="519"/>
        <v>#DIV/0!</v>
      </c>
      <c r="BR668" s="373" t="e">
        <f t="shared" si="520"/>
        <v>#DIV/0!</v>
      </c>
      <c r="BS668" s="373" t="str">
        <f t="shared" si="521"/>
        <v xml:space="preserve"> </v>
      </c>
      <c r="BT668" s="373" t="e">
        <f t="shared" si="522"/>
        <v>#DIV/0!</v>
      </c>
      <c r="BU668" s="373" t="e">
        <f t="shared" si="523"/>
        <v>#DIV/0!</v>
      </c>
      <c r="BV668" s="373" t="e">
        <f t="shared" si="524"/>
        <v>#DIV/0!</v>
      </c>
      <c r="BW668" s="373" t="str">
        <f t="shared" si="525"/>
        <v xml:space="preserve"> </v>
      </c>
      <c r="BY668" s="406">
        <f t="shared" si="526"/>
        <v>2.5116748768971151</v>
      </c>
      <c r="BZ668" s="407">
        <f t="shared" si="527"/>
        <v>1.2603254921271896</v>
      </c>
      <c r="CA668" s="408">
        <f t="shared" si="528"/>
        <v>4164.6094499533847</v>
      </c>
      <c r="CB668" s="404">
        <f t="shared" si="529"/>
        <v>4852.9799999999996</v>
      </c>
      <c r="CC668" s="409" t="str">
        <f t="shared" si="530"/>
        <v xml:space="preserve"> </v>
      </c>
    </row>
    <row r="669" spans="1:82" s="403" customFormat="1" ht="12" customHeight="1">
      <c r="A669" s="877" t="s">
        <v>3</v>
      </c>
      <c r="B669" s="878"/>
      <c r="C669" s="878"/>
      <c r="D669" s="878"/>
      <c r="E669" s="878"/>
      <c r="F669" s="878"/>
      <c r="G669" s="878"/>
      <c r="H669" s="878"/>
      <c r="I669" s="878"/>
      <c r="J669" s="878"/>
      <c r="K669" s="878"/>
      <c r="L669" s="878"/>
      <c r="M669" s="878"/>
      <c r="N669" s="878"/>
      <c r="O669" s="878"/>
      <c r="P669" s="878"/>
      <c r="Q669" s="878"/>
      <c r="R669" s="878"/>
      <c r="S669" s="878"/>
      <c r="T669" s="878"/>
      <c r="U669" s="878"/>
      <c r="V669" s="878"/>
      <c r="W669" s="878"/>
      <c r="X669" s="878"/>
      <c r="Y669" s="878"/>
      <c r="Z669" s="878"/>
      <c r="AA669" s="878"/>
      <c r="AB669" s="878"/>
      <c r="AC669" s="878"/>
      <c r="AD669" s="878"/>
      <c r="AE669" s="878"/>
      <c r="AF669" s="878"/>
      <c r="AG669" s="878"/>
      <c r="AH669" s="878"/>
      <c r="AI669" s="878"/>
      <c r="AJ669" s="878"/>
      <c r="AK669" s="878"/>
      <c r="AL669" s="879"/>
      <c r="AN669" s="372" t="e">
        <f>I669/'Приложение 1.1'!J667</f>
        <v>#DIV/0!</v>
      </c>
      <c r="AO669" s="372" t="e">
        <f t="shared" si="502"/>
        <v>#DIV/0!</v>
      </c>
      <c r="AP669" s="372" t="e">
        <f t="shared" si="503"/>
        <v>#DIV/0!</v>
      </c>
      <c r="AQ669" s="372" t="e">
        <f t="shared" si="504"/>
        <v>#DIV/0!</v>
      </c>
      <c r="AR669" s="372" t="e">
        <f t="shared" si="505"/>
        <v>#DIV/0!</v>
      </c>
      <c r="AS669" s="372" t="e">
        <f t="shared" si="506"/>
        <v>#DIV/0!</v>
      </c>
      <c r="AT669" s="372" t="e">
        <f t="shared" si="507"/>
        <v>#DIV/0!</v>
      </c>
      <c r="AU669" s="372" t="e">
        <f t="shared" si="508"/>
        <v>#DIV/0!</v>
      </c>
      <c r="AV669" s="372" t="e">
        <f t="shared" si="509"/>
        <v>#DIV/0!</v>
      </c>
      <c r="AW669" s="372" t="e">
        <f t="shared" si="510"/>
        <v>#DIV/0!</v>
      </c>
      <c r="AX669" s="372" t="e">
        <f t="shared" si="511"/>
        <v>#DIV/0!</v>
      </c>
      <c r="AY669" s="372" t="e">
        <f>AI669/'Приложение 1.1'!J667</f>
        <v>#DIV/0!</v>
      </c>
      <c r="AZ669" s="404">
        <v>766.59</v>
      </c>
      <c r="BA669" s="404">
        <v>2173.62</v>
      </c>
      <c r="BB669" s="404">
        <v>891.36</v>
      </c>
      <c r="BC669" s="404">
        <v>860.72</v>
      </c>
      <c r="BD669" s="404">
        <v>1699.83</v>
      </c>
      <c r="BE669" s="404">
        <v>1134.04</v>
      </c>
      <c r="BF669" s="404">
        <v>2338035</v>
      </c>
      <c r="BG669" s="404">
        <f t="shared" si="512"/>
        <v>4644</v>
      </c>
      <c r="BH669" s="404">
        <v>9186</v>
      </c>
      <c r="BI669" s="404">
        <v>3559.09</v>
      </c>
      <c r="BJ669" s="404">
        <v>6295.55</v>
      </c>
      <c r="BK669" s="404">
        <f t="shared" si="513"/>
        <v>934101.09</v>
      </c>
      <c r="BL669" s="373" t="e">
        <f t="shared" si="514"/>
        <v>#DIV/0!</v>
      </c>
      <c r="BM669" s="373" t="e">
        <f t="shared" si="515"/>
        <v>#DIV/0!</v>
      </c>
      <c r="BN669" s="373" t="e">
        <f t="shared" si="516"/>
        <v>#DIV/0!</v>
      </c>
      <c r="BO669" s="373" t="e">
        <f t="shared" si="517"/>
        <v>#DIV/0!</v>
      </c>
      <c r="BP669" s="373" t="e">
        <f t="shared" si="518"/>
        <v>#DIV/0!</v>
      </c>
      <c r="BQ669" s="373" t="e">
        <f t="shared" si="519"/>
        <v>#DIV/0!</v>
      </c>
      <c r="BR669" s="373" t="e">
        <f t="shared" si="520"/>
        <v>#DIV/0!</v>
      </c>
      <c r="BS669" s="373" t="e">
        <f t="shared" si="521"/>
        <v>#DIV/0!</v>
      </c>
      <c r="BT669" s="373" t="e">
        <f t="shared" si="522"/>
        <v>#DIV/0!</v>
      </c>
      <c r="BU669" s="373" t="e">
        <f t="shared" si="523"/>
        <v>#DIV/0!</v>
      </c>
      <c r="BV669" s="373" t="e">
        <f t="shared" si="524"/>
        <v>#DIV/0!</v>
      </c>
      <c r="BW669" s="373" t="e">
        <f t="shared" si="525"/>
        <v>#DIV/0!</v>
      </c>
      <c r="BY669" s="406" t="e">
        <f t="shared" si="526"/>
        <v>#DIV/0!</v>
      </c>
      <c r="BZ669" s="407" t="e">
        <f t="shared" si="527"/>
        <v>#DIV/0!</v>
      </c>
      <c r="CA669" s="408" t="e">
        <f t="shared" si="528"/>
        <v>#DIV/0!</v>
      </c>
      <c r="CB669" s="404">
        <f t="shared" si="529"/>
        <v>4852.9799999999996</v>
      </c>
      <c r="CC669" s="409" t="e">
        <f t="shared" si="530"/>
        <v>#DIV/0!</v>
      </c>
    </row>
    <row r="670" spans="1:82" s="403" customFormat="1" ht="9" customHeight="1">
      <c r="A670" s="164">
        <v>247</v>
      </c>
      <c r="B670" s="459" t="s">
        <v>937</v>
      </c>
      <c r="C670" s="460">
        <v>1072.3800000000001</v>
      </c>
      <c r="D670" s="413"/>
      <c r="E670" s="460"/>
      <c r="F670" s="460"/>
      <c r="G670" s="415">
        <f>ROUND(X670+AJ670+AK670,2)</f>
        <v>3389127.11</v>
      </c>
      <c r="H670" s="410">
        <f>I670+K670+M670+O670+Q670+S670</f>
        <v>0</v>
      </c>
      <c r="I670" s="416">
        <v>0</v>
      </c>
      <c r="J670" s="416">
        <v>0</v>
      </c>
      <c r="K670" s="416">
        <v>0</v>
      </c>
      <c r="L670" s="416">
        <v>0</v>
      </c>
      <c r="M670" s="416">
        <v>0</v>
      </c>
      <c r="N670" s="410">
        <v>0</v>
      </c>
      <c r="O670" s="410">
        <v>0</v>
      </c>
      <c r="P670" s="410">
        <v>0</v>
      </c>
      <c r="Q670" s="410">
        <v>0</v>
      </c>
      <c r="R670" s="410">
        <v>0</v>
      </c>
      <c r="S670" s="410">
        <v>0</v>
      </c>
      <c r="T670" s="417">
        <v>0</v>
      </c>
      <c r="U670" s="410">
        <v>0</v>
      </c>
      <c r="V670" s="424" t="s">
        <v>993</v>
      </c>
      <c r="W670" s="461">
        <v>884</v>
      </c>
      <c r="X670" s="410">
        <f>ROUND(IF(V670="СК",4852.98,5055.69)*0.955*0.79*W670,2)</f>
        <v>3236616.39</v>
      </c>
      <c r="Y670" s="405">
        <v>0</v>
      </c>
      <c r="Z670" s="405">
        <v>0</v>
      </c>
      <c r="AA670" s="405">
        <v>0</v>
      </c>
      <c r="AB670" s="405">
        <v>0</v>
      </c>
      <c r="AC670" s="405">
        <v>0</v>
      </c>
      <c r="AD670" s="405">
        <v>0</v>
      </c>
      <c r="AE670" s="405">
        <v>0</v>
      </c>
      <c r="AF670" s="405">
        <v>0</v>
      </c>
      <c r="AG670" s="405">
        <v>0</v>
      </c>
      <c r="AH670" s="405">
        <v>0</v>
      </c>
      <c r="AI670" s="405">
        <v>0</v>
      </c>
      <c r="AJ670" s="405">
        <f>ROUND(X670/95.5*3,2)</f>
        <v>101673.81</v>
      </c>
      <c r="AK670" s="405">
        <f>ROUND(X670/95.5*1.5,2)</f>
        <v>50836.91</v>
      </c>
      <c r="AL670" s="405">
        <v>0</v>
      </c>
      <c r="AN670" s="372">
        <f>I670/'Приложение 1.1'!J668</f>
        <v>0</v>
      </c>
      <c r="AO670" s="372" t="e">
        <f t="shared" si="502"/>
        <v>#DIV/0!</v>
      </c>
      <c r="AP670" s="372" t="e">
        <f t="shared" si="503"/>
        <v>#DIV/0!</v>
      </c>
      <c r="AQ670" s="372" t="e">
        <f t="shared" si="504"/>
        <v>#DIV/0!</v>
      </c>
      <c r="AR670" s="372" t="e">
        <f t="shared" si="505"/>
        <v>#DIV/0!</v>
      </c>
      <c r="AS670" s="372" t="e">
        <f t="shared" si="506"/>
        <v>#DIV/0!</v>
      </c>
      <c r="AT670" s="372" t="e">
        <f t="shared" si="507"/>
        <v>#DIV/0!</v>
      </c>
      <c r="AU670" s="372">
        <f t="shared" si="508"/>
        <v>3661.3307579185521</v>
      </c>
      <c r="AV670" s="372" t="e">
        <f t="shared" si="509"/>
        <v>#DIV/0!</v>
      </c>
      <c r="AW670" s="372" t="e">
        <f t="shared" si="510"/>
        <v>#DIV/0!</v>
      </c>
      <c r="AX670" s="372" t="e">
        <f t="shared" si="511"/>
        <v>#DIV/0!</v>
      </c>
      <c r="AY670" s="372">
        <f>AI670/'Приложение 1.1'!J668</f>
        <v>0</v>
      </c>
      <c r="AZ670" s="404">
        <v>766.59</v>
      </c>
      <c r="BA670" s="404">
        <v>2173.62</v>
      </c>
      <c r="BB670" s="404">
        <v>891.36</v>
      </c>
      <c r="BC670" s="404">
        <v>860.72</v>
      </c>
      <c r="BD670" s="404">
        <v>1699.83</v>
      </c>
      <c r="BE670" s="404">
        <v>1134.04</v>
      </c>
      <c r="BF670" s="404">
        <v>2338035</v>
      </c>
      <c r="BG670" s="404">
        <f t="shared" si="512"/>
        <v>4644</v>
      </c>
      <c r="BH670" s="404">
        <v>9186</v>
      </c>
      <c r="BI670" s="404">
        <v>3559.09</v>
      </c>
      <c r="BJ670" s="404">
        <v>6295.55</v>
      </c>
      <c r="BK670" s="404">
        <f t="shared" si="513"/>
        <v>934101.09</v>
      </c>
      <c r="BL670" s="373" t="str">
        <f t="shared" si="514"/>
        <v xml:space="preserve"> </v>
      </c>
      <c r="BM670" s="373" t="e">
        <f t="shared" si="515"/>
        <v>#DIV/0!</v>
      </c>
      <c r="BN670" s="373" t="e">
        <f t="shared" si="516"/>
        <v>#DIV/0!</v>
      </c>
      <c r="BO670" s="373" t="e">
        <f t="shared" si="517"/>
        <v>#DIV/0!</v>
      </c>
      <c r="BP670" s="373" t="e">
        <f t="shared" si="518"/>
        <v>#DIV/0!</v>
      </c>
      <c r="BQ670" s="373" t="e">
        <f t="shared" si="519"/>
        <v>#DIV/0!</v>
      </c>
      <c r="BR670" s="373" t="e">
        <f t="shared" si="520"/>
        <v>#DIV/0!</v>
      </c>
      <c r="BS670" s="373" t="str">
        <f t="shared" si="521"/>
        <v xml:space="preserve"> </v>
      </c>
      <c r="BT670" s="373" t="e">
        <f t="shared" si="522"/>
        <v>#DIV/0!</v>
      </c>
      <c r="BU670" s="373" t="e">
        <f t="shared" si="523"/>
        <v>#DIV/0!</v>
      </c>
      <c r="BV670" s="373" t="e">
        <f t="shared" si="524"/>
        <v>#DIV/0!</v>
      </c>
      <c r="BW670" s="373" t="str">
        <f t="shared" si="525"/>
        <v xml:space="preserve"> </v>
      </c>
      <c r="BY670" s="406">
        <f t="shared" si="526"/>
        <v>2.9999999026297957</v>
      </c>
      <c r="BZ670" s="407">
        <f t="shared" si="527"/>
        <v>1.5000000988455109</v>
      </c>
      <c r="CA670" s="408">
        <f t="shared" si="528"/>
        <v>3833.854196832579</v>
      </c>
      <c r="CB670" s="404">
        <f t="shared" si="529"/>
        <v>4852.9799999999996</v>
      </c>
      <c r="CC670" s="409" t="str">
        <f t="shared" si="530"/>
        <v xml:space="preserve"> </v>
      </c>
    </row>
    <row r="671" spans="1:82" s="403" customFormat="1" ht="24" customHeight="1">
      <c r="A671" s="875" t="s">
        <v>6</v>
      </c>
      <c r="B671" s="875"/>
      <c r="C671" s="460">
        <f>SUM(C670)</f>
        <v>1072.3800000000001</v>
      </c>
      <c r="D671" s="462"/>
      <c r="E671" s="424"/>
      <c r="F671" s="424"/>
      <c r="G671" s="460">
        <f>SUM(G670)</f>
        <v>3389127.11</v>
      </c>
      <c r="H671" s="460">
        <f t="shared" ref="H671:AL671" si="571">SUM(H670)</f>
        <v>0</v>
      </c>
      <c r="I671" s="460">
        <f t="shared" si="571"/>
        <v>0</v>
      </c>
      <c r="J671" s="460">
        <f t="shared" si="571"/>
        <v>0</v>
      </c>
      <c r="K671" s="460">
        <f t="shared" si="571"/>
        <v>0</v>
      </c>
      <c r="L671" s="460">
        <f t="shared" si="571"/>
        <v>0</v>
      </c>
      <c r="M671" s="460">
        <f t="shared" si="571"/>
        <v>0</v>
      </c>
      <c r="N671" s="460">
        <f t="shared" si="571"/>
        <v>0</v>
      </c>
      <c r="O671" s="460">
        <f t="shared" si="571"/>
        <v>0</v>
      </c>
      <c r="P671" s="460">
        <f t="shared" si="571"/>
        <v>0</v>
      </c>
      <c r="Q671" s="460">
        <f t="shared" si="571"/>
        <v>0</v>
      </c>
      <c r="R671" s="460">
        <f t="shared" si="571"/>
        <v>0</v>
      </c>
      <c r="S671" s="460">
        <f t="shared" si="571"/>
        <v>0</v>
      </c>
      <c r="T671" s="463">
        <f t="shared" si="571"/>
        <v>0</v>
      </c>
      <c r="U671" s="460">
        <f t="shared" si="571"/>
        <v>0</v>
      </c>
      <c r="V671" s="424" t="s">
        <v>388</v>
      </c>
      <c r="W671" s="460">
        <f t="shared" si="571"/>
        <v>884</v>
      </c>
      <c r="X671" s="460">
        <f t="shared" si="571"/>
        <v>3236616.39</v>
      </c>
      <c r="Y671" s="460">
        <f t="shared" si="571"/>
        <v>0</v>
      </c>
      <c r="Z671" s="460">
        <f t="shared" si="571"/>
        <v>0</v>
      </c>
      <c r="AA671" s="460">
        <f t="shared" si="571"/>
        <v>0</v>
      </c>
      <c r="AB671" s="460">
        <f t="shared" si="571"/>
        <v>0</v>
      </c>
      <c r="AC671" s="460">
        <f t="shared" si="571"/>
        <v>0</v>
      </c>
      <c r="AD671" s="460">
        <f t="shared" si="571"/>
        <v>0</v>
      </c>
      <c r="AE671" s="460">
        <f t="shared" si="571"/>
        <v>0</v>
      </c>
      <c r="AF671" s="460">
        <f t="shared" si="571"/>
        <v>0</v>
      </c>
      <c r="AG671" s="460">
        <f t="shared" si="571"/>
        <v>0</v>
      </c>
      <c r="AH671" s="460">
        <f t="shared" si="571"/>
        <v>0</v>
      </c>
      <c r="AI671" s="460">
        <f t="shared" si="571"/>
        <v>0</v>
      </c>
      <c r="AJ671" s="460">
        <f t="shared" si="571"/>
        <v>101673.81</v>
      </c>
      <c r="AK671" s="460">
        <f t="shared" si="571"/>
        <v>50836.91</v>
      </c>
      <c r="AL671" s="460">
        <f t="shared" si="571"/>
        <v>0</v>
      </c>
      <c r="AN671" s="372">
        <f>I671/'Приложение 1.1'!J669</f>
        <v>0</v>
      </c>
      <c r="AO671" s="372" t="e">
        <f t="shared" si="502"/>
        <v>#DIV/0!</v>
      </c>
      <c r="AP671" s="372" t="e">
        <f t="shared" si="503"/>
        <v>#DIV/0!</v>
      </c>
      <c r="AQ671" s="372" t="e">
        <f t="shared" si="504"/>
        <v>#DIV/0!</v>
      </c>
      <c r="AR671" s="372" t="e">
        <f t="shared" si="505"/>
        <v>#DIV/0!</v>
      </c>
      <c r="AS671" s="372" t="e">
        <f t="shared" si="506"/>
        <v>#DIV/0!</v>
      </c>
      <c r="AT671" s="372" t="e">
        <f t="shared" si="507"/>
        <v>#DIV/0!</v>
      </c>
      <c r="AU671" s="372">
        <f t="shared" si="508"/>
        <v>3661.3307579185521</v>
      </c>
      <c r="AV671" s="372" t="e">
        <f t="shared" si="509"/>
        <v>#DIV/0!</v>
      </c>
      <c r="AW671" s="372" t="e">
        <f t="shared" si="510"/>
        <v>#DIV/0!</v>
      </c>
      <c r="AX671" s="372" t="e">
        <f t="shared" si="511"/>
        <v>#DIV/0!</v>
      </c>
      <c r="AY671" s="372">
        <f>AI671/'Приложение 1.1'!J669</f>
        <v>0</v>
      </c>
      <c r="AZ671" s="404">
        <v>766.59</v>
      </c>
      <c r="BA671" s="404">
        <v>2173.62</v>
      </c>
      <c r="BB671" s="404">
        <v>891.36</v>
      </c>
      <c r="BC671" s="404">
        <v>860.72</v>
      </c>
      <c r="BD671" s="404">
        <v>1699.83</v>
      </c>
      <c r="BE671" s="404">
        <v>1134.04</v>
      </c>
      <c r="BF671" s="404">
        <v>2338035</v>
      </c>
      <c r="BG671" s="404">
        <f t="shared" si="512"/>
        <v>4644</v>
      </c>
      <c r="BH671" s="404">
        <v>9186</v>
      </c>
      <c r="BI671" s="404">
        <v>3559.09</v>
      </c>
      <c r="BJ671" s="404">
        <v>6295.55</v>
      </c>
      <c r="BK671" s="404">
        <f t="shared" si="513"/>
        <v>934101.09</v>
      </c>
      <c r="BL671" s="373" t="str">
        <f t="shared" si="514"/>
        <v xml:space="preserve"> </v>
      </c>
      <c r="BM671" s="373" t="e">
        <f t="shared" si="515"/>
        <v>#DIV/0!</v>
      </c>
      <c r="BN671" s="373" t="e">
        <f t="shared" si="516"/>
        <v>#DIV/0!</v>
      </c>
      <c r="BO671" s="373" t="e">
        <f t="shared" si="517"/>
        <v>#DIV/0!</v>
      </c>
      <c r="BP671" s="373" t="e">
        <f t="shared" si="518"/>
        <v>#DIV/0!</v>
      </c>
      <c r="BQ671" s="373" t="e">
        <f t="shared" si="519"/>
        <v>#DIV/0!</v>
      </c>
      <c r="BR671" s="373" t="e">
        <f t="shared" si="520"/>
        <v>#DIV/0!</v>
      </c>
      <c r="BS671" s="373" t="str">
        <f t="shared" si="521"/>
        <v xml:space="preserve"> </v>
      </c>
      <c r="BT671" s="373" t="e">
        <f t="shared" si="522"/>
        <v>#DIV/0!</v>
      </c>
      <c r="BU671" s="373" t="e">
        <f t="shared" si="523"/>
        <v>#DIV/0!</v>
      </c>
      <c r="BV671" s="373" t="e">
        <f t="shared" si="524"/>
        <v>#DIV/0!</v>
      </c>
      <c r="BW671" s="373" t="str">
        <f t="shared" si="525"/>
        <v xml:space="preserve"> </v>
      </c>
      <c r="BY671" s="406">
        <f t="shared" si="526"/>
        <v>2.9999999026297957</v>
      </c>
      <c r="BZ671" s="407">
        <f t="shared" si="527"/>
        <v>1.5000000988455109</v>
      </c>
      <c r="CA671" s="408">
        <f t="shared" si="528"/>
        <v>3833.854196832579</v>
      </c>
      <c r="CB671" s="404">
        <f t="shared" si="529"/>
        <v>4852.9799999999996</v>
      </c>
      <c r="CC671" s="409" t="str">
        <f t="shared" si="530"/>
        <v xml:space="preserve"> </v>
      </c>
    </row>
    <row r="672" spans="1:82" s="403" customFormat="1" ht="12" customHeight="1">
      <c r="A672" s="872" t="s">
        <v>11</v>
      </c>
      <c r="B672" s="873"/>
      <c r="C672" s="873"/>
      <c r="D672" s="873"/>
      <c r="E672" s="873"/>
      <c r="F672" s="873"/>
      <c r="G672" s="873"/>
      <c r="H672" s="873"/>
      <c r="I672" s="873"/>
      <c r="J672" s="873"/>
      <c r="K672" s="873"/>
      <c r="L672" s="873"/>
      <c r="M672" s="873"/>
      <c r="N672" s="873"/>
      <c r="O672" s="873"/>
      <c r="P672" s="873"/>
      <c r="Q672" s="873"/>
      <c r="R672" s="873"/>
      <c r="S672" s="873"/>
      <c r="T672" s="873"/>
      <c r="U672" s="873"/>
      <c r="V672" s="873"/>
      <c r="W672" s="873"/>
      <c r="X672" s="873"/>
      <c r="Y672" s="873"/>
      <c r="Z672" s="873"/>
      <c r="AA672" s="873"/>
      <c r="AB672" s="873"/>
      <c r="AC672" s="873"/>
      <c r="AD672" s="873"/>
      <c r="AE672" s="873"/>
      <c r="AF672" s="873"/>
      <c r="AG672" s="873"/>
      <c r="AH672" s="873"/>
      <c r="AI672" s="873"/>
      <c r="AJ672" s="873"/>
      <c r="AK672" s="873"/>
      <c r="AL672" s="874"/>
      <c r="AN672" s="372" t="e">
        <f>I672/'Приложение 1.1'!J670</f>
        <v>#DIV/0!</v>
      </c>
      <c r="AO672" s="372" t="e">
        <f t="shared" si="502"/>
        <v>#DIV/0!</v>
      </c>
      <c r="AP672" s="372" t="e">
        <f t="shared" si="503"/>
        <v>#DIV/0!</v>
      </c>
      <c r="AQ672" s="372" t="e">
        <f t="shared" si="504"/>
        <v>#DIV/0!</v>
      </c>
      <c r="AR672" s="372" t="e">
        <f t="shared" si="505"/>
        <v>#DIV/0!</v>
      </c>
      <c r="AS672" s="372" t="e">
        <f t="shared" si="506"/>
        <v>#DIV/0!</v>
      </c>
      <c r="AT672" s="372" t="e">
        <f t="shared" si="507"/>
        <v>#DIV/0!</v>
      </c>
      <c r="AU672" s="372" t="e">
        <f t="shared" si="508"/>
        <v>#DIV/0!</v>
      </c>
      <c r="AV672" s="372" t="e">
        <f t="shared" si="509"/>
        <v>#DIV/0!</v>
      </c>
      <c r="AW672" s="372" t="e">
        <f t="shared" si="510"/>
        <v>#DIV/0!</v>
      </c>
      <c r="AX672" s="372" t="e">
        <f t="shared" si="511"/>
        <v>#DIV/0!</v>
      </c>
      <c r="AY672" s="372" t="e">
        <f>AI672/'Приложение 1.1'!J670</f>
        <v>#DIV/0!</v>
      </c>
      <c r="AZ672" s="404">
        <v>766.59</v>
      </c>
      <c r="BA672" s="404">
        <v>2173.62</v>
      </c>
      <c r="BB672" s="404">
        <v>891.36</v>
      </c>
      <c r="BC672" s="404">
        <v>860.72</v>
      </c>
      <c r="BD672" s="404">
        <v>1699.83</v>
      </c>
      <c r="BE672" s="404">
        <v>1134.04</v>
      </c>
      <c r="BF672" s="404">
        <v>2338035</v>
      </c>
      <c r="BG672" s="404">
        <f t="shared" si="512"/>
        <v>4644</v>
      </c>
      <c r="BH672" s="404">
        <v>9186</v>
      </c>
      <c r="BI672" s="404">
        <v>3559.09</v>
      </c>
      <c r="BJ672" s="404">
        <v>6295.55</v>
      </c>
      <c r="BK672" s="404">
        <f t="shared" si="513"/>
        <v>934101.09</v>
      </c>
      <c r="BL672" s="373" t="e">
        <f t="shared" si="514"/>
        <v>#DIV/0!</v>
      </c>
      <c r="BM672" s="373" t="e">
        <f t="shared" si="515"/>
        <v>#DIV/0!</v>
      </c>
      <c r="BN672" s="373" t="e">
        <f t="shared" si="516"/>
        <v>#DIV/0!</v>
      </c>
      <c r="BO672" s="373" t="e">
        <f t="shared" si="517"/>
        <v>#DIV/0!</v>
      </c>
      <c r="BP672" s="373" t="e">
        <f t="shared" si="518"/>
        <v>#DIV/0!</v>
      </c>
      <c r="BQ672" s="373" t="e">
        <f t="shared" si="519"/>
        <v>#DIV/0!</v>
      </c>
      <c r="BR672" s="373" t="e">
        <f t="shared" si="520"/>
        <v>#DIV/0!</v>
      </c>
      <c r="BS672" s="373" t="e">
        <f t="shared" si="521"/>
        <v>#DIV/0!</v>
      </c>
      <c r="BT672" s="373" t="e">
        <f t="shared" si="522"/>
        <v>#DIV/0!</v>
      </c>
      <c r="BU672" s="373" t="e">
        <f t="shared" si="523"/>
        <v>#DIV/0!</v>
      </c>
      <c r="BV672" s="373" t="e">
        <f t="shared" si="524"/>
        <v>#DIV/0!</v>
      </c>
      <c r="BW672" s="373" t="e">
        <f t="shared" si="525"/>
        <v>#DIV/0!</v>
      </c>
      <c r="BY672" s="406" t="e">
        <f t="shared" si="526"/>
        <v>#DIV/0!</v>
      </c>
      <c r="BZ672" s="407" t="e">
        <f t="shared" si="527"/>
        <v>#DIV/0!</v>
      </c>
      <c r="CA672" s="408" t="e">
        <f t="shared" si="528"/>
        <v>#DIV/0!</v>
      </c>
      <c r="CB672" s="404">
        <f t="shared" si="529"/>
        <v>4852.9799999999996</v>
      </c>
      <c r="CC672" s="409" t="e">
        <f t="shared" si="530"/>
        <v>#DIV/0!</v>
      </c>
    </row>
    <row r="673" spans="1:82" s="403" customFormat="1" ht="9" customHeight="1">
      <c r="A673" s="139">
        <v>248</v>
      </c>
      <c r="B673" s="464" t="s">
        <v>944</v>
      </c>
      <c r="C673" s="444">
        <v>234.8</v>
      </c>
      <c r="D673" s="413"/>
      <c r="E673" s="444"/>
      <c r="F673" s="444"/>
      <c r="G673" s="415">
        <f>ROUND(X673+AJ673+AK673,2)</f>
        <v>678592.19</v>
      </c>
      <c r="H673" s="410">
        <f>I673+K673+M673+O673+Q673+S673</f>
        <v>0</v>
      </c>
      <c r="I673" s="416">
        <v>0</v>
      </c>
      <c r="J673" s="416">
        <v>0</v>
      </c>
      <c r="K673" s="416">
        <v>0</v>
      </c>
      <c r="L673" s="416">
        <v>0</v>
      </c>
      <c r="M673" s="416">
        <v>0</v>
      </c>
      <c r="N673" s="410">
        <v>0</v>
      </c>
      <c r="O673" s="410">
        <v>0</v>
      </c>
      <c r="P673" s="410">
        <v>0</v>
      </c>
      <c r="Q673" s="410">
        <v>0</v>
      </c>
      <c r="R673" s="410">
        <v>0</v>
      </c>
      <c r="S673" s="410">
        <v>0</v>
      </c>
      <c r="T673" s="417">
        <v>0</v>
      </c>
      <c r="U673" s="410">
        <v>0</v>
      </c>
      <c r="V673" s="424" t="s">
        <v>993</v>
      </c>
      <c r="W673" s="448">
        <v>177</v>
      </c>
      <c r="X673" s="410">
        <f>ROUND(IF(V673="СК",4852.98,5055.69)*0.955*0.79*W673,2)</f>
        <v>648055.54</v>
      </c>
      <c r="Y673" s="405">
        <v>0</v>
      </c>
      <c r="Z673" s="405">
        <v>0</v>
      </c>
      <c r="AA673" s="405">
        <v>0</v>
      </c>
      <c r="AB673" s="405">
        <v>0</v>
      </c>
      <c r="AC673" s="405">
        <v>0</v>
      </c>
      <c r="AD673" s="405">
        <v>0</v>
      </c>
      <c r="AE673" s="405">
        <v>0</v>
      </c>
      <c r="AF673" s="405">
        <v>0</v>
      </c>
      <c r="AG673" s="405">
        <v>0</v>
      </c>
      <c r="AH673" s="405">
        <v>0</v>
      </c>
      <c r="AI673" s="405">
        <v>0</v>
      </c>
      <c r="AJ673" s="405">
        <f>ROUND(X673/95.5*3,2)</f>
        <v>20357.77</v>
      </c>
      <c r="AK673" s="405">
        <f>ROUND(X673/95.5*1.5,2)</f>
        <v>10178.879999999999</v>
      </c>
      <c r="AL673" s="405">
        <v>0</v>
      </c>
      <c r="AN673" s="372">
        <f>I673/'Приложение 1.1'!J671</f>
        <v>0</v>
      </c>
      <c r="AO673" s="372" t="e">
        <f t="shared" si="502"/>
        <v>#DIV/0!</v>
      </c>
      <c r="AP673" s="372" t="e">
        <f t="shared" si="503"/>
        <v>#DIV/0!</v>
      </c>
      <c r="AQ673" s="372" t="e">
        <f t="shared" si="504"/>
        <v>#DIV/0!</v>
      </c>
      <c r="AR673" s="372" t="e">
        <f t="shared" si="505"/>
        <v>#DIV/0!</v>
      </c>
      <c r="AS673" s="372" t="e">
        <f t="shared" si="506"/>
        <v>#DIV/0!</v>
      </c>
      <c r="AT673" s="372" t="e">
        <f t="shared" si="507"/>
        <v>#DIV/0!</v>
      </c>
      <c r="AU673" s="372">
        <f t="shared" si="508"/>
        <v>3661.3307344632772</v>
      </c>
      <c r="AV673" s="372" t="e">
        <f t="shared" si="509"/>
        <v>#DIV/0!</v>
      </c>
      <c r="AW673" s="372" t="e">
        <f t="shared" si="510"/>
        <v>#DIV/0!</v>
      </c>
      <c r="AX673" s="372" t="e">
        <f t="shared" si="511"/>
        <v>#DIV/0!</v>
      </c>
      <c r="AY673" s="372">
        <f>AI673/'Приложение 1.1'!J671</f>
        <v>0</v>
      </c>
      <c r="AZ673" s="404">
        <v>766.59</v>
      </c>
      <c r="BA673" s="404">
        <v>2173.62</v>
      </c>
      <c r="BB673" s="404">
        <v>891.36</v>
      </c>
      <c r="BC673" s="404">
        <v>860.72</v>
      </c>
      <c r="BD673" s="404">
        <v>1699.83</v>
      </c>
      <c r="BE673" s="404">
        <v>1134.04</v>
      </c>
      <c r="BF673" s="404">
        <v>2338035</v>
      </c>
      <c r="BG673" s="404">
        <f t="shared" si="512"/>
        <v>4644</v>
      </c>
      <c r="BH673" s="404">
        <v>9186</v>
      </c>
      <c r="BI673" s="404">
        <v>3559.09</v>
      </c>
      <c r="BJ673" s="404">
        <v>6295.55</v>
      </c>
      <c r="BK673" s="404">
        <f t="shared" si="513"/>
        <v>934101.09</v>
      </c>
      <c r="BL673" s="373" t="str">
        <f t="shared" si="514"/>
        <v xml:space="preserve"> </v>
      </c>
      <c r="BM673" s="373" t="e">
        <f t="shared" si="515"/>
        <v>#DIV/0!</v>
      </c>
      <c r="BN673" s="373" t="e">
        <f t="shared" si="516"/>
        <v>#DIV/0!</v>
      </c>
      <c r="BO673" s="373" t="e">
        <f t="shared" si="517"/>
        <v>#DIV/0!</v>
      </c>
      <c r="BP673" s="373" t="e">
        <f t="shared" si="518"/>
        <v>#DIV/0!</v>
      </c>
      <c r="BQ673" s="373" t="e">
        <f t="shared" si="519"/>
        <v>#DIV/0!</v>
      </c>
      <c r="BR673" s="373" t="e">
        <f t="shared" si="520"/>
        <v>#DIV/0!</v>
      </c>
      <c r="BS673" s="373" t="str">
        <f t="shared" si="521"/>
        <v xml:space="preserve"> </v>
      </c>
      <c r="BT673" s="373" t="e">
        <f t="shared" si="522"/>
        <v>#DIV/0!</v>
      </c>
      <c r="BU673" s="373" t="e">
        <f t="shared" si="523"/>
        <v>#DIV/0!</v>
      </c>
      <c r="BV673" s="373" t="e">
        <f t="shared" si="524"/>
        <v>#DIV/0!</v>
      </c>
      <c r="BW673" s="373" t="str">
        <f t="shared" si="525"/>
        <v xml:space="preserve"> </v>
      </c>
      <c r="BY673" s="406">
        <f t="shared" si="526"/>
        <v>3.0000006336648233</v>
      </c>
      <c r="BZ673" s="407">
        <f t="shared" si="527"/>
        <v>1.4999995800128498</v>
      </c>
      <c r="CA673" s="408">
        <f t="shared" si="528"/>
        <v>3833.8541807909601</v>
      </c>
      <c r="CB673" s="404">
        <f t="shared" si="529"/>
        <v>4852.9799999999996</v>
      </c>
      <c r="CC673" s="409" t="str">
        <f t="shared" si="530"/>
        <v xml:space="preserve"> </v>
      </c>
    </row>
    <row r="674" spans="1:82" s="403" customFormat="1" ht="9" customHeight="1">
      <c r="A674" s="139">
        <v>249</v>
      </c>
      <c r="B674" s="464" t="s">
        <v>945</v>
      </c>
      <c r="C674" s="444">
        <v>487.2</v>
      </c>
      <c r="D674" s="413"/>
      <c r="E674" s="444"/>
      <c r="F674" s="444"/>
      <c r="G674" s="415">
        <f>ROUND(X674+AJ674+AK674,2)</f>
        <v>1341848.97</v>
      </c>
      <c r="H674" s="410">
        <f>I674+K674+M674+O674+Q674+S674</f>
        <v>0</v>
      </c>
      <c r="I674" s="416">
        <v>0</v>
      </c>
      <c r="J674" s="416">
        <v>0</v>
      </c>
      <c r="K674" s="416">
        <v>0</v>
      </c>
      <c r="L674" s="416">
        <v>0</v>
      </c>
      <c r="M674" s="416">
        <v>0</v>
      </c>
      <c r="N674" s="410">
        <v>0</v>
      </c>
      <c r="O674" s="410">
        <v>0</v>
      </c>
      <c r="P674" s="410">
        <v>0</v>
      </c>
      <c r="Q674" s="410">
        <v>0</v>
      </c>
      <c r="R674" s="410">
        <v>0</v>
      </c>
      <c r="S674" s="410">
        <v>0</v>
      </c>
      <c r="T674" s="417">
        <v>0</v>
      </c>
      <c r="U674" s="410">
        <v>0</v>
      </c>
      <c r="V674" s="424" t="s">
        <v>993</v>
      </c>
      <c r="W674" s="448">
        <v>350</v>
      </c>
      <c r="X674" s="410">
        <f>ROUND(IF(V674="СК",4852.98,5055.69)*0.955*0.79*W674,2)</f>
        <v>1281465.77</v>
      </c>
      <c r="Y674" s="405">
        <v>0</v>
      </c>
      <c r="Z674" s="405">
        <v>0</v>
      </c>
      <c r="AA674" s="405">
        <v>0</v>
      </c>
      <c r="AB674" s="405">
        <v>0</v>
      </c>
      <c r="AC674" s="405">
        <v>0</v>
      </c>
      <c r="AD674" s="405">
        <v>0</v>
      </c>
      <c r="AE674" s="405">
        <v>0</v>
      </c>
      <c r="AF674" s="405">
        <v>0</v>
      </c>
      <c r="AG674" s="405">
        <v>0</v>
      </c>
      <c r="AH674" s="405">
        <v>0</v>
      </c>
      <c r="AI674" s="405">
        <v>0</v>
      </c>
      <c r="AJ674" s="405">
        <f>ROUND(X674/95.5*3,2)</f>
        <v>40255.47</v>
      </c>
      <c r="AK674" s="405">
        <f>ROUND(X674/95.5*1.5,2)</f>
        <v>20127.73</v>
      </c>
      <c r="AL674" s="405">
        <v>0</v>
      </c>
      <c r="AN674" s="372">
        <f>I674/'Приложение 1.1'!J672</f>
        <v>0</v>
      </c>
      <c r="AO674" s="372" t="e">
        <f t="shared" si="502"/>
        <v>#DIV/0!</v>
      </c>
      <c r="AP674" s="372" t="e">
        <f t="shared" si="503"/>
        <v>#DIV/0!</v>
      </c>
      <c r="AQ674" s="372" t="e">
        <f t="shared" si="504"/>
        <v>#DIV/0!</v>
      </c>
      <c r="AR674" s="372" t="e">
        <f t="shared" si="505"/>
        <v>#DIV/0!</v>
      </c>
      <c r="AS674" s="372" t="e">
        <f t="shared" si="506"/>
        <v>#DIV/0!</v>
      </c>
      <c r="AT674" s="372" t="e">
        <f t="shared" si="507"/>
        <v>#DIV/0!</v>
      </c>
      <c r="AU674" s="372">
        <f t="shared" si="508"/>
        <v>3661.3307714285716</v>
      </c>
      <c r="AV674" s="372" t="e">
        <f t="shared" si="509"/>
        <v>#DIV/0!</v>
      </c>
      <c r="AW674" s="372" t="e">
        <f t="shared" si="510"/>
        <v>#DIV/0!</v>
      </c>
      <c r="AX674" s="372" t="e">
        <f t="shared" si="511"/>
        <v>#DIV/0!</v>
      </c>
      <c r="AY674" s="372">
        <f>AI674/'Приложение 1.1'!J672</f>
        <v>0</v>
      </c>
      <c r="AZ674" s="404">
        <v>766.59</v>
      </c>
      <c r="BA674" s="404">
        <v>2173.62</v>
      </c>
      <c r="BB674" s="404">
        <v>891.36</v>
      </c>
      <c r="BC674" s="404">
        <v>860.72</v>
      </c>
      <c r="BD674" s="404">
        <v>1699.83</v>
      </c>
      <c r="BE674" s="404">
        <v>1134.04</v>
      </c>
      <c r="BF674" s="404">
        <v>2338035</v>
      </c>
      <c r="BG674" s="404">
        <f t="shared" si="512"/>
        <v>4644</v>
      </c>
      <c r="BH674" s="404">
        <v>9186</v>
      </c>
      <c r="BI674" s="404">
        <v>3559.09</v>
      </c>
      <c r="BJ674" s="404">
        <v>6295.55</v>
      </c>
      <c r="BK674" s="404">
        <f t="shared" si="513"/>
        <v>934101.09</v>
      </c>
      <c r="BL674" s="373" t="str">
        <f t="shared" si="514"/>
        <v xml:space="preserve"> </v>
      </c>
      <c r="BM674" s="373" t="e">
        <f t="shared" si="515"/>
        <v>#DIV/0!</v>
      </c>
      <c r="BN674" s="373" t="e">
        <f t="shared" si="516"/>
        <v>#DIV/0!</v>
      </c>
      <c r="BO674" s="373" t="e">
        <f t="shared" si="517"/>
        <v>#DIV/0!</v>
      </c>
      <c r="BP674" s="373" t="e">
        <f t="shared" si="518"/>
        <v>#DIV/0!</v>
      </c>
      <c r="BQ674" s="373" t="e">
        <f t="shared" si="519"/>
        <v>#DIV/0!</v>
      </c>
      <c r="BR674" s="373" t="e">
        <f t="shared" si="520"/>
        <v>#DIV/0!</v>
      </c>
      <c r="BS674" s="373" t="str">
        <f t="shared" si="521"/>
        <v xml:space="preserve"> </v>
      </c>
      <c r="BT674" s="373" t="e">
        <f t="shared" si="522"/>
        <v>#DIV/0!</v>
      </c>
      <c r="BU674" s="373" t="e">
        <f t="shared" si="523"/>
        <v>#DIV/0!</v>
      </c>
      <c r="BV674" s="373" t="e">
        <f t="shared" si="524"/>
        <v>#DIV/0!</v>
      </c>
      <c r="BW674" s="373" t="str">
        <f t="shared" si="525"/>
        <v xml:space="preserve"> </v>
      </c>
      <c r="BY674" s="406">
        <f t="shared" si="526"/>
        <v>3.0000000670716318</v>
      </c>
      <c r="BZ674" s="407">
        <f t="shared" si="527"/>
        <v>1.4999996609156394</v>
      </c>
      <c r="CA674" s="408">
        <f t="shared" si="528"/>
        <v>3833.8541999999998</v>
      </c>
      <c r="CB674" s="404">
        <f t="shared" si="529"/>
        <v>4852.9799999999996</v>
      </c>
      <c r="CC674" s="409" t="str">
        <f t="shared" si="530"/>
        <v xml:space="preserve"> </v>
      </c>
      <c r="CD674" s="418">
        <f>CA674-CB674</f>
        <v>-1019.1257999999998</v>
      </c>
    </row>
    <row r="675" spans="1:82" s="403" customFormat="1" ht="9" customHeight="1">
      <c r="A675" s="139">
        <v>250</v>
      </c>
      <c r="B675" s="464" t="s">
        <v>946</v>
      </c>
      <c r="C675" s="444">
        <v>312.5</v>
      </c>
      <c r="D675" s="413"/>
      <c r="E675" s="444"/>
      <c r="F675" s="444"/>
      <c r="G675" s="415">
        <f>ROUND(X675+AJ675+AK675,2)</f>
        <v>1058143.76</v>
      </c>
      <c r="H675" s="410">
        <f>I675+K675+M675+O675+Q675+S675</f>
        <v>0</v>
      </c>
      <c r="I675" s="416">
        <v>0</v>
      </c>
      <c r="J675" s="416">
        <v>0</v>
      </c>
      <c r="K675" s="416">
        <v>0</v>
      </c>
      <c r="L675" s="416">
        <v>0</v>
      </c>
      <c r="M675" s="416">
        <v>0</v>
      </c>
      <c r="N675" s="410">
        <v>0</v>
      </c>
      <c r="O675" s="410">
        <v>0</v>
      </c>
      <c r="P675" s="410">
        <v>0</v>
      </c>
      <c r="Q675" s="410">
        <v>0</v>
      </c>
      <c r="R675" s="410">
        <v>0</v>
      </c>
      <c r="S675" s="410">
        <v>0</v>
      </c>
      <c r="T675" s="417">
        <v>0</v>
      </c>
      <c r="U675" s="410">
        <v>0</v>
      </c>
      <c r="V675" s="424" t="s">
        <v>993</v>
      </c>
      <c r="W675" s="448">
        <v>276</v>
      </c>
      <c r="X675" s="410">
        <f>ROUND(IF(V675="СК",4852.98,5055.69)*0.955*0.79*W675,2)</f>
        <v>1010527.29</v>
      </c>
      <c r="Y675" s="405">
        <v>0</v>
      </c>
      <c r="Z675" s="405">
        <v>0</v>
      </c>
      <c r="AA675" s="405">
        <v>0</v>
      </c>
      <c r="AB675" s="405">
        <v>0</v>
      </c>
      <c r="AC675" s="405">
        <v>0</v>
      </c>
      <c r="AD675" s="405">
        <v>0</v>
      </c>
      <c r="AE675" s="405">
        <v>0</v>
      </c>
      <c r="AF675" s="405">
        <v>0</v>
      </c>
      <c r="AG675" s="405">
        <v>0</v>
      </c>
      <c r="AH675" s="405">
        <v>0</v>
      </c>
      <c r="AI675" s="405">
        <v>0</v>
      </c>
      <c r="AJ675" s="405">
        <f>ROUND(X675/95.5*3,2)</f>
        <v>31744.31</v>
      </c>
      <c r="AK675" s="405">
        <f>ROUND(X675/95.5*1.5,2)</f>
        <v>15872.16</v>
      </c>
      <c r="AL675" s="405">
        <v>0</v>
      </c>
      <c r="AN675" s="372">
        <f>I675/'Приложение 1.1'!J673</f>
        <v>0</v>
      </c>
      <c r="AO675" s="372" t="e">
        <f t="shared" si="502"/>
        <v>#DIV/0!</v>
      </c>
      <c r="AP675" s="372" t="e">
        <f t="shared" si="503"/>
        <v>#DIV/0!</v>
      </c>
      <c r="AQ675" s="372" t="e">
        <f t="shared" si="504"/>
        <v>#DIV/0!</v>
      </c>
      <c r="AR675" s="372" t="e">
        <f t="shared" si="505"/>
        <v>#DIV/0!</v>
      </c>
      <c r="AS675" s="372" t="e">
        <f t="shared" si="506"/>
        <v>#DIV/0!</v>
      </c>
      <c r="AT675" s="372" t="e">
        <f t="shared" si="507"/>
        <v>#DIV/0!</v>
      </c>
      <c r="AU675" s="372">
        <f t="shared" si="508"/>
        <v>3661.3307608695654</v>
      </c>
      <c r="AV675" s="372" t="e">
        <f t="shared" si="509"/>
        <v>#DIV/0!</v>
      </c>
      <c r="AW675" s="372" t="e">
        <f t="shared" si="510"/>
        <v>#DIV/0!</v>
      </c>
      <c r="AX675" s="372" t="e">
        <f t="shared" si="511"/>
        <v>#DIV/0!</v>
      </c>
      <c r="AY675" s="372">
        <f>AI675/'Приложение 1.1'!J673</f>
        <v>0</v>
      </c>
      <c r="AZ675" s="404">
        <v>766.59</v>
      </c>
      <c r="BA675" s="404">
        <v>2173.62</v>
      </c>
      <c r="BB675" s="404">
        <v>891.36</v>
      </c>
      <c r="BC675" s="404">
        <v>860.72</v>
      </c>
      <c r="BD675" s="404">
        <v>1699.83</v>
      </c>
      <c r="BE675" s="404">
        <v>1134.04</v>
      </c>
      <c r="BF675" s="404">
        <v>2338035</v>
      </c>
      <c r="BG675" s="404">
        <f t="shared" si="512"/>
        <v>4644</v>
      </c>
      <c r="BH675" s="404">
        <v>9186</v>
      </c>
      <c r="BI675" s="404">
        <v>3559.09</v>
      </c>
      <c r="BJ675" s="404">
        <v>6295.55</v>
      </c>
      <c r="BK675" s="404">
        <f t="shared" si="513"/>
        <v>934101.09</v>
      </c>
      <c r="BL675" s="373" t="str">
        <f t="shared" si="514"/>
        <v xml:space="preserve"> </v>
      </c>
      <c r="BM675" s="373" t="e">
        <f t="shared" si="515"/>
        <v>#DIV/0!</v>
      </c>
      <c r="BN675" s="373" t="e">
        <f t="shared" si="516"/>
        <v>#DIV/0!</v>
      </c>
      <c r="BO675" s="373" t="e">
        <f t="shared" si="517"/>
        <v>#DIV/0!</v>
      </c>
      <c r="BP675" s="373" t="e">
        <f t="shared" si="518"/>
        <v>#DIV/0!</v>
      </c>
      <c r="BQ675" s="373" t="e">
        <f t="shared" si="519"/>
        <v>#DIV/0!</v>
      </c>
      <c r="BR675" s="373" t="e">
        <f t="shared" si="520"/>
        <v>#DIV/0!</v>
      </c>
      <c r="BS675" s="373" t="str">
        <f t="shared" si="521"/>
        <v xml:space="preserve"> </v>
      </c>
      <c r="BT675" s="373" t="e">
        <f t="shared" si="522"/>
        <v>#DIV/0!</v>
      </c>
      <c r="BU675" s="373" t="e">
        <f t="shared" si="523"/>
        <v>#DIV/0!</v>
      </c>
      <c r="BV675" s="373" t="e">
        <f t="shared" si="524"/>
        <v>#DIV/0!</v>
      </c>
      <c r="BW675" s="373" t="str">
        <f t="shared" si="525"/>
        <v xml:space="preserve"> </v>
      </c>
      <c r="BY675" s="406">
        <f t="shared" si="526"/>
        <v>2.9999997353856722</v>
      </c>
      <c r="BZ675" s="407">
        <f t="shared" si="527"/>
        <v>1.5000003402184219</v>
      </c>
      <c r="CA675" s="408">
        <f t="shared" si="528"/>
        <v>3833.8542028985507</v>
      </c>
      <c r="CB675" s="404">
        <f t="shared" si="529"/>
        <v>4852.9799999999996</v>
      </c>
      <c r="CC675" s="409" t="str">
        <f t="shared" si="530"/>
        <v xml:space="preserve"> </v>
      </c>
    </row>
    <row r="676" spans="1:82" s="403" customFormat="1" ht="36.75" customHeight="1">
      <c r="A676" s="870" t="s">
        <v>12</v>
      </c>
      <c r="B676" s="870"/>
      <c r="C676" s="444">
        <f>SUM(C673:C675)</f>
        <v>1034.5</v>
      </c>
      <c r="D676" s="445"/>
      <c r="E676" s="424"/>
      <c r="F676" s="424"/>
      <c r="G676" s="444">
        <f t="shared" ref="G676:U676" si="572">SUM(G673:G675)</f>
        <v>3078584.92</v>
      </c>
      <c r="H676" s="444">
        <f t="shared" si="572"/>
        <v>0</v>
      </c>
      <c r="I676" s="444">
        <f t="shared" si="572"/>
        <v>0</v>
      </c>
      <c r="J676" s="444">
        <f t="shared" si="572"/>
        <v>0</v>
      </c>
      <c r="K676" s="444">
        <f t="shared" si="572"/>
        <v>0</v>
      </c>
      <c r="L676" s="444">
        <f t="shared" si="572"/>
        <v>0</v>
      </c>
      <c r="M676" s="444">
        <f t="shared" si="572"/>
        <v>0</v>
      </c>
      <c r="N676" s="444">
        <f t="shared" si="572"/>
        <v>0</v>
      </c>
      <c r="O676" s="444">
        <f t="shared" si="572"/>
        <v>0</v>
      </c>
      <c r="P676" s="444">
        <f t="shared" si="572"/>
        <v>0</v>
      </c>
      <c r="Q676" s="444">
        <f t="shared" si="572"/>
        <v>0</v>
      </c>
      <c r="R676" s="444">
        <f t="shared" si="572"/>
        <v>0</v>
      </c>
      <c r="S676" s="444">
        <f t="shared" si="572"/>
        <v>0</v>
      </c>
      <c r="T676" s="446">
        <f t="shared" si="572"/>
        <v>0</v>
      </c>
      <c r="U676" s="444">
        <f t="shared" si="572"/>
        <v>0</v>
      </c>
      <c r="V676" s="424" t="s">
        <v>388</v>
      </c>
      <c r="W676" s="444">
        <f t="shared" ref="W676:AL676" si="573">SUM(W673:W675)</f>
        <v>803</v>
      </c>
      <c r="X676" s="444">
        <f t="shared" si="573"/>
        <v>2940048.6</v>
      </c>
      <c r="Y676" s="444">
        <f t="shared" si="573"/>
        <v>0</v>
      </c>
      <c r="Z676" s="444">
        <f t="shared" si="573"/>
        <v>0</v>
      </c>
      <c r="AA676" s="444">
        <f t="shared" si="573"/>
        <v>0</v>
      </c>
      <c r="AB676" s="444">
        <f t="shared" si="573"/>
        <v>0</v>
      </c>
      <c r="AC676" s="444">
        <f t="shared" si="573"/>
        <v>0</v>
      </c>
      <c r="AD676" s="444">
        <f t="shared" si="573"/>
        <v>0</v>
      </c>
      <c r="AE676" s="444">
        <f t="shared" si="573"/>
        <v>0</v>
      </c>
      <c r="AF676" s="444">
        <f t="shared" si="573"/>
        <v>0</v>
      </c>
      <c r="AG676" s="444">
        <f t="shared" si="573"/>
        <v>0</v>
      </c>
      <c r="AH676" s="444">
        <f t="shared" si="573"/>
        <v>0</v>
      </c>
      <c r="AI676" s="444">
        <f t="shared" si="573"/>
        <v>0</v>
      </c>
      <c r="AJ676" s="444">
        <f t="shared" si="573"/>
        <v>92357.55</v>
      </c>
      <c r="AK676" s="444">
        <f t="shared" si="573"/>
        <v>46178.770000000004</v>
      </c>
      <c r="AL676" s="444">
        <f t="shared" si="573"/>
        <v>0</v>
      </c>
      <c r="AN676" s="372">
        <f>I676/'Приложение 1.1'!J674</f>
        <v>0</v>
      </c>
      <c r="AO676" s="372" t="e">
        <f t="shared" si="502"/>
        <v>#DIV/0!</v>
      </c>
      <c r="AP676" s="372" t="e">
        <f t="shared" si="503"/>
        <v>#DIV/0!</v>
      </c>
      <c r="AQ676" s="372" t="e">
        <f t="shared" si="504"/>
        <v>#DIV/0!</v>
      </c>
      <c r="AR676" s="372" t="e">
        <f t="shared" si="505"/>
        <v>#DIV/0!</v>
      </c>
      <c r="AS676" s="372" t="e">
        <f t="shared" si="506"/>
        <v>#DIV/0!</v>
      </c>
      <c r="AT676" s="372" t="e">
        <f t="shared" si="507"/>
        <v>#DIV/0!</v>
      </c>
      <c r="AU676" s="372">
        <f t="shared" si="508"/>
        <v>3661.3307596513077</v>
      </c>
      <c r="AV676" s="372" t="e">
        <f t="shared" si="509"/>
        <v>#DIV/0!</v>
      </c>
      <c r="AW676" s="372" t="e">
        <f t="shared" si="510"/>
        <v>#DIV/0!</v>
      </c>
      <c r="AX676" s="372" t="e">
        <f t="shared" si="511"/>
        <v>#DIV/0!</v>
      </c>
      <c r="AY676" s="372">
        <f>AI676/'Приложение 1.1'!J674</f>
        <v>0</v>
      </c>
      <c r="AZ676" s="404">
        <v>766.59</v>
      </c>
      <c r="BA676" s="404">
        <v>2173.62</v>
      </c>
      <c r="BB676" s="404">
        <v>891.36</v>
      </c>
      <c r="BC676" s="404">
        <v>860.72</v>
      </c>
      <c r="BD676" s="404">
        <v>1699.83</v>
      </c>
      <c r="BE676" s="404">
        <v>1134.04</v>
      </c>
      <c r="BF676" s="404">
        <v>2338035</v>
      </c>
      <c r="BG676" s="404">
        <f t="shared" si="512"/>
        <v>4644</v>
      </c>
      <c r="BH676" s="404">
        <v>9186</v>
      </c>
      <c r="BI676" s="404">
        <v>3559.09</v>
      </c>
      <c r="BJ676" s="404">
        <v>6295.55</v>
      </c>
      <c r="BK676" s="404">
        <f t="shared" si="513"/>
        <v>934101.09</v>
      </c>
      <c r="BL676" s="373" t="str">
        <f t="shared" si="514"/>
        <v xml:space="preserve"> </v>
      </c>
      <c r="BM676" s="373" t="e">
        <f t="shared" si="515"/>
        <v>#DIV/0!</v>
      </c>
      <c r="BN676" s="373" t="e">
        <f t="shared" si="516"/>
        <v>#DIV/0!</v>
      </c>
      <c r="BO676" s="373" t="e">
        <f t="shared" si="517"/>
        <v>#DIV/0!</v>
      </c>
      <c r="BP676" s="373" t="e">
        <f t="shared" si="518"/>
        <v>#DIV/0!</v>
      </c>
      <c r="BQ676" s="373" t="e">
        <f t="shared" si="519"/>
        <v>#DIV/0!</v>
      </c>
      <c r="BR676" s="373" t="e">
        <f t="shared" si="520"/>
        <v>#DIV/0!</v>
      </c>
      <c r="BS676" s="373" t="str">
        <f t="shared" si="521"/>
        <v xml:space="preserve"> </v>
      </c>
      <c r="BT676" s="373" t="e">
        <f t="shared" si="522"/>
        <v>#DIV/0!</v>
      </c>
      <c r="BU676" s="373" t="e">
        <f t="shared" si="523"/>
        <v>#DIV/0!</v>
      </c>
      <c r="BV676" s="373" t="e">
        <f t="shared" si="524"/>
        <v>#DIV/0!</v>
      </c>
      <c r="BW676" s="373" t="str">
        <f t="shared" si="525"/>
        <v xml:space="preserve"> </v>
      </c>
      <c r="BY676" s="406">
        <f t="shared" si="526"/>
        <v>3.0000000779578953</v>
      </c>
      <c r="BZ676" s="407">
        <f t="shared" si="527"/>
        <v>1.4999998765666664</v>
      </c>
      <c r="CA676" s="408">
        <f t="shared" si="528"/>
        <v>3833.8541967621418</v>
      </c>
      <c r="CB676" s="404">
        <f t="shared" si="529"/>
        <v>4852.9799999999996</v>
      </c>
      <c r="CC676" s="409" t="str">
        <f t="shared" si="530"/>
        <v xml:space="preserve"> </v>
      </c>
    </row>
    <row r="677" spans="1:82" s="403" customFormat="1" ht="13.5" customHeight="1">
      <c r="A677" s="872" t="s">
        <v>389</v>
      </c>
      <c r="B677" s="873"/>
      <c r="C677" s="873"/>
      <c r="D677" s="873"/>
      <c r="E677" s="873"/>
      <c r="F677" s="873"/>
      <c r="G677" s="873"/>
      <c r="H677" s="873"/>
      <c r="I677" s="873"/>
      <c r="J677" s="873"/>
      <c r="K677" s="873"/>
      <c r="L677" s="873"/>
      <c r="M677" s="873"/>
      <c r="N677" s="873"/>
      <c r="O677" s="873"/>
      <c r="P677" s="873"/>
      <c r="Q677" s="873"/>
      <c r="R677" s="873"/>
      <c r="S677" s="873"/>
      <c r="T677" s="873"/>
      <c r="U677" s="873"/>
      <c r="V677" s="873"/>
      <c r="W677" s="873"/>
      <c r="X677" s="873"/>
      <c r="Y677" s="873"/>
      <c r="Z677" s="873"/>
      <c r="AA677" s="873"/>
      <c r="AB677" s="873"/>
      <c r="AC677" s="873"/>
      <c r="AD677" s="873"/>
      <c r="AE677" s="873"/>
      <c r="AF677" s="873"/>
      <c r="AG677" s="873"/>
      <c r="AH677" s="873"/>
      <c r="AI677" s="873"/>
      <c r="AJ677" s="873"/>
      <c r="AK677" s="873"/>
      <c r="AL677" s="874"/>
      <c r="AN677" s="372" t="e">
        <f>I677/'Приложение 1.1'!J675</f>
        <v>#DIV/0!</v>
      </c>
      <c r="AO677" s="372" t="e">
        <f t="shared" si="502"/>
        <v>#DIV/0!</v>
      </c>
      <c r="AP677" s="372" t="e">
        <f t="shared" si="503"/>
        <v>#DIV/0!</v>
      </c>
      <c r="AQ677" s="372" t="e">
        <f t="shared" si="504"/>
        <v>#DIV/0!</v>
      </c>
      <c r="AR677" s="372" t="e">
        <f t="shared" si="505"/>
        <v>#DIV/0!</v>
      </c>
      <c r="AS677" s="372" t="e">
        <f t="shared" si="506"/>
        <v>#DIV/0!</v>
      </c>
      <c r="AT677" s="372" t="e">
        <f t="shared" si="507"/>
        <v>#DIV/0!</v>
      </c>
      <c r="AU677" s="372" t="e">
        <f t="shared" si="508"/>
        <v>#DIV/0!</v>
      </c>
      <c r="AV677" s="372" t="e">
        <f t="shared" si="509"/>
        <v>#DIV/0!</v>
      </c>
      <c r="AW677" s="372" t="e">
        <f t="shared" si="510"/>
        <v>#DIV/0!</v>
      </c>
      <c r="AX677" s="372" t="e">
        <f t="shared" si="511"/>
        <v>#DIV/0!</v>
      </c>
      <c r="AY677" s="372" t="e">
        <f>AI677/'Приложение 1.1'!J675</f>
        <v>#DIV/0!</v>
      </c>
      <c r="AZ677" s="404">
        <v>766.59</v>
      </c>
      <c r="BA677" s="404">
        <v>2173.62</v>
      </c>
      <c r="BB677" s="404">
        <v>891.36</v>
      </c>
      <c r="BC677" s="404">
        <v>860.72</v>
      </c>
      <c r="BD677" s="404">
        <v>1699.83</v>
      </c>
      <c r="BE677" s="404">
        <v>1134.04</v>
      </c>
      <c r="BF677" s="404">
        <v>2338035</v>
      </c>
      <c r="BG677" s="404">
        <f t="shared" si="512"/>
        <v>4644</v>
      </c>
      <c r="BH677" s="404">
        <v>9186</v>
      </c>
      <c r="BI677" s="404">
        <v>3559.09</v>
      </c>
      <c r="BJ677" s="404">
        <v>6295.55</v>
      </c>
      <c r="BK677" s="404">
        <f t="shared" si="513"/>
        <v>934101.09</v>
      </c>
      <c r="BL677" s="373" t="e">
        <f t="shared" si="514"/>
        <v>#DIV/0!</v>
      </c>
      <c r="BM677" s="373" t="e">
        <f t="shared" si="515"/>
        <v>#DIV/0!</v>
      </c>
      <c r="BN677" s="373" t="e">
        <f t="shared" si="516"/>
        <v>#DIV/0!</v>
      </c>
      <c r="BO677" s="373" t="e">
        <f t="shared" si="517"/>
        <v>#DIV/0!</v>
      </c>
      <c r="BP677" s="373" t="e">
        <f t="shared" si="518"/>
        <v>#DIV/0!</v>
      </c>
      <c r="BQ677" s="373" t="e">
        <f t="shared" si="519"/>
        <v>#DIV/0!</v>
      </c>
      <c r="BR677" s="373" t="e">
        <f t="shared" si="520"/>
        <v>#DIV/0!</v>
      </c>
      <c r="BS677" s="373" t="e">
        <f t="shared" si="521"/>
        <v>#DIV/0!</v>
      </c>
      <c r="BT677" s="373" t="e">
        <f t="shared" si="522"/>
        <v>#DIV/0!</v>
      </c>
      <c r="BU677" s="373" t="e">
        <f t="shared" si="523"/>
        <v>#DIV/0!</v>
      </c>
      <c r="BV677" s="373" t="e">
        <f t="shared" si="524"/>
        <v>#DIV/0!</v>
      </c>
      <c r="BW677" s="373" t="e">
        <f t="shared" si="525"/>
        <v>#DIV/0!</v>
      </c>
      <c r="BY677" s="406" t="e">
        <f t="shared" si="526"/>
        <v>#DIV/0!</v>
      </c>
      <c r="BZ677" s="407" t="e">
        <f t="shared" si="527"/>
        <v>#DIV/0!</v>
      </c>
      <c r="CA677" s="408" t="e">
        <f t="shared" si="528"/>
        <v>#DIV/0!</v>
      </c>
      <c r="CB677" s="404">
        <f t="shared" si="529"/>
        <v>4852.9799999999996</v>
      </c>
      <c r="CC677" s="409" t="e">
        <f t="shared" si="530"/>
        <v>#DIV/0!</v>
      </c>
    </row>
    <row r="678" spans="1:82" s="403" customFormat="1" ht="9" customHeight="1">
      <c r="A678" s="139">
        <v>251</v>
      </c>
      <c r="B678" s="464" t="s">
        <v>948</v>
      </c>
      <c r="C678" s="444">
        <v>164.9</v>
      </c>
      <c r="D678" s="413"/>
      <c r="E678" s="444"/>
      <c r="F678" s="444"/>
      <c r="G678" s="415">
        <f>ROUND(X678+AJ678+AK678,2)</f>
        <v>688943.6</v>
      </c>
      <c r="H678" s="410">
        <f>I678+K678+M678+O678+Q678+S678</f>
        <v>0</v>
      </c>
      <c r="I678" s="416">
        <v>0</v>
      </c>
      <c r="J678" s="416">
        <v>0</v>
      </c>
      <c r="K678" s="416">
        <v>0</v>
      </c>
      <c r="L678" s="416">
        <v>0</v>
      </c>
      <c r="M678" s="416">
        <v>0</v>
      </c>
      <c r="N678" s="410">
        <v>0</v>
      </c>
      <c r="O678" s="410">
        <v>0</v>
      </c>
      <c r="P678" s="410">
        <v>0</v>
      </c>
      <c r="Q678" s="410">
        <v>0</v>
      </c>
      <c r="R678" s="410">
        <v>0</v>
      </c>
      <c r="S678" s="410">
        <v>0</v>
      </c>
      <c r="T678" s="417">
        <v>0</v>
      </c>
      <c r="U678" s="410">
        <v>0</v>
      </c>
      <c r="V678" s="424" t="s">
        <v>993</v>
      </c>
      <c r="W678" s="450">
        <v>179.7</v>
      </c>
      <c r="X678" s="410">
        <f>ROUND(IF(V678="СК",4852.98,5055.69)*0.955*0.79*W678,2)</f>
        <v>657941.14</v>
      </c>
      <c r="Y678" s="405">
        <v>0</v>
      </c>
      <c r="Z678" s="405">
        <v>0</v>
      </c>
      <c r="AA678" s="405">
        <v>0</v>
      </c>
      <c r="AB678" s="405">
        <v>0</v>
      </c>
      <c r="AC678" s="405">
        <v>0</v>
      </c>
      <c r="AD678" s="405">
        <v>0</v>
      </c>
      <c r="AE678" s="405">
        <v>0</v>
      </c>
      <c r="AF678" s="405">
        <v>0</v>
      </c>
      <c r="AG678" s="405">
        <v>0</v>
      </c>
      <c r="AH678" s="405">
        <v>0</v>
      </c>
      <c r="AI678" s="405">
        <v>0</v>
      </c>
      <c r="AJ678" s="405">
        <f>ROUND(X678/95.5*3,2)</f>
        <v>20668.310000000001</v>
      </c>
      <c r="AK678" s="405">
        <f>ROUND(X678/95.5*1.5,2)</f>
        <v>10334.15</v>
      </c>
      <c r="AL678" s="405">
        <v>0</v>
      </c>
      <c r="AN678" s="372">
        <f>I678/'Приложение 1.1'!J676</f>
        <v>0</v>
      </c>
      <c r="AO678" s="372" t="e">
        <f t="shared" si="502"/>
        <v>#DIV/0!</v>
      </c>
      <c r="AP678" s="372" t="e">
        <f t="shared" si="503"/>
        <v>#DIV/0!</v>
      </c>
      <c r="AQ678" s="372" t="e">
        <f t="shared" si="504"/>
        <v>#DIV/0!</v>
      </c>
      <c r="AR678" s="372" t="e">
        <f t="shared" si="505"/>
        <v>#DIV/0!</v>
      </c>
      <c r="AS678" s="372" t="e">
        <f t="shared" si="506"/>
        <v>#DIV/0!</v>
      </c>
      <c r="AT678" s="372" t="e">
        <f t="shared" si="507"/>
        <v>#DIV/0!</v>
      </c>
      <c r="AU678" s="372">
        <f t="shared" si="508"/>
        <v>3661.3307735114081</v>
      </c>
      <c r="AV678" s="372" t="e">
        <f t="shared" si="509"/>
        <v>#DIV/0!</v>
      </c>
      <c r="AW678" s="372" t="e">
        <f t="shared" si="510"/>
        <v>#DIV/0!</v>
      </c>
      <c r="AX678" s="372" t="e">
        <f t="shared" si="511"/>
        <v>#DIV/0!</v>
      </c>
      <c r="AY678" s="372">
        <f>AI678/'Приложение 1.1'!J676</f>
        <v>0</v>
      </c>
      <c r="AZ678" s="404">
        <v>766.59</v>
      </c>
      <c r="BA678" s="404">
        <v>2173.62</v>
      </c>
      <c r="BB678" s="404">
        <v>891.36</v>
      </c>
      <c r="BC678" s="404">
        <v>860.72</v>
      </c>
      <c r="BD678" s="404">
        <v>1699.83</v>
      </c>
      <c r="BE678" s="404">
        <v>1134.04</v>
      </c>
      <c r="BF678" s="404">
        <v>2338035</v>
      </c>
      <c r="BG678" s="404">
        <f t="shared" si="512"/>
        <v>4644</v>
      </c>
      <c r="BH678" s="404">
        <v>9186</v>
      </c>
      <c r="BI678" s="404">
        <v>3559.09</v>
      </c>
      <c r="BJ678" s="404">
        <v>6295.55</v>
      </c>
      <c r="BK678" s="404">
        <f t="shared" si="513"/>
        <v>934101.09</v>
      </c>
      <c r="BL678" s="373" t="str">
        <f t="shared" si="514"/>
        <v xml:space="preserve"> </v>
      </c>
      <c r="BM678" s="373" t="e">
        <f t="shared" si="515"/>
        <v>#DIV/0!</v>
      </c>
      <c r="BN678" s="373" t="e">
        <f t="shared" si="516"/>
        <v>#DIV/0!</v>
      </c>
      <c r="BO678" s="373" t="e">
        <f t="shared" si="517"/>
        <v>#DIV/0!</v>
      </c>
      <c r="BP678" s="373" t="e">
        <f t="shared" si="518"/>
        <v>#DIV/0!</v>
      </c>
      <c r="BQ678" s="373" t="e">
        <f t="shared" si="519"/>
        <v>#DIV/0!</v>
      </c>
      <c r="BR678" s="373" t="e">
        <f t="shared" si="520"/>
        <v>#DIV/0!</v>
      </c>
      <c r="BS678" s="373" t="str">
        <f t="shared" si="521"/>
        <v xml:space="preserve"> </v>
      </c>
      <c r="BT678" s="373" t="e">
        <f t="shared" si="522"/>
        <v>#DIV/0!</v>
      </c>
      <c r="BU678" s="373" t="e">
        <f t="shared" si="523"/>
        <v>#DIV/0!</v>
      </c>
      <c r="BV678" s="373" t="e">
        <f t="shared" si="524"/>
        <v>#DIV/0!</v>
      </c>
      <c r="BW678" s="373" t="str">
        <f t="shared" si="525"/>
        <v xml:space="preserve"> </v>
      </c>
      <c r="BY678" s="406">
        <f t="shared" si="526"/>
        <v>3.0000002902995258</v>
      </c>
      <c r="BZ678" s="407">
        <f t="shared" si="527"/>
        <v>1.4999994194009496</v>
      </c>
      <c r="CA678" s="408">
        <f t="shared" si="528"/>
        <v>3833.8542014468558</v>
      </c>
      <c r="CB678" s="404">
        <f t="shared" si="529"/>
        <v>4852.9799999999996</v>
      </c>
      <c r="CC678" s="409" t="str">
        <f t="shared" si="530"/>
        <v xml:space="preserve"> </v>
      </c>
      <c r="CD678" s="418">
        <f>CA678-CB678</f>
        <v>-1019.1257985531438</v>
      </c>
    </row>
    <row r="679" spans="1:82" s="490" customFormat="1" ht="9" customHeight="1">
      <c r="A679" s="139">
        <v>252</v>
      </c>
      <c r="B679" s="534" t="s">
        <v>1210</v>
      </c>
      <c r="C679" s="527"/>
      <c r="D679" s="499"/>
      <c r="E679" s="527"/>
      <c r="F679" s="527"/>
      <c r="G679" s="536">
        <f>ROUND(X679+AJ679+AK679,2)</f>
        <v>2496246.94</v>
      </c>
      <c r="H679" s="487">
        <f>I679+K679+M679+O679+Q679+S679</f>
        <v>0</v>
      </c>
      <c r="I679" s="513">
        <v>0</v>
      </c>
      <c r="J679" s="513">
        <v>0</v>
      </c>
      <c r="K679" s="513">
        <v>0</v>
      </c>
      <c r="L679" s="513">
        <v>0</v>
      </c>
      <c r="M679" s="513">
        <v>0</v>
      </c>
      <c r="N679" s="487">
        <v>0</v>
      </c>
      <c r="O679" s="487">
        <v>0</v>
      </c>
      <c r="P679" s="487">
        <v>0</v>
      </c>
      <c r="Q679" s="487">
        <v>0</v>
      </c>
      <c r="R679" s="487">
        <v>0</v>
      </c>
      <c r="S679" s="487">
        <v>0</v>
      </c>
      <c r="T679" s="488">
        <v>0</v>
      </c>
      <c r="U679" s="487">
        <v>0</v>
      </c>
      <c r="V679" s="486" t="s">
        <v>992</v>
      </c>
      <c r="W679" s="525">
        <v>625</v>
      </c>
      <c r="X679" s="487">
        <f>ROUND(IF(V679="СК",4852.98,5055.69)*0.955*0.79*W679,2)</f>
        <v>2383915.83</v>
      </c>
      <c r="Y679" s="489">
        <v>0</v>
      </c>
      <c r="Z679" s="489">
        <v>0</v>
      </c>
      <c r="AA679" s="489">
        <v>0</v>
      </c>
      <c r="AB679" s="489">
        <v>0</v>
      </c>
      <c r="AC679" s="489">
        <v>0</v>
      </c>
      <c r="AD679" s="489">
        <v>0</v>
      </c>
      <c r="AE679" s="489">
        <v>0</v>
      </c>
      <c r="AF679" s="489">
        <v>0</v>
      </c>
      <c r="AG679" s="489">
        <v>0</v>
      </c>
      <c r="AH679" s="489">
        <v>0</v>
      </c>
      <c r="AI679" s="489">
        <v>0</v>
      </c>
      <c r="AJ679" s="489">
        <f>ROUND(X679/95.5*3,2)</f>
        <v>74887.41</v>
      </c>
      <c r="AK679" s="489">
        <f>ROUND(X679/95.5*1.5,2)</f>
        <v>37443.699999999997</v>
      </c>
      <c r="AL679" s="489">
        <v>0</v>
      </c>
      <c r="AN679" s="372">
        <f>I679/'Приложение 1.1'!J677</f>
        <v>0</v>
      </c>
      <c r="AO679" s="372" t="e">
        <f t="shared" si="502"/>
        <v>#DIV/0!</v>
      </c>
      <c r="AP679" s="372" t="e">
        <f t="shared" si="503"/>
        <v>#DIV/0!</v>
      </c>
      <c r="AQ679" s="372" t="e">
        <f t="shared" si="504"/>
        <v>#DIV/0!</v>
      </c>
      <c r="AR679" s="372" t="e">
        <f t="shared" si="505"/>
        <v>#DIV/0!</v>
      </c>
      <c r="AS679" s="372" t="e">
        <f t="shared" si="506"/>
        <v>#DIV/0!</v>
      </c>
      <c r="AT679" s="372" t="e">
        <f t="shared" si="507"/>
        <v>#DIV/0!</v>
      </c>
      <c r="AU679" s="372">
        <f t="shared" si="508"/>
        <v>3814.265328</v>
      </c>
      <c r="AV679" s="372" t="e">
        <f t="shared" si="509"/>
        <v>#DIV/0!</v>
      </c>
      <c r="AW679" s="372" t="e">
        <f t="shared" si="510"/>
        <v>#DIV/0!</v>
      </c>
      <c r="AX679" s="372" t="e">
        <f t="shared" si="511"/>
        <v>#DIV/0!</v>
      </c>
      <c r="AY679" s="372">
        <f>AI679/'Приложение 1.1'!J677</f>
        <v>0</v>
      </c>
      <c r="AZ679" s="404">
        <v>766.59</v>
      </c>
      <c r="BA679" s="404">
        <v>2173.62</v>
      </c>
      <c r="BB679" s="404">
        <v>891.36</v>
      </c>
      <c r="BC679" s="404">
        <v>860.72</v>
      </c>
      <c r="BD679" s="404">
        <v>1699.83</v>
      </c>
      <c r="BE679" s="404">
        <v>1134.04</v>
      </c>
      <c r="BF679" s="404">
        <v>2338035</v>
      </c>
      <c r="BG679" s="404">
        <f t="shared" si="512"/>
        <v>4837.9799999999996</v>
      </c>
      <c r="BH679" s="404">
        <v>9186</v>
      </c>
      <c r="BI679" s="404">
        <v>3559.09</v>
      </c>
      <c r="BJ679" s="404">
        <v>6295.55</v>
      </c>
      <c r="BK679" s="404">
        <f t="shared" si="513"/>
        <v>934101.09</v>
      </c>
      <c r="BL679" s="373" t="str">
        <f t="shared" si="514"/>
        <v xml:space="preserve"> </v>
      </c>
      <c r="BM679" s="373" t="e">
        <f t="shared" si="515"/>
        <v>#DIV/0!</v>
      </c>
      <c r="BN679" s="373" t="e">
        <f t="shared" si="516"/>
        <v>#DIV/0!</v>
      </c>
      <c r="BO679" s="373" t="e">
        <f t="shared" si="517"/>
        <v>#DIV/0!</v>
      </c>
      <c r="BP679" s="373" t="e">
        <f t="shared" si="518"/>
        <v>#DIV/0!</v>
      </c>
      <c r="BQ679" s="373" t="e">
        <f t="shared" si="519"/>
        <v>#DIV/0!</v>
      </c>
      <c r="BR679" s="373" t="e">
        <f t="shared" si="520"/>
        <v>#DIV/0!</v>
      </c>
      <c r="BS679" s="373" t="str">
        <f t="shared" si="521"/>
        <v xml:space="preserve"> </v>
      </c>
      <c r="BT679" s="373" t="e">
        <f t="shared" si="522"/>
        <v>#DIV/0!</v>
      </c>
      <c r="BU679" s="373" t="e">
        <f t="shared" si="523"/>
        <v>#DIV/0!</v>
      </c>
      <c r="BV679" s="373" t="e">
        <f t="shared" si="524"/>
        <v>#DIV/0!</v>
      </c>
      <c r="BW679" s="373" t="str">
        <f t="shared" si="525"/>
        <v xml:space="preserve"> </v>
      </c>
      <c r="BX679" s="403"/>
      <c r="BY679" s="406">
        <f t="shared" si="526"/>
        <v>3.0000000721082509</v>
      </c>
      <c r="BZ679" s="407">
        <f t="shared" si="527"/>
        <v>1.499999835753429</v>
      </c>
      <c r="CA679" s="408">
        <f t="shared" si="528"/>
        <v>3993.9951040000001</v>
      </c>
      <c r="CB679" s="404">
        <f t="shared" si="529"/>
        <v>5055.6899999999996</v>
      </c>
      <c r="CC679" s="409" t="str">
        <f t="shared" si="530"/>
        <v xml:space="preserve"> </v>
      </c>
      <c r="CD679" s="540"/>
    </row>
    <row r="680" spans="1:82" s="490" customFormat="1" ht="9" customHeight="1">
      <c r="A680" s="139">
        <v>253</v>
      </c>
      <c r="B680" s="534" t="s">
        <v>1211</v>
      </c>
      <c r="C680" s="527"/>
      <c r="D680" s="499"/>
      <c r="E680" s="527"/>
      <c r="F680" s="527"/>
      <c r="G680" s="536">
        <f>ROUND(X680+AJ680+AK680,2)</f>
        <v>2516216.91</v>
      </c>
      <c r="H680" s="487">
        <f>I680+K680+M680+O680+Q680+S680</f>
        <v>0</v>
      </c>
      <c r="I680" s="513">
        <v>0</v>
      </c>
      <c r="J680" s="513">
        <v>0</v>
      </c>
      <c r="K680" s="513">
        <v>0</v>
      </c>
      <c r="L680" s="513">
        <v>0</v>
      </c>
      <c r="M680" s="513">
        <v>0</v>
      </c>
      <c r="N680" s="487">
        <v>0</v>
      </c>
      <c r="O680" s="487">
        <v>0</v>
      </c>
      <c r="P680" s="487">
        <v>0</v>
      </c>
      <c r="Q680" s="487">
        <v>0</v>
      </c>
      <c r="R680" s="487">
        <v>0</v>
      </c>
      <c r="S680" s="487">
        <v>0</v>
      </c>
      <c r="T680" s="488">
        <v>0</v>
      </c>
      <c r="U680" s="487">
        <v>0</v>
      </c>
      <c r="V680" s="486" t="s">
        <v>992</v>
      </c>
      <c r="W680" s="525">
        <v>630</v>
      </c>
      <c r="X680" s="487">
        <f>ROUND(IF(V680="СК",4852.98,5055.69)*0.955*0.79*W680,2)</f>
        <v>2402987.15</v>
      </c>
      <c r="Y680" s="489">
        <v>0</v>
      </c>
      <c r="Z680" s="489">
        <v>0</v>
      </c>
      <c r="AA680" s="489">
        <v>0</v>
      </c>
      <c r="AB680" s="489">
        <v>0</v>
      </c>
      <c r="AC680" s="489">
        <v>0</v>
      </c>
      <c r="AD680" s="489">
        <v>0</v>
      </c>
      <c r="AE680" s="489">
        <v>0</v>
      </c>
      <c r="AF680" s="489">
        <v>0</v>
      </c>
      <c r="AG680" s="489">
        <v>0</v>
      </c>
      <c r="AH680" s="489">
        <v>0</v>
      </c>
      <c r="AI680" s="489">
        <v>0</v>
      </c>
      <c r="AJ680" s="489">
        <f>ROUND(X680/95.5*3,2)</f>
        <v>75486.509999999995</v>
      </c>
      <c r="AK680" s="489">
        <f>ROUND(X680/95.5*1.5,2)</f>
        <v>37743.25</v>
      </c>
      <c r="AL680" s="489">
        <v>0</v>
      </c>
      <c r="AN680" s="372">
        <f>I680/'Приложение 1.1'!J678</f>
        <v>0</v>
      </c>
      <c r="AO680" s="372" t="e">
        <f t="shared" si="502"/>
        <v>#DIV/0!</v>
      </c>
      <c r="AP680" s="372" t="e">
        <f t="shared" si="503"/>
        <v>#DIV/0!</v>
      </c>
      <c r="AQ680" s="372" t="e">
        <f t="shared" si="504"/>
        <v>#DIV/0!</v>
      </c>
      <c r="AR680" s="372" t="e">
        <f t="shared" si="505"/>
        <v>#DIV/0!</v>
      </c>
      <c r="AS680" s="372" t="e">
        <f t="shared" si="506"/>
        <v>#DIV/0!</v>
      </c>
      <c r="AT680" s="372" t="e">
        <f t="shared" si="507"/>
        <v>#DIV/0!</v>
      </c>
      <c r="AU680" s="372">
        <f t="shared" si="508"/>
        <v>3814.2653174603174</v>
      </c>
      <c r="AV680" s="372" t="e">
        <f t="shared" si="509"/>
        <v>#DIV/0!</v>
      </c>
      <c r="AW680" s="372" t="e">
        <f t="shared" si="510"/>
        <v>#DIV/0!</v>
      </c>
      <c r="AX680" s="372" t="e">
        <f t="shared" si="511"/>
        <v>#DIV/0!</v>
      </c>
      <c r="AY680" s="372">
        <f>AI680/'Приложение 1.1'!J678</f>
        <v>0</v>
      </c>
      <c r="AZ680" s="404">
        <v>766.59</v>
      </c>
      <c r="BA680" s="404">
        <v>2173.62</v>
      </c>
      <c r="BB680" s="404">
        <v>891.36</v>
      </c>
      <c r="BC680" s="404">
        <v>860.72</v>
      </c>
      <c r="BD680" s="404">
        <v>1699.83</v>
      </c>
      <c r="BE680" s="404">
        <v>1134.04</v>
      </c>
      <c r="BF680" s="404">
        <v>2338035</v>
      </c>
      <c r="BG680" s="404">
        <f t="shared" si="512"/>
        <v>4837.9799999999996</v>
      </c>
      <c r="BH680" s="404">
        <v>9186</v>
      </c>
      <c r="BI680" s="404">
        <v>3559.09</v>
      </c>
      <c r="BJ680" s="404">
        <v>6295.55</v>
      </c>
      <c r="BK680" s="404">
        <f t="shared" si="513"/>
        <v>934101.09</v>
      </c>
      <c r="BL680" s="373" t="str">
        <f t="shared" si="514"/>
        <v xml:space="preserve"> </v>
      </c>
      <c r="BM680" s="373" t="e">
        <f t="shared" si="515"/>
        <v>#DIV/0!</v>
      </c>
      <c r="BN680" s="373" t="e">
        <f t="shared" si="516"/>
        <v>#DIV/0!</v>
      </c>
      <c r="BO680" s="373" t="e">
        <f t="shared" si="517"/>
        <v>#DIV/0!</v>
      </c>
      <c r="BP680" s="373" t="e">
        <f t="shared" si="518"/>
        <v>#DIV/0!</v>
      </c>
      <c r="BQ680" s="373" t="e">
        <f t="shared" si="519"/>
        <v>#DIV/0!</v>
      </c>
      <c r="BR680" s="373" t="e">
        <f t="shared" si="520"/>
        <v>#DIV/0!</v>
      </c>
      <c r="BS680" s="373" t="str">
        <f t="shared" si="521"/>
        <v xml:space="preserve"> </v>
      </c>
      <c r="BT680" s="373" t="e">
        <f t="shared" si="522"/>
        <v>#DIV/0!</v>
      </c>
      <c r="BU680" s="373" t="e">
        <f t="shared" si="523"/>
        <v>#DIV/0!</v>
      </c>
      <c r="BV680" s="373" t="e">
        <f t="shared" si="524"/>
        <v>#DIV/0!</v>
      </c>
      <c r="BW680" s="373" t="str">
        <f t="shared" si="525"/>
        <v xml:space="preserve"> </v>
      </c>
      <c r="BX680" s="403"/>
      <c r="BY680" s="406">
        <f t="shared" si="526"/>
        <v>3.000000107303944</v>
      </c>
      <c r="BZ680" s="407">
        <f t="shared" si="527"/>
        <v>1.4999998549409637</v>
      </c>
      <c r="CA680" s="408">
        <f t="shared" si="528"/>
        <v>3993.9950952380955</v>
      </c>
      <c r="CB680" s="404">
        <f t="shared" si="529"/>
        <v>5055.6899999999996</v>
      </c>
      <c r="CC680" s="409" t="str">
        <f t="shared" si="530"/>
        <v xml:space="preserve"> </v>
      </c>
      <c r="CD680" s="540"/>
    </row>
    <row r="681" spans="1:82" s="403" customFormat="1" ht="36" customHeight="1">
      <c r="A681" s="870" t="s">
        <v>21</v>
      </c>
      <c r="B681" s="870"/>
      <c r="C681" s="444">
        <f>SUM(C678)</f>
        <v>164.9</v>
      </c>
      <c r="D681" s="445"/>
      <c r="E681" s="424"/>
      <c r="F681" s="424"/>
      <c r="G681" s="444">
        <f>SUM(G678:G680)</f>
        <v>5701407.4500000002</v>
      </c>
      <c r="H681" s="444">
        <f t="shared" ref="H681:S681" si="574">SUM(H678:H680)</f>
        <v>0</v>
      </c>
      <c r="I681" s="444">
        <f t="shared" si="574"/>
        <v>0</v>
      </c>
      <c r="J681" s="444">
        <f t="shared" si="574"/>
        <v>0</v>
      </c>
      <c r="K681" s="444">
        <f t="shared" si="574"/>
        <v>0</v>
      </c>
      <c r="L681" s="444">
        <f t="shared" si="574"/>
        <v>0</v>
      </c>
      <c r="M681" s="444">
        <f t="shared" si="574"/>
        <v>0</v>
      </c>
      <c r="N681" s="444">
        <f t="shared" si="574"/>
        <v>0</v>
      </c>
      <c r="O681" s="444">
        <f t="shared" si="574"/>
        <v>0</v>
      </c>
      <c r="P681" s="444">
        <f t="shared" si="574"/>
        <v>0</v>
      </c>
      <c r="Q681" s="444">
        <f t="shared" si="574"/>
        <v>0</v>
      </c>
      <c r="R681" s="444">
        <f t="shared" si="574"/>
        <v>0</v>
      </c>
      <c r="S681" s="444">
        <f t="shared" si="574"/>
        <v>0</v>
      </c>
      <c r="T681" s="446">
        <f>SUM(T678:T680)</f>
        <v>0</v>
      </c>
      <c r="U681" s="444">
        <f>SUM(U678:U680)</f>
        <v>0</v>
      </c>
      <c r="V681" s="424" t="s">
        <v>388</v>
      </c>
      <c r="W681" s="444">
        <f>SUM(W678:W680)</f>
        <v>1434.7</v>
      </c>
      <c r="X681" s="444">
        <f>SUM(X678:X680)</f>
        <v>5444844.1200000001</v>
      </c>
      <c r="Y681" s="444">
        <f>SUM(Y678:Y680)</f>
        <v>0</v>
      </c>
      <c r="Z681" s="444">
        <f t="shared" ref="Z681:AL681" si="575">SUM(Z678:Z680)</f>
        <v>0</v>
      </c>
      <c r="AA681" s="444">
        <f t="shared" si="575"/>
        <v>0</v>
      </c>
      <c r="AB681" s="444">
        <f t="shared" si="575"/>
        <v>0</v>
      </c>
      <c r="AC681" s="444">
        <f t="shared" si="575"/>
        <v>0</v>
      </c>
      <c r="AD681" s="444">
        <f t="shared" si="575"/>
        <v>0</v>
      </c>
      <c r="AE681" s="444">
        <f t="shared" si="575"/>
        <v>0</v>
      </c>
      <c r="AF681" s="444">
        <f t="shared" si="575"/>
        <v>0</v>
      </c>
      <c r="AG681" s="444">
        <f t="shared" si="575"/>
        <v>0</v>
      </c>
      <c r="AH681" s="444">
        <f t="shared" si="575"/>
        <v>0</v>
      </c>
      <c r="AI681" s="444">
        <f t="shared" si="575"/>
        <v>0</v>
      </c>
      <c r="AJ681" s="444">
        <f t="shared" si="575"/>
        <v>171042.22999999998</v>
      </c>
      <c r="AK681" s="444">
        <f t="shared" si="575"/>
        <v>85521.1</v>
      </c>
      <c r="AL681" s="444">
        <f t="shared" si="575"/>
        <v>0</v>
      </c>
      <c r="AN681" s="372">
        <f>I681/'Приложение 1.1'!J679</f>
        <v>0</v>
      </c>
      <c r="AO681" s="372" t="e">
        <f t="shared" si="502"/>
        <v>#DIV/0!</v>
      </c>
      <c r="AP681" s="372" t="e">
        <f t="shared" si="503"/>
        <v>#DIV/0!</v>
      </c>
      <c r="AQ681" s="372" t="e">
        <f t="shared" si="504"/>
        <v>#DIV/0!</v>
      </c>
      <c r="AR681" s="372" t="e">
        <f t="shared" si="505"/>
        <v>#DIV/0!</v>
      </c>
      <c r="AS681" s="372" t="e">
        <f t="shared" si="506"/>
        <v>#DIV/0!</v>
      </c>
      <c r="AT681" s="372" t="e">
        <f t="shared" si="507"/>
        <v>#DIV/0!</v>
      </c>
      <c r="AU681" s="372">
        <f t="shared" si="508"/>
        <v>3795.1098626890639</v>
      </c>
      <c r="AV681" s="372" t="e">
        <f t="shared" si="509"/>
        <v>#DIV/0!</v>
      </c>
      <c r="AW681" s="372" t="e">
        <f t="shared" si="510"/>
        <v>#DIV/0!</v>
      </c>
      <c r="AX681" s="372" t="e">
        <f t="shared" si="511"/>
        <v>#DIV/0!</v>
      </c>
      <c r="AY681" s="372">
        <f>AI681/'Приложение 1.1'!J679</f>
        <v>0</v>
      </c>
      <c r="AZ681" s="404">
        <v>766.59</v>
      </c>
      <c r="BA681" s="404">
        <v>2173.62</v>
      </c>
      <c r="BB681" s="404">
        <v>891.36</v>
      </c>
      <c r="BC681" s="404">
        <v>860.72</v>
      </c>
      <c r="BD681" s="404">
        <v>1699.83</v>
      </c>
      <c r="BE681" s="404">
        <v>1134.04</v>
      </c>
      <c r="BF681" s="404">
        <v>2338035</v>
      </c>
      <c r="BG681" s="404">
        <f t="shared" si="512"/>
        <v>4644</v>
      </c>
      <c r="BH681" s="404">
        <v>9186</v>
      </c>
      <c r="BI681" s="404">
        <v>3559.09</v>
      </c>
      <c r="BJ681" s="404">
        <v>6295.55</v>
      </c>
      <c r="BK681" s="404">
        <f t="shared" si="513"/>
        <v>934101.09</v>
      </c>
      <c r="BL681" s="373" t="str">
        <f t="shared" si="514"/>
        <v xml:space="preserve"> </v>
      </c>
      <c r="BM681" s="373" t="e">
        <f t="shared" si="515"/>
        <v>#DIV/0!</v>
      </c>
      <c r="BN681" s="373" t="e">
        <f t="shared" si="516"/>
        <v>#DIV/0!</v>
      </c>
      <c r="BO681" s="373" t="e">
        <f t="shared" si="517"/>
        <v>#DIV/0!</v>
      </c>
      <c r="BP681" s="373" t="e">
        <f t="shared" si="518"/>
        <v>#DIV/0!</v>
      </c>
      <c r="BQ681" s="373" t="e">
        <f t="shared" si="519"/>
        <v>#DIV/0!</v>
      </c>
      <c r="BR681" s="373" t="e">
        <f t="shared" si="520"/>
        <v>#DIV/0!</v>
      </c>
      <c r="BS681" s="373" t="str">
        <f t="shared" si="521"/>
        <v xml:space="preserve"> </v>
      </c>
      <c r="BT681" s="373" t="e">
        <f t="shared" si="522"/>
        <v>#DIV/0!</v>
      </c>
      <c r="BU681" s="373" t="e">
        <f t="shared" si="523"/>
        <v>#DIV/0!</v>
      </c>
      <c r="BV681" s="373" t="e">
        <f t="shared" si="524"/>
        <v>#DIV/0!</v>
      </c>
      <c r="BW681" s="373" t="str">
        <f t="shared" si="525"/>
        <v xml:space="preserve"> </v>
      </c>
      <c r="BY681" s="406">
        <f t="shared" si="526"/>
        <v>3.0000001140069363</v>
      </c>
      <c r="BZ681" s="407">
        <f t="shared" si="527"/>
        <v>1.4999997939105372</v>
      </c>
      <c r="CA681" s="408">
        <f t="shared" si="528"/>
        <v>3973.9370251620549</v>
      </c>
      <c r="CB681" s="404">
        <f t="shared" si="529"/>
        <v>4852.9799999999996</v>
      </c>
      <c r="CC681" s="409" t="str">
        <f t="shared" si="530"/>
        <v xml:space="preserve"> </v>
      </c>
    </row>
    <row r="682" spans="1:82" s="403" customFormat="1" ht="11.25" customHeight="1">
      <c r="A682" s="872" t="s">
        <v>434</v>
      </c>
      <c r="B682" s="873"/>
      <c r="C682" s="873"/>
      <c r="D682" s="873"/>
      <c r="E682" s="873"/>
      <c r="F682" s="873"/>
      <c r="G682" s="873"/>
      <c r="H682" s="873"/>
      <c r="I682" s="873"/>
      <c r="J682" s="873"/>
      <c r="K682" s="873"/>
      <c r="L682" s="873"/>
      <c r="M682" s="873"/>
      <c r="N682" s="873"/>
      <c r="O682" s="873"/>
      <c r="P682" s="873"/>
      <c r="Q682" s="873"/>
      <c r="R682" s="873"/>
      <c r="S682" s="873"/>
      <c r="T682" s="873"/>
      <c r="U682" s="873"/>
      <c r="V682" s="873"/>
      <c r="W682" s="873"/>
      <c r="X682" s="873"/>
      <c r="Y682" s="873"/>
      <c r="Z682" s="873"/>
      <c r="AA682" s="873"/>
      <c r="AB682" s="873"/>
      <c r="AC682" s="873"/>
      <c r="AD682" s="873"/>
      <c r="AE682" s="873"/>
      <c r="AF682" s="873"/>
      <c r="AG682" s="873"/>
      <c r="AH682" s="873"/>
      <c r="AI682" s="873"/>
      <c r="AJ682" s="873"/>
      <c r="AK682" s="873"/>
      <c r="AL682" s="874"/>
      <c r="AN682" s="372" t="e">
        <f>I682/'Приложение 1.1'!J680</f>
        <v>#DIV/0!</v>
      </c>
      <c r="AO682" s="372" t="e">
        <f t="shared" si="502"/>
        <v>#DIV/0!</v>
      </c>
      <c r="AP682" s="372" t="e">
        <f t="shared" si="503"/>
        <v>#DIV/0!</v>
      </c>
      <c r="AQ682" s="372" t="e">
        <f t="shared" si="504"/>
        <v>#DIV/0!</v>
      </c>
      <c r="AR682" s="372" t="e">
        <f t="shared" si="505"/>
        <v>#DIV/0!</v>
      </c>
      <c r="AS682" s="372" t="e">
        <f t="shared" si="506"/>
        <v>#DIV/0!</v>
      </c>
      <c r="AT682" s="372" t="e">
        <f t="shared" si="507"/>
        <v>#DIV/0!</v>
      </c>
      <c r="AU682" s="372" t="e">
        <f t="shared" si="508"/>
        <v>#DIV/0!</v>
      </c>
      <c r="AV682" s="372" t="e">
        <f t="shared" si="509"/>
        <v>#DIV/0!</v>
      </c>
      <c r="AW682" s="372" t="e">
        <f t="shared" si="510"/>
        <v>#DIV/0!</v>
      </c>
      <c r="AX682" s="372" t="e">
        <f t="shared" si="511"/>
        <v>#DIV/0!</v>
      </c>
      <c r="AY682" s="372" t="e">
        <f>AI682/'Приложение 1.1'!J680</f>
        <v>#DIV/0!</v>
      </c>
      <c r="AZ682" s="404">
        <v>766.59</v>
      </c>
      <c r="BA682" s="404">
        <v>2173.62</v>
      </c>
      <c r="BB682" s="404">
        <v>891.36</v>
      </c>
      <c r="BC682" s="404">
        <v>860.72</v>
      </c>
      <c r="BD682" s="404">
        <v>1699.83</v>
      </c>
      <c r="BE682" s="404">
        <v>1134.04</v>
      </c>
      <c r="BF682" s="404">
        <v>2338035</v>
      </c>
      <c r="BG682" s="404">
        <f t="shared" si="512"/>
        <v>4644</v>
      </c>
      <c r="BH682" s="404">
        <v>9186</v>
      </c>
      <c r="BI682" s="404">
        <v>3559.09</v>
      </c>
      <c r="BJ682" s="404">
        <v>6295.55</v>
      </c>
      <c r="BK682" s="404">
        <f t="shared" si="513"/>
        <v>934101.09</v>
      </c>
      <c r="BL682" s="373" t="e">
        <f t="shared" si="514"/>
        <v>#DIV/0!</v>
      </c>
      <c r="BM682" s="373" t="e">
        <f t="shared" si="515"/>
        <v>#DIV/0!</v>
      </c>
      <c r="BN682" s="373" t="e">
        <f t="shared" si="516"/>
        <v>#DIV/0!</v>
      </c>
      <c r="BO682" s="373" t="e">
        <f t="shared" si="517"/>
        <v>#DIV/0!</v>
      </c>
      <c r="BP682" s="373" t="e">
        <f t="shared" si="518"/>
        <v>#DIV/0!</v>
      </c>
      <c r="BQ682" s="373" t="e">
        <f t="shared" si="519"/>
        <v>#DIV/0!</v>
      </c>
      <c r="BR682" s="373" t="e">
        <f t="shared" si="520"/>
        <v>#DIV/0!</v>
      </c>
      <c r="BS682" s="373" t="e">
        <f t="shared" si="521"/>
        <v>#DIV/0!</v>
      </c>
      <c r="BT682" s="373" t="e">
        <f t="shared" si="522"/>
        <v>#DIV/0!</v>
      </c>
      <c r="BU682" s="373" t="e">
        <f t="shared" si="523"/>
        <v>#DIV/0!</v>
      </c>
      <c r="BV682" s="373" t="e">
        <f t="shared" si="524"/>
        <v>#DIV/0!</v>
      </c>
      <c r="BW682" s="373" t="e">
        <f t="shared" si="525"/>
        <v>#DIV/0!</v>
      </c>
      <c r="BY682" s="406" t="e">
        <f t="shared" si="526"/>
        <v>#DIV/0!</v>
      </c>
      <c r="BZ682" s="407" t="e">
        <f t="shared" si="527"/>
        <v>#DIV/0!</v>
      </c>
      <c r="CA682" s="408" t="e">
        <f t="shared" si="528"/>
        <v>#DIV/0!</v>
      </c>
      <c r="CB682" s="404">
        <f t="shared" si="529"/>
        <v>4852.9799999999996</v>
      </c>
      <c r="CC682" s="409" t="e">
        <f t="shared" si="530"/>
        <v>#DIV/0!</v>
      </c>
    </row>
    <row r="683" spans="1:82" s="403" customFormat="1" ht="9" customHeight="1">
      <c r="A683" s="541">
        <v>254</v>
      </c>
      <c r="B683" s="449" t="s">
        <v>1051</v>
      </c>
      <c r="C683" s="410">
        <v>875.6</v>
      </c>
      <c r="D683" s="413"/>
      <c r="E683" s="410"/>
      <c r="F683" s="410"/>
      <c r="G683" s="415">
        <f>ROUND(X683+AJ683+AK683,2)</f>
        <v>2361206.4300000002</v>
      </c>
      <c r="H683" s="410">
        <f>I683+K683+M683+O683+Q683+S683</f>
        <v>0</v>
      </c>
      <c r="I683" s="416">
        <v>0</v>
      </c>
      <c r="J683" s="416">
        <v>0</v>
      </c>
      <c r="K683" s="416">
        <v>0</v>
      </c>
      <c r="L683" s="416">
        <v>0</v>
      </c>
      <c r="M683" s="416">
        <v>0</v>
      </c>
      <c r="N683" s="410">
        <v>0</v>
      </c>
      <c r="O683" s="410">
        <v>0</v>
      </c>
      <c r="P683" s="410">
        <v>0</v>
      </c>
      <c r="Q683" s="410">
        <v>0</v>
      </c>
      <c r="R683" s="410">
        <v>0</v>
      </c>
      <c r="S683" s="410">
        <v>0</v>
      </c>
      <c r="T683" s="417">
        <v>0</v>
      </c>
      <c r="U683" s="410">
        <v>0</v>
      </c>
      <c r="V683" s="424" t="s">
        <v>992</v>
      </c>
      <c r="W683" s="405">
        <v>639.78</v>
      </c>
      <c r="X683" s="410">
        <f>ROUND(IF(V683="СК",4852.98,5055.69)*0.955*0.73*W683,2)</f>
        <v>2254952.14</v>
      </c>
      <c r="Y683" s="405">
        <v>0</v>
      </c>
      <c r="Z683" s="405">
        <v>0</v>
      </c>
      <c r="AA683" s="405">
        <v>0</v>
      </c>
      <c r="AB683" s="405">
        <v>0</v>
      </c>
      <c r="AC683" s="405">
        <v>0</v>
      </c>
      <c r="AD683" s="405">
        <v>0</v>
      </c>
      <c r="AE683" s="405">
        <v>0</v>
      </c>
      <c r="AF683" s="405">
        <v>0</v>
      </c>
      <c r="AG683" s="405">
        <v>0</v>
      </c>
      <c r="AH683" s="405">
        <v>0</v>
      </c>
      <c r="AI683" s="405">
        <v>0</v>
      </c>
      <c r="AJ683" s="405">
        <f>ROUND(X683/95.5*3,2)</f>
        <v>70836.19</v>
      </c>
      <c r="AK683" s="405">
        <f>ROUND(X683/95.5*1.5,2)</f>
        <v>35418.1</v>
      </c>
      <c r="AL683" s="405">
        <v>0</v>
      </c>
      <c r="AN683" s="372">
        <f>I683/'Приложение 1.1'!J681</f>
        <v>0</v>
      </c>
      <c r="AO683" s="372" t="e">
        <f t="shared" si="502"/>
        <v>#DIV/0!</v>
      </c>
      <c r="AP683" s="372" t="e">
        <f t="shared" si="503"/>
        <v>#DIV/0!</v>
      </c>
      <c r="AQ683" s="372" t="e">
        <f t="shared" si="504"/>
        <v>#DIV/0!</v>
      </c>
      <c r="AR683" s="372" t="e">
        <f t="shared" si="505"/>
        <v>#DIV/0!</v>
      </c>
      <c r="AS683" s="372" t="e">
        <f t="shared" si="506"/>
        <v>#DIV/0!</v>
      </c>
      <c r="AT683" s="372" t="e">
        <f t="shared" si="507"/>
        <v>#DIV/0!</v>
      </c>
      <c r="AU683" s="372">
        <f t="shared" si="508"/>
        <v>3524.5742911625875</v>
      </c>
      <c r="AV683" s="372" t="e">
        <f t="shared" si="509"/>
        <v>#DIV/0!</v>
      </c>
      <c r="AW683" s="372" t="e">
        <f t="shared" si="510"/>
        <v>#DIV/0!</v>
      </c>
      <c r="AX683" s="372" t="e">
        <f t="shared" si="511"/>
        <v>#DIV/0!</v>
      </c>
      <c r="AY683" s="372">
        <f>AI683/'Приложение 1.1'!J681</f>
        <v>0</v>
      </c>
      <c r="AZ683" s="404">
        <v>766.59</v>
      </c>
      <c r="BA683" s="404">
        <v>2173.62</v>
      </c>
      <c r="BB683" s="404">
        <v>891.36</v>
      </c>
      <c r="BC683" s="404">
        <v>860.72</v>
      </c>
      <c r="BD683" s="404">
        <v>1699.83</v>
      </c>
      <c r="BE683" s="404">
        <v>1134.04</v>
      </c>
      <c r="BF683" s="404">
        <v>2338035</v>
      </c>
      <c r="BG683" s="404">
        <f t="shared" si="512"/>
        <v>4837.9799999999996</v>
      </c>
      <c r="BH683" s="404">
        <v>9186</v>
      </c>
      <c r="BI683" s="404">
        <v>3559.09</v>
      </c>
      <c r="BJ683" s="404">
        <v>6295.55</v>
      </c>
      <c r="BK683" s="404">
        <f t="shared" si="513"/>
        <v>934101.09</v>
      </c>
      <c r="BL683" s="373" t="str">
        <f t="shared" si="514"/>
        <v xml:space="preserve"> </v>
      </c>
      <c r="BM683" s="373" t="e">
        <f t="shared" si="515"/>
        <v>#DIV/0!</v>
      </c>
      <c r="BN683" s="373" t="e">
        <f t="shared" si="516"/>
        <v>#DIV/0!</v>
      </c>
      <c r="BO683" s="373" t="e">
        <f t="shared" si="517"/>
        <v>#DIV/0!</v>
      </c>
      <c r="BP683" s="373" t="e">
        <f t="shared" si="518"/>
        <v>#DIV/0!</v>
      </c>
      <c r="BQ683" s="373" t="e">
        <f t="shared" si="519"/>
        <v>#DIV/0!</v>
      </c>
      <c r="BR683" s="373" t="e">
        <f t="shared" si="520"/>
        <v>#DIV/0!</v>
      </c>
      <c r="BS683" s="373" t="str">
        <f t="shared" si="521"/>
        <v xml:space="preserve"> </v>
      </c>
      <c r="BT683" s="373" t="e">
        <f t="shared" si="522"/>
        <v>#DIV/0!</v>
      </c>
      <c r="BU683" s="373" t="e">
        <f t="shared" si="523"/>
        <v>#DIV/0!</v>
      </c>
      <c r="BV683" s="373" t="e">
        <f t="shared" si="524"/>
        <v>#DIV/0!</v>
      </c>
      <c r="BW683" s="373" t="str">
        <f t="shared" si="525"/>
        <v xml:space="preserve"> </v>
      </c>
      <c r="BY683" s="406">
        <f t="shared" si="526"/>
        <v>2.9999998771814287</v>
      </c>
      <c r="BZ683" s="407">
        <f t="shared" si="527"/>
        <v>1.5000001503468716</v>
      </c>
      <c r="CA683" s="408">
        <f t="shared" si="528"/>
        <v>3690.6537090874995</v>
      </c>
      <c r="CB683" s="404">
        <f t="shared" si="529"/>
        <v>5055.6899999999996</v>
      </c>
      <c r="CC683" s="409" t="str">
        <f t="shared" si="530"/>
        <v xml:space="preserve"> </v>
      </c>
      <c r="CD683" s="418">
        <f>CA683-CB683</f>
        <v>-1365.0362909125001</v>
      </c>
    </row>
    <row r="684" spans="1:82" s="403" customFormat="1" ht="35.25" customHeight="1">
      <c r="A684" s="866" t="s">
        <v>435</v>
      </c>
      <c r="B684" s="866"/>
      <c r="C684" s="410">
        <f>SUM(C683)</f>
        <v>875.6</v>
      </c>
      <c r="D684" s="423"/>
      <c r="E684" s="424"/>
      <c r="F684" s="424"/>
      <c r="G684" s="410">
        <f>SUM(G683)</f>
        <v>2361206.4300000002</v>
      </c>
      <c r="H684" s="410">
        <f t="shared" ref="H684:AL684" si="576">SUM(H683)</f>
        <v>0</v>
      </c>
      <c r="I684" s="410">
        <f t="shared" si="576"/>
        <v>0</v>
      </c>
      <c r="J684" s="410">
        <f t="shared" si="576"/>
        <v>0</v>
      </c>
      <c r="K684" s="410">
        <f t="shared" si="576"/>
        <v>0</v>
      </c>
      <c r="L684" s="410">
        <f t="shared" si="576"/>
        <v>0</v>
      </c>
      <c r="M684" s="410">
        <f t="shared" si="576"/>
        <v>0</v>
      </c>
      <c r="N684" s="410">
        <f t="shared" si="576"/>
        <v>0</v>
      </c>
      <c r="O684" s="410">
        <f t="shared" si="576"/>
        <v>0</v>
      </c>
      <c r="P684" s="410">
        <f t="shared" si="576"/>
        <v>0</v>
      </c>
      <c r="Q684" s="410">
        <f t="shared" si="576"/>
        <v>0</v>
      </c>
      <c r="R684" s="410">
        <f t="shared" si="576"/>
        <v>0</v>
      </c>
      <c r="S684" s="410">
        <f t="shared" si="576"/>
        <v>0</v>
      </c>
      <c r="T684" s="417">
        <f t="shared" si="576"/>
        <v>0</v>
      </c>
      <c r="U684" s="410">
        <f t="shared" si="576"/>
        <v>0</v>
      </c>
      <c r="V684" s="424" t="s">
        <v>388</v>
      </c>
      <c r="W684" s="410">
        <f t="shared" si="576"/>
        <v>639.78</v>
      </c>
      <c r="X684" s="410">
        <f t="shared" si="576"/>
        <v>2254952.14</v>
      </c>
      <c r="Y684" s="410">
        <f t="shared" si="576"/>
        <v>0</v>
      </c>
      <c r="Z684" s="410">
        <f t="shared" si="576"/>
        <v>0</v>
      </c>
      <c r="AA684" s="410">
        <f t="shared" si="576"/>
        <v>0</v>
      </c>
      <c r="AB684" s="410">
        <f t="shared" si="576"/>
        <v>0</v>
      </c>
      <c r="AC684" s="410">
        <f t="shared" si="576"/>
        <v>0</v>
      </c>
      <c r="AD684" s="410">
        <f t="shared" si="576"/>
        <v>0</v>
      </c>
      <c r="AE684" s="410">
        <f t="shared" si="576"/>
        <v>0</v>
      </c>
      <c r="AF684" s="410">
        <f t="shared" si="576"/>
        <v>0</v>
      </c>
      <c r="AG684" s="410">
        <f t="shared" si="576"/>
        <v>0</v>
      </c>
      <c r="AH684" s="410">
        <f t="shared" si="576"/>
        <v>0</v>
      </c>
      <c r="AI684" s="410">
        <f t="shared" si="576"/>
        <v>0</v>
      </c>
      <c r="AJ684" s="410">
        <f t="shared" si="576"/>
        <v>70836.19</v>
      </c>
      <c r="AK684" s="410">
        <f t="shared" si="576"/>
        <v>35418.1</v>
      </c>
      <c r="AL684" s="410">
        <f t="shared" si="576"/>
        <v>0</v>
      </c>
      <c r="AN684" s="372">
        <f>I684/'Приложение 1.1'!J682</f>
        <v>0</v>
      </c>
      <c r="AO684" s="372" t="e">
        <f t="shared" ref="AO684:AO719" si="577">K684/J684</f>
        <v>#DIV/0!</v>
      </c>
      <c r="AP684" s="372" t="e">
        <f t="shared" ref="AP684:AP719" si="578">M684/L684</f>
        <v>#DIV/0!</v>
      </c>
      <c r="AQ684" s="372" t="e">
        <f t="shared" ref="AQ684:AQ719" si="579">O684/N684</f>
        <v>#DIV/0!</v>
      </c>
      <c r="AR684" s="372" t="e">
        <f t="shared" ref="AR684:AR719" si="580">Q684/P684</f>
        <v>#DIV/0!</v>
      </c>
      <c r="AS684" s="372" t="e">
        <f t="shared" ref="AS684:AS719" si="581">S684/R684</f>
        <v>#DIV/0!</v>
      </c>
      <c r="AT684" s="372" t="e">
        <f t="shared" ref="AT684:AT719" si="582">U684/T684</f>
        <v>#DIV/0!</v>
      </c>
      <c r="AU684" s="372">
        <f t="shared" ref="AU684:AU719" si="583">X684/W684</f>
        <v>3524.5742911625875</v>
      </c>
      <c r="AV684" s="372" t="e">
        <f t="shared" ref="AV684:AV719" si="584">Z684/Y684</f>
        <v>#DIV/0!</v>
      </c>
      <c r="AW684" s="372" t="e">
        <f t="shared" ref="AW684:AW719" si="585">AB684/AA684</f>
        <v>#DIV/0!</v>
      </c>
      <c r="AX684" s="372" t="e">
        <f t="shared" ref="AX684:AX719" si="586">AH684/AG684</f>
        <v>#DIV/0!</v>
      </c>
      <c r="AY684" s="372">
        <f>AI684/'Приложение 1.1'!J682</f>
        <v>0</v>
      </c>
      <c r="AZ684" s="404">
        <v>766.59</v>
      </c>
      <c r="BA684" s="404">
        <v>2173.62</v>
      </c>
      <c r="BB684" s="404">
        <v>891.36</v>
      </c>
      <c r="BC684" s="404">
        <v>860.72</v>
      </c>
      <c r="BD684" s="404">
        <v>1699.83</v>
      </c>
      <c r="BE684" s="404">
        <v>1134.04</v>
      </c>
      <c r="BF684" s="404">
        <v>2338035</v>
      </c>
      <c r="BG684" s="404">
        <f t="shared" ref="BG684:BG719" si="587">IF(V684="ПК",4837.98,4644)</f>
        <v>4644</v>
      </c>
      <c r="BH684" s="404">
        <v>9186</v>
      </c>
      <c r="BI684" s="404">
        <v>3559.09</v>
      </c>
      <c r="BJ684" s="404">
        <v>6295.55</v>
      </c>
      <c r="BK684" s="404">
        <f t="shared" ref="BK684:BK719" si="588">105042.09+358512+470547</f>
        <v>934101.09</v>
      </c>
      <c r="BL684" s="373" t="str">
        <f t="shared" ref="BL684:BL719" si="589">IF(AN684&gt;AZ684, "+", " ")</f>
        <v xml:space="preserve"> </v>
      </c>
      <c r="BM684" s="373" t="e">
        <f t="shared" ref="BM684:BM719" si="590">IF(AO684&gt;BA684, "+", " ")</f>
        <v>#DIV/0!</v>
      </c>
      <c r="BN684" s="373" t="e">
        <f t="shared" ref="BN684:BN719" si="591">IF(AP684&gt;BB684, "+", " ")</f>
        <v>#DIV/0!</v>
      </c>
      <c r="BO684" s="373" t="e">
        <f t="shared" ref="BO684:BO719" si="592">IF(AQ684&gt;BC684, "+", " ")</f>
        <v>#DIV/0!</v>
      </c>
      <c r="BP684" s="373" t="e">
        <f t="shared" ref="BP684:BP719" si="593">IF(AR684&gt;BD684, "+", " ")</f>
        <v>#DIV/0!</v>
      </c>
      <c r="BQ684" s="373" t="e">
        <f t="shared" ref="BQ684:BQ719" si="594">IF(AS684&gt;BE684, "+", " ")</f>
        <v>#DIV/0!</v>
      </c>
      <c r="BR684" s="373" t="e">
        <f t="shared" ref="BR684:BR719" si="595">IF(AT684&gt;BF684, "+", " ")</f>
        <v>#DIV/0!</v>
      </c>
      <c r="BS684" s="373" t="str">
        <f t="shared" ref="BS684:BS719" si="596">IF(AU684&gt;BG684, "+", " ")</f>
        <v xml:space="preserve"> </v>
      </c>
      <c r="BT684" s="373" t="e">
        <f t="shared" ref="BT684:BT719" si="597">IF(AV684&gt;BH684, "+", " ")</f>
        <v>#DIV/0!</v>
      </c>
      <c r="BU684" s="373" t="e">
        <f t="shared" ref="BU684:BU719" si="598">IF(AW684&gt;BI684, "+", " ")</f>
        <v>#DIV/0!</v>
      </c>
      <c r="BV684" s="373" t="e">
        <f t="shared" ref="BV684:BV719" si="599">IF(AX684&gt;BJ684, "+", " ")</f>
        <v>#DIV/0!</v>
      </c>
      <c r="BW684" s="373" t="str">
        <f t="shared" ref="BW684:BW719" si="600">IF(AY684&gt;BK684, "+", " ")</f>
        <v xml:space="preserve"> </v>
      </c>
      <c r="BY684" s="406">
        <f t="shared" ref="BY684:BY719" si="601">AJ684/G684*100</f>
        <v>2.9999998771814287</v>
      </c>
      <c r="BZ684" s="407">
        <f t="shared" ref="BZ684:BZ719" si="602">AK684/G684*100</f>
        <v>1.5000001503468716</v>
      </c>
      <c r="CA684" s="408">
        <f t="shared" ref="CA684:CA719" si="603">G684/W684</f>
        <v>3690.6537090874995</v>
      </c>
      <c r="CB684" s="404">
        <f t="shared" ref="CB684:CB719" si="604">IF(V684="ПК",5055.69,4852.98)</f>
        <v>4852.9799999999996</v>
      </c>
      <c r="CC684" s="409" t="str">
        <f t="shared" ref="CC684:CC719" si="605">IF(CA684&gt;CB684, "+", " ")</f>
        <v xml:space="preserve"> </v>
      </c>
    </row>
    <row r="685" spans="1:82" s="403" customFormat="1" ht="13.5" customHeight="1">
      <c r="A685" s="872" t="s">
        <v>426</v>
      </c>
      <c r="B685" s="873"/>
      <c r="C685" s="873"/>
      <c r="D685" s="873"/>
      <c r="E685" s="873"/>
      <c r="F685" s="873"/>
      <c r="G685" s="873"/>
      <c r="H685" s="873"/>
      <c r="I685" s="873"/>
      <c r="J685" s="873"/>
      <c r="K685" s="873"/>
      <c r="L685" s="873"/>
      <c r="M685" s="873"/>
      <c r="N685" s="873"/>
      <c r="O685" s="873"/>
      <c r="P685" s="873"/>
      <c r="Q685" s="873"/>
      <c r="R685" s="873"/>
      <c r="S685" s="873"/>
      <c r="T685" s="873"/>
      <c r="U685" s="873"/>
      <c r="V685" s="873"/>
      <c r="W685" s="873"/>
      <c r="X685" s="873"/>
      <c r="Y685" s="873"/>
      <c r="Z685" s="873"/>
      <c r="AA685" s="873"/>
      <c r="AB685" s="873"/>
      <c r="AC685" s="873"/>
      <c r="AD685" s="873"/>
      <c r="AE685" s="873"/>
      <c r="AF685" s="873"/>
      <c r="AG685" s="873"/>
      <c r="AH685" s="873"/>
      <c r="AI685" s="873"/>
      <c r="AJ685" s="873"/>
      <c r="AK685" s="873"/>
      <c r="AL685" s="874"/>
      <c r="AN685" s="372" t="e">
        <f>I685/'Приложение 1.1'!J683</f>
        <v>#DIV/0!</v>
      </c>
      <c r="AO685" s="372" t="e">
        <f t="shared" si="577"/>
        <v>#DIV/0!</v>
      </c>
      <c r="AP685" s="372" t="e">
        <f t="shared" si="578"/>
        <v>#DIV/0!</v>
      </c>
      <c r="AQ685" s="372" t="e">
        <f t="shared" si="579"/>
        <v>#DIV/0!</v>
      </c>
      <c r="AR685" s="372" t="e">
        <f t="shared" si="580"/>
        <v>#DIV/0!</v>
      </c>
      <c r="AS685" s="372" t="e">
        <f t="shared" si="581"/>
        <v>#DIV/0!</v>
      </c>
      <c r="AT685" s="372" t="e">
        <f t="shared" si="582"/>
        <v>#DIV/0!</v>
      </c>
      <c r="AU685" s="372" t="e">
        <f t="shared" si="583"/>
        <v>#DIV/0!</v>
      </c>
      <c r="AV685" s="372" t="e">
        <f t="shared" si="584"/>
        <v>#DIV/0!</v>
      </c>
      <c r="AW685" s="372" t="e">
        <f t="shared" si="585"/>
        <v>#DIV/0!</v>
      </c>
      <c r="AX685" s="372" t="e">
        <f t="shared" si="586"/>
        <v>#DIV/0!</v>
      </c>
      <c r="AY685" s="372" t="e">
        <f>AI685/'Приложение 1.1'!J683</f>
        <v>#DIV/0!</v>
      </c>
      <c r="AZ685" s="404">
        <v>766.59</v>
      </c>
      <c r="BA685" s="404">
        <v>2173.62</v>
      </c>
      <c r="BB685" s="404">
        <v>891.36</v>
      </c>
      <c r="BC685" s="404">
        <v>860.72</v>
      </c>
      <c r="BD685" s="404">
        <v>1699.83</v>
      </c>
      <c r="BE685" s="404">
        <v>1134.04</v>
      </c>
      <c r="BF685" s="404">
        <v>2338035</v>
      </c>
      <c r="BG685" s="404">
        <f t="shared" si="587"/>
        <v>4644</v>
      </c>
      <c r="BH685" s="404">
        <v>9186</v>
      </c>
      <c r="BI685" s="404">
        <v>3559.09</v>
      </c>
      <c r="BJ685" s="404">
        <v>6295.55</v>
      </c>
      <c r="BK685" s="404">
        <f t="shared" si="588"/>
        <v>934101.09</v>
      </c>
      <c r="BL685" s="373" t="e">
        <f t="shared" si="589"/>
        <v>#DIV/0!</v>
      </c>
      <c r="BM685" s="373" t="e">
        <f t="shared" si="590"/>
        <v>#DIV/0!</v>
      </c>
      <c r="BN685" s="373" t="e">
        <f t="shared" si="591"/>
        <v>#DIV/0!</v>
      </c>
      <c r="BO685" s="373" t="e">
        <f t="shared" si="592"/>
        <v>#DIV/0!</v>
      </c>
      <c r="BP685" s="373" t="e">
        <f t="shared" si="593"/>
        <v>#DIV/0!</v>
      </c>
      <c r="BQ685" s="373" t="e">
        <f t="shared" si="594"/>
        <v>#DIV/0!</v>
      </c>
      <c r="BR685" s="373" t="e">
        <f t="shared" si="595"/>
        <v>#DIV/0!</v>
      </c>
      <c r="BS685" s="373" t="e">
        <f t="shared" si="596"/>
        <v>#DIV/0!</v>
      </c>
      <c r="BT685" s="373" t="e">
        <f t="shared" si="597"/>
        <v>#DIV/0!</v>
      </c>
      <c r="BU685" s="373" t="e">
        <f t="shared" si="598"/>
        <v>#DIV/0!</v>
      </c>
      <c r="BV685" s="373" t="e">
        <f t="shared" si="599"/>
        <v>#DIV/0!</v>
      </c>
      <c r="BW685" s="373" t="e">
        <f t="shared" si="600"/>
        <v>#DIV/0!</v>
      </c>
      <c r="BY685" s="406" t="e">
        <f t="shared" si="601"/>
        <v>#DIV/0!</v>
      </c>
      <c r="BZ685" s="407" t="e">
        <f t="shared" si="602"/>
        <v>#DIV/0!</v>
      </c>
      <c r="CA685" s="408" t="e">
        <f t="shared" si="603"/>
        <v>#DIV/0!</v>
      </c>
      <c r="CB685" s="404">
        <f t="shared" si="604"/>
        <v>4852.9799999999996</v>
      </c>
      <c r="CC685" s="409" t="e">
        <f t="shared" si="605"/>
        <v>#DIV/0!</v>
      </c>
    </row>
    <row r="686" spans="1:82" s="651" customFormat="1" ht="9" customHeight="1">
      <c r="A686" s="642">
        <v>255</v>
      </c>
      <c r="B686" s="691" t="s">
        <v>950</v>
      </c>
      <c r="C686" s="648">
        <v>1477.42</v>
      </c>
      <c r="D686" s="665"/>
      <c r="E686" s="648"/>
      <c r="F686" s="648"/>
      <c r="G686" s="696">
        <f>ROUND(X686+AJ686+AK686,2)</f>
        <v>3293704.87</v>
      </c>
      <c r="H686" s="648">
        <f>I686+K686+M686+O686+Q686+S686</f>
        <v>0</v>
      </c>
      <c r="I686" s="673">
        <v>0</v>
      </c>
      <c r="J686" s="673">
        <v>0</v>
      </c>
      <c r="K686" s="673">
        <v>0</v>
      </c>
      <c r="L686" s="673">
        <v>0</v>
      </c>
      <c r="M686" s="673">
        <v>0</v>
      </c>
      <c r="N686" s="648">
        <v>0</v>
      </c>
      <c r="O686" s="648">
        <v>0</v>
      </c>
      <c r="P686" s="648">
        <v>0</v>
      </c>
      <c r="Q686" s="648">
        <v>0</v>
      </c>
      <c r="R686" s="648">
        <v>0</v>
      </c>
      <c r="S686" s="648">
        <v>0</v>
      </c>
      <c r="T686" s="649">
        <v>0</v>
      </c>
      <c r="U686" s="648">
        <v>0</v>
      </c>
      <c r="V686" s="647" t="s">
        <v>993</v>
      </c>
      <c r="W686" s="657">
        <v>856.5</v>
      </c>
      <c r="X686" s="648">
        <v>3134824.58</v>
      </c>
      <c r="Y686" s="650">
        <v>0</v>
      </c>
      <c r="Z686" s="650">
        <v>0</v>
      </c>
      <c r="AA686" s="650">
        <v>0</v>
      </c>
      <c r="AB686" s="650">
        <v>0</v>
      </c>
      <c r="AC686" s="650">
        <v>0</v>
      </c>
      <c r="AD686" s="650">
        <v>0</v>
      </c>
      <c r="AE686" s="650">
        <v>0</v>
      </c>
      <c r="AF686" s="650">
        <v>0</v>
      </c>
      <c r="AG686" s="650">
        <v>0</v>
      </c>
      <c r="AH686" s="650">
        <v>0</v>
      </c>
      <c r="AI686" s="650">
        <v>0</v>
      </c>
      <c r="AJ686" s="650">
        <v>105743.07</v>
      </c>
      <c r="AK686" s="650">
        <v>53137.22</v>
      </c>
      <c r="AL686" s="650">
        <v>0</v>
      </c>
      <c r="AN686" s="372">
        <f>I686/'Приложение 1.1'!J684</f>
        <v>0</v>
      </c>
      <c r="AO686" s="372" t="e">
        <f t="shared" si="577"/>
        <v>#DIV/0!</v>
      </c>
      <c r="AP686" s="372" t="e">
        <f t="shared" si="578"/>
        <v>#DIV/0!</v>
      </c>
      <c r="AQ686" s="372" t="e">
        <f t="shared" si="579"/>
        <v>#DIV/0!</v>
      </c>
      <c r="AR686" s="372" t="e">
        <f t="shared" si="580"/>
        <v>#DIV/0!</v>
      </c>
      <c r="AS686" s="372" t="e">
        <f t="shared" si="581"/>
        <v>#DIV/0!</v>
      </c>
      <c r="AT686" s="372" t="e">
        <f t="shared" si="582"/>
        <v>#DIV/0!</v>
      </c>
      <c r="AU686" s="372">
        <f t="shared" si="583"/>
        <v>3660.0403736135436</v>
      </c>
      <c r="AV686" s="372" t="e">
        <f t="shared" si="584"/>
        <v>#DIV/0!</v>
      </c>
      <c r="AW686" s="372" t="e">
        <f t="shared" si="585"/>
        <v>#DIV/0!</v>
      </c>
      <c r="AX686" s="372" t="e">
        <f t="shared" si="586"/>
        <v>#DIV/0!</v>
      </c>
      <c r="AY686" s="372">
        <f>AI686/'Приложение 1.1'!J684</f>
        <v>0</v>
      </c>
      <c r="AZ686" s="404">
        <v>766.59</v>
      </c>
      <c r="BA686" s="404">
        <v>2173.62</v>
      </c>
      <c r="BB686" s="404">
        <v>891.36</v>
      </c>
      <c r="BC686" s="404">
        <v>860.72</v>
      </c>
      <c r="BD686" s="404">
        <v>1699.83</v>
      </c>
      <c r="BE686" s="404">
        <v>1134.04</v>
      </c>
      <c r="BF686" s="404">
        <v>2338035</v>
      </c>
      <c r="BG686" s="404">
        <f t="shared" si="587"/>
        <v>4644</v>
      </c>
      <c r="BH686" s="404">
        <v>9186</v>
      </c>
      <c r="BI686" s="404">
        <v>3559.09</v>
      </c>
      <c r="BJ686" s="404">
        <v>6295.55</v>
      </c>
      <c r="BK686" s="404">
        <f t="shared" si="588"/>
        <v>934101.09</v>
      </c>
      <c r="BL686" s="373" t="str">
        <f t="shared" si="589"/>
        <v xml:space="preserve"> </v>
      </c>
      <c r="BM686" s="373" t="e">
        <f t="shared" si="590"/>
        <v>#DIV/0!</v>
      </c>
      <c r="BN686" s="373" t="e">
        <f t="shared" si="591"/>
        <v>#DIV/0!</v>
      </c>
      <c r="BO686" s="373" t="e">
        <f t="shared" si="592"/>
        <v>#DIV/0!</v>
      </c>
      <c r="BP686" s="373" t="e">
        <f t="shared" si="593"/>
        <v>#DIV/0!</v>
      </c>
      <c r="BQ686" s="373" t="e">
        <f t="shared" si="594"/>
        <v>#DIV/0!</v>
      </c>
      <c r="BR686" s="373" t="e">
        <f t="shared" si="595"/>
        <v>#DIV/0!</v>
      </c>
      <c r="BS686" s="373" t="str">
        <f t="shared" si="596"/>
        <v xml:space="preserve"> </v>
      </c>
      <c r="BT686" s="373" t="e">
        <f t="shared" si="597"/>
        <v>#DIV/0!</v>
      </c>
      <c r="BU686" s="373" t="e">
        <f t="shared" si="598"/>
        <v>#DIV/0!</v>
      </c>
      <c r="BV686" s="373" t="e">
        <f t="shared" si="599"/>
        <v>#DIV/0!</v>
      </c>
      <c r="BW686" s="373" t="str">
        <f t="shared" si="600"/>
        <v xml:space="preserve"> </v>
      </c>
      <c r="BX686" s="403"/>
      <c r="BY686" s="406">
        <f t="shared" si="601"/>
        <v>3.2104597762579741</v>
      </c>
      <c r="BZ686" s="407">
        <f t="shared" si="602"/>
        <v>1.6132963364140152</v>
      </c>
      <c r="CA686" s="408">
        <f t="shared" si="603"/>
        <v>3845.5398365440747</v>
      </c>
      <c r="CB686" s="404">
        <f t="shared" si="604"/>
        <v>4852.9799999999996</v>
      </c>
      <c r="CC686" s="409" t="str">
        <f t="shared" si="605"/>
        <v xml:space="preserve"> </v>
      </c>
    </row>
    <row r="687" spans="1:82" s="403" customFormat="1" ht="38.25" customHeight="1">
      <c r="A687" s="866" t="s">
        <v>427</v>
      </c>
      <c r="B687" s="866"/>
      <c r="C687" s="410">
        <f>SUM(C686)</f>
        <v>1477.42</v>
      </c>
      <c r="D687" s="423"/>
      <c r="E687" s="424"/>
      <c r="F687" s="424"/>
      <c r="G687" s="410">
        <f>SUM(G686)</f>
        <v>3293704.87</v>
      </c>
      <c r="H687" s="410">
        <f t="shared" ref="H687:AL687" si="606">SUM(H686)</f>
        <v>0</v>
      </c>
      <c r="I687" s="410">
        <f t="shared" si="606"/>
        <v>0</v>
      </c>
      <c r="J687" s="410">
        <f t="shared" si="606"/>
        <v>0</v>
      </c>
      <c r="K687" s="410">
        <f t="shared" si="606"/>
        <v>0</v>
      </c>
      <c r="L687" s="410">
        <f t="shared" si="606"/>
        <v>0</v>
      </c>
      <c r="M687" s="410">
        <f t="shared" si="606"/>
        <v>0</v>
      </c>
      <c r="N687" s="410">
        <f t="shared" si="606"/>
        <v>0</v>
      </c>
      <c r="O687" s="410">
        <f t="shared" si="606"/>
        <v>0</v>
      </c>
      <c r="P687" s="410">
        <f t="shared" si="606"/>
        <v>0</v>
      </c>
      <c r="Q687" s="410">
        <f t="shared" si="606"/>
        <v>0</v>
      </c>
      <c r="R687" s="410">
        <f t="shared" si="606"/>
        <v>0</v>
      </c>
      <c r="S687" s="410">
        <f t="shared" si="606"/>
        <v>0</v>
      </c>
      <c r="T687" s="417">
        <f t="shared" si="606"/>
        <v>0</v>
      </c>
      <c r="U687" s="410">
        <f t="shared" si="606"/>
        <v>0</v>
      </c>
      <c r="V687" s="424" t="s">
        <v>388</v>
      </c>
      <c r="W687" s="410">
        <f t="shared" si="606"/>
        <v>856.5</v>
      </c>
      <c r="X687" s="410">
        <f t="shared" si="606"/>
        <v>3134824.58</v>
      </c>
      <c r="Y687" s="410">
        <f t="shared" si="606"/>
        <v>0</v>
      </c>
      <c r="Z687" s="410">
        <f t="shared" si="606"/>
        <v>0</v>
      </c>
      <c r="AA687" s="410">
        <f t="shared" si="606"/>
        <v>0</v>
      </c>
      <c r="AB687" s="410">
        <f t="shared" si="606"/>
        <v>0</v>
      </c>
      <c r="AC687" s="410">
        <f t="shared" si="606"/>
        <v>0</v>
      </c>
      <c r="AD687" s="410">
        <f t="shared" si="606"/>
        <v>0</v>
      </c>
      <c r="AE687" s="410">
        <f t="shared" si="606"/>
        <v>0</v>
      </c>
      <c r="AF687" s="410">
        <f t="shared" si="606"/>
        <v>0</v>
      </c>
      <c r="AG687" s="410">
        <f t="shared" si="606"/>
        <v>0</v>
      </c>
      <c r="AH687" s="410">
        <f t="shared" si="606"/>
        <v>0</v>
      </c>
      <c r="AI687" s="410">
        <f t="shared" si="606"/>
        <v>0</v>
      </c>
      <c r="AJ687" s="410">
        <f t="shared" si="606"/>
        <v>105743.07</v>
      </c>
      <c r="AK687" s="410">
        <f t="shared" si="606"/>
        <v>53137.22</v>
      </c>
      <c r="AL687" s="410">
        <f t="shared" si="606"/>
        <v>0</v>
      </c>
      <c r="AN687" s="372">
        <f>I687/'Приложение 1.1'!J685</f>
        <v>0</v>
      </c>
      <c r="AO687" s="372" t="e">
        <f t="shared" si="577"/>
        <v>#DIV/0!</v>
      </c>
      <c r="AP687" s="372" t="e">
        <f t="shared" si="578"/>
        <v>#DIV/0!</v>
      </c>
      <c r="AQ687" s="372" t="e">
        <f t="shared" si="579"/>
        <v>#DIV/0!</v>
      </c>
      <c r="AR687" s="372" t="e">
        <f t="shared" si="580"/>
        <v>#DIV/0!</v>
      </c>
      <c r="AS687" s="372" t="e">
        <f t="shared" si="581"/>
        <v>#DIV/0!</v>
      </c>
      <c r="AT687" s="372" t="e">
        <f t="shared" si="582"/>
        <v>#DIV/0!</v>
      </c>
      <c r="AU687" s="372">
        <f t="shared" si="583"/>
        <v>3660.0403736135436</v>
      </c>
      <c r="AV687" s="372" t="e">
        <f t="shared" si="584"/>
        <v>#DIV/0!</v>
      </c>
      <c r="AW687" s="372" t="e">
        <f t="shared" si="585"/>
        <v>#DIV/0!</v>
      </c>
      <c r="AX687" s="372" t="e">
        <f t="shared" si="586"/>
        <v>#DIV/0!</v>
      </c>
      <c r="AY687" s="372">
        <f>AI687/'Приложение 1.1'!J685</f>
        <v>0</v>
      </c>
      <c r="AZ687" s="404">
        <v>766.59</v>
      </c>
      <c r="BA687" s="404">
        <v>2173.62</v>
      </c>
      <c r="BB687" s="404">
        <v>891.36</v>
      </c>
      <c r="BC687" s="404">
        <v>860.72</v>
      </c>
      <c r="BD687" s="404">
        <v>1699.83</v>
      </c>
      <c r="BE687" s="404">
        <v>1134.04</v>
      </c>
      <c r="BF687" s="404">
        <v>2338035</v>
      </c>
      <c r="BG687" s="404">
        <f t="shared" si="587"/>
        <v>4644</v>
      </c>
      <c r="BH687" s="404">
        <v>9186</v>
      </c>
      <c r="BI687" s="404">
        <v>3559.09</v>
      </c>
      <c r="BJ687" s="404">
        <v>6295.55</v>
      </c>
      <c r="BK687" s="404">
        <f t="shared" si="588"/>
        <v>934101.09</v>
      </c>
      <c r="BL687" s="373" t="str">
        <f t="shared" si="589"/>
        <v xml:space="preserve"> </v>
      </c>
      <c r="BM687" s="373" t="e">
        <f t="shared" si="590"/>
        <v>#DIV/0!</v>
      </c>
      <c r="BN687" s="373" t="e">
        <f t="shared" si="591"/>
        <v>#DIV/0!</v>
      </c>
      <c r="BO687" s="373" t="e">
        <f t="shared" si="592"/>
        <v>#DIV/0!</v>
      </c>
      <c r="BP687" s="373" t="e">
        <f t="shared" si="593"/>
        <v>#DIV/0!</v>
      </c>
      <c r="BQ687" s="373" t="e">
        <f t="shared" si="594"/>
        <v>#DIV/0!</v>
      </c>
      <c r="BR687" s="373" t="e">
        <f t="shared" si="595"/>
        <v>#DIV/0!</v>
      </c>
      <c r="BS687" s="373" t="str">
        <f t="shared" si="596"/>
        <v xml:space="preserve"> </v>
      </c>
      <c r="BT687" s="373" t="e">
        <f t="shared" si="597"/>
        <v>#DIV/0!</v>
      </c>
      <c r="BU687" s="373" t="e">
        <f t="shared" si="598"/>
        <v>#DIV/0!</v>
      </c>
      <c r="BV687" s="373" t="e">
        <f t="shared" si="599"/>
        <v>#DIV/0!</v>
      </c>
      <c r="BW687" s="373" t="str">
        <f t="shared" si="600"/>
        <v xml:space="preserve"> </v>
      </c>
      <c r="BY687" s="406">
        <f t="shared" si="601"/>
        <v>3.2104597762579741</v>
      </c>
      <c r="BZ687" s="407">
        <f t="shared" si="602"/>
        <v>1.6132963364140152</v>
      </c>
      <c r="CA687" s="408">
        <f t="shared" si="603"/>
        <v>3845.5398365440747</v>
      </c>
      <c r="CB687" s="404">
        <f t="shared" si="604"/>
        <v>4852.9799999999996</v>
      </c>
      <c r="CC687" s="409" t="str">
        <f t="shared" si="605"/>
        <v xml:space="preserve"> </v>
      </c>
    </row>
    <row r="688" spans="1:82" s="403" customFormat="1" ht="12.75" customHeight="1">
      <c r="A688" s="867" t="s">
        <v>29</v>
      </c>
      <c r="B688" s="868"/>
      <c r="C688" s="868"/>
      <c r="D688" s="868"/>
      <c r="E688" s="868"/>
      <c r="F688" s="868"/>
      <c r="G688" s="868"/>
      <c r="H688" s="868"/>
      <c r="I688" s="868"/>
      <c r="J688" s="868"/>
      <c r="K688" s="868"/>
      <c r="L688" s="868"/>
      <c r="M688" s="868"/>
      <c r="N688" s="868"/>
      <c r="O688" s="868"/>
      <c r="P688" s="868"/>
      <c r="Q688" s="868"/>
      <c r="R688" s="868"/>
      <c r="S688" s="868"/>
      <c r="T688" s="868"/>
      <c r="U688" s="868"/>
      <c r="V688" s="868"/>
      <c r="W688" s="868"/>
      <c r="X688" s="868"/>
      <c r="Y688" s="868"/>
      <c r="Z688" s="868"/>
      <c r="AA688" s="868"/>
      <c r="AB688" s="868"/>
      <c r="AC688" s="868"/>
      <c r="AD688" s="868"/>
      <c r="AE688" s="868"/>
      <c r="AF688" s="868"/>
      <c r="AG688" s="868"/>
      <c r="AH688" s="868"/>
      <c r="AI688" s="868"/>
      <c r="AJ688" s="868"/>
      <c r="AK688" s="868"/>
      <c r="AL688" s="869"/>
      <c r="AN688" s="372" t="e">
        <f>I688/'Приложение 1.1'!J686</f>
        <v>#DIV/0!</v>
      </c>
      <c r="AO688" s="372" t="e">
        <f t="shared" si="577"/>
        <v>#DIV/0!</v>
      </c>
      <c r="AP688" s="372" t="e">
        <f t="shared" si="578"/>
        <v>#DIV/0!</v>
      </c>
      <c r="AQ688" s="372" t="e">
        <f t="shared" si="579"/>
        <v>#DIV/0!</v>
      </c>
      <c r="AR688" s="372" t="e">
        <f t="shared" si="580"/>
        <v>#DIV/0!</v>
      </c>
      <c r="AS688" s="372" t="e">
        <f t="shared" si="581"/>
        <v>#DIV/0!</v>
      </c>
      <c r="AT688" s="372" t="e">
        <f t="shared" si="582"/>
        <v>#DIV/0!</v>
      </c>
      <c r="AU688" s="372" t="e">
        <f t="shared" si="583"/>
        <v>#DIV/0!</v>
      </c>
      <c r="AV688" s="372" t="e">
        <f t="shared" si="584"/>
        <v>#DIV/0!</v>
      </c>
      <c r="AW688" s="372" t="e">
        <f t="shared" si="585"/>
        <v>#DIV/0!</v>
      </c>
      <c r="AX688" s="372" t="e">
        <f t="shared" si="586"/>
        <v>#DIV/0!</v>
      </c>
      <c r="AY688" s="372" t="e">
        <f>AI688/'Приложение 1.1'!J686</f>
        <v>#DIV/0!</v>
      </c>
      <c r="AZ688" s="404">
        <v>766.59</v>
      </c>
      <c r="BA688" s="404">
        <v>2173.62</v>
      </c>
      <c r="BB688" s="404">
        <v>891.36</v>
      </c>
      <c r="BC688" s="404">
        <v>860.72</v>
      </c>
      <c r="BD688" s="404">
        <v>1699.83</v>
      </c>
      <c r="BE688" s="404">
        <v>1134.04</v>
      </c>
      <c r="BF688" s="404">
        <v>2338035</v>
      </c>
      <c r="BG688" s="404">
        <f t="shared" si="587"/>
        <v>4644</v>
      </c>
      <c r="BH688" s="404">
        <v>9186</v>
      </c>
      <c r="BI688" s="404">
        <v>3559.09</v>
      </c>
      <c r="BJ688" s="404">
        <v>6295.55</v>
      </c>
      <c r="BK688" s="404">
        <f t="shared" si="588"/>
        <v>934101.09</v>
      </c>
      <c r="BL688" s="373" t="e">
        <f t="shared" si="589"/>
        <v>#DIV/0!</v>
      </c>
      <c r="BM688" s="373" t="e">
        <f t="shared" si="590"/>
        <v>#DIV/0!</v>
      </c>
      <c r="BN688" s="373" t="e">
        <f t="shared" si="591"/>
        <v>#DIV/0!</v>
      </c>
      <c r="BO688" s="373" t="e">
        <f t="shared" si="592"/>
        <v>#DIV/0!</v>
      </c>
      <c r="BP688" s="373" t="e">
        <f t="shared" si="593"/>
        <v>#DIV/0!</v>
      </c>
      <c r="BQ688" s="373" t="e">
        <f t="shared" si="594"/>
        <v>#DIV/0!</v>
      </c>
      <c r="BR688" s="373" t="e">
        <f t="shared" si="595"/>
        <v>#DIV/0!</v>
      </c>
      <c r="BS688" s="373" t="e">
        <f t="shared" si="596"/>
        <v>#DIV/0!</v>
      </c>
      <c r="BT688" s="373" t="e">
        <f t="shared" si="597"/>
        <v>#DIV/0!</v>
      </c>
      <c r="BU688" s="373" t="e">
        <f t="shared" si="598"/>
        <v>#DIV/0!</v>
      </c>
      <c r="BV688" s="373" t="e">
        <f t="shared" si="599"/>
        <v>#DIV/0!</v>
      </c>
      <c r="BW688" s="373" t="e">
        <f t="shared" si="600"/>
        <v>#DIV/0!</v>
      </c>
      <c r="BY688" s="406" t="e">
        <f t="shared" si="601"/>
        <v>#DIV/0!</v>
      </c>
      <c r="BZ688" s="407" t="e">
        <f t="shared" si="602"/>
        <v>#DIV/0!</v>
      </c>
      <c r="CA688" s="408" t="e">
        <f t="shared" si="603"/>
        <v>#DIV/0!</v>
      </c>
      <c r="CB688" s="404">
        <f t="shared" si="604"/>
        <v>4852.9799999999996</v>
      </c>
      <c r="CC688" s="409" t="e">
        <f t="shared" si="605"/>
        <v>#DIV/0!</v>
      </c>
    </row>
    <row r="689" spans="1:82" s="651" customFormat="1" ht="9" customHeight="1">
      <c r="A689" s="642">
        <v>256</v>
      </c>
      <c r="B689" s="691" t="s">
        <v>955</v>
      </c>
      <c r="C689" s="648">
        <v>901.2</v>
      </c>
      <c r="D689" s="665"/>
      <c r="E689" s="648"/>
      <c r="F689" s="648"/>
      <c r="G689" s="696">
        <f>ROUND(X689+AJ689+AK689,2)</f>
        <v>4521845.5199999996</v>
      </c>
      <c r="H689" s="648">
        <f>I689+K689+M689+O689+Q689+S689</f>
        <v>0</v>
      </c>
      <c r="I689" s="673">
        <v>0</v>
      </c>
      <c r="J689" s="673">
        <v>0</v>
      </c>
      <c r="K689" s="673">
        <v>0</v>
      </c>
      <c r="L689" s="673">
        <v>0</v>
      </c>
      <c r="M689" s="673">
        <v>0</v>
      </c>
      <c r="N689" s="648">
        <v>0</v>
      </c>
      <c r="O689" s="648">
        <v>0</v>
      </c>
      <c r="P689" s="648">
        <v>0</v>
      </c>
      <c r="Q689" s="648">
        <v>0</v>
      </c>
      <c r="R689" s="648">
        <v>0</v>
      </c>
      <c r="S689" s="648">
        <v>0</v>
      </c>
      <c r="T689" s="649">
        <v>0</v>
      </c>
      <c r="U689" s="648">
        <v>0</v>
      </c>
      <c r="V689" s="647" t="s">
        <v>993</v>
      </c>
      <c r="W689" s="650">
        <v>1083.4000000000001</v>
      </c>
      <c r="X689" s="648">
        <v>4383255.1399999997</v>
      </c>
      <c r="Y689" s="650">
        <v>0</v>
      </c>
      <c r="Z689" s="650">
        <v>0</v>
      </c>
      <c r="AA689" s="650">
        <v>0</v>
      </c>
      <c r="AB689" s="650">
        <v>0</v>
      </c>
      <c r="AC689" s="650">
        <v>0</v>
      </c>
      <c r="AD689" s="650">
        <v>0</v>
      </c>
      <c r="AE689" s="650">
        <v>0</v>
      </c>
      <c r="AF689" s="650">
        <v>0</v>
      </c>
      <c r="AG689" s="650">
        <v>0</v>
      </c>
      <c r="AH689" s="650">
        <v>0</v>
      </c>
      <c r="AI689" s="650">
        <v>0</v>
      </c>
      <c r="AJ689" s="650">
        <v>92239.08</v>
      </c>
      <c r="AK689" s="650">
        <v>46351.3</v>
      </c>
      <c r="AL689" s="650">
        <v>0</v>
      </c>
      <c r="AN689" s="372">
        <f>I689/'Приложение 1.1'!J687</f>
        <v>0</v>
      </c>
      <c r="AO689" s="372" t="e">
        <f t="shared" si="577"/>
        <v>#DIV/0!</v>
      </c>
      <c r="AP689" s="372" t="e">
        <f t="shared" si="578"/>
        <v>#DIV/0!</v>
      </c>
      <c r="AQ689" s="372" t="e">
        <f t="shared" si="579"/>
        <v>#DIV/0!</v>
      </c>
      <c r="AR689" s="372" t="e">
        <f t="shared" si="580"/>
        <v>#DIV/0!</v>
      </c>
      <c r="AS689" s="372" t="e">
        <f t="shared" si="581"/>
        <v>#DIV/0!</v>
      </c>
      <c r="AT689" s="372" t="e">
        <f t="shared" si="582"/>
        <v>#DIV/0!</v>
      </c>
      <c r="AU689" s="372">
        <f t="shared" si="583"/>
        <v>4045.8326933727149</v>
      </c>
      <c r="AV689" s="372" t="e">
        <f t="shared" si="584"/>
        <v>#DIV/0!</v>
      </c>
      <c r="AW689" s="372" t="e">
        <f t="shared" si="585"/>
        <v>#DIV/0!</v>
      </c>
      <c r="AX689" s="372" t="e">
        <f t="shared" si="586"/>
        <v>#DIV/0!</v>
      </c>
      <c r="AY689" s="372">
        <f>AI689/'Приложение 1.1'!J687</f>
        <v>0</v>
      </c>
      <c r="AZ689" s="404">
        <v>766.59</v>
      </c>
      <c r="BA689" s="404">
        <v>2173.62</v>
      </c>
      <c r="BB689" s="404">
        <v>891.36</v>
      </c>
      <c r="BC689" s="404">
        <v>860.72</v>
      </c>
      <c r="BD689" s="404">
        <v>1699.83</v>
      </c>
      <c r="BE689" s="404">
        <v>1134.04</v>
      </c>
      <c r="BF689" s="404">
        <v>2338035</v>
      </c>
      <c r="BG689" s="404">
        <f t="shared" si="587"/>
        <v>4644</v>
      </c>
      <c r="BH689" s="404">
        <v>9186</v>
      </c>
      <c r="BI689" s="404">
        <v>3559.09</v>
      </c>
      <c r="BJ689" s="404">
        <v>6295.55</v>
      </c>
      <c r="BK689" s="404">
        <f t="shared" si="588"/>
        <v>934101.09</v>
      </c>
      <c r="BL689" s="373" t="str">
        <f t="shared" si="589"/>
        <v xml:space="preserve"> </v>
      </c>
      <c r="BM689" s="373" t="e">
        <f t="shared" si="590"/>
        <v>#DIV/0!</v>
      </c>
      <c r="BN689" s="373" t="e">
        <f t="shared" si="591"/>
        <v>#DIV/0!</v>
      </c>
      <c r="BO689" s="373" t="e">
        <f t="shared" si="592"/>
        <v>#DIV/0!</v>
      </c>
      <c r="BP689" s="373" t="e">
        <f t="shared" si="593"/>
        <v>#DIV/0!</v>
      </c>
      <c r="BQ689" s="373" t="e">
        <f t="shared" si="594"/>
        <v>#DIV/0!</v>
      </c>
      <c r="BR689" s="373" t="e">
        <f t="shared" si="595"/>
        <v>#DIV/0!</v>
      </c>
      <c r="BS689" s="373" t="str">
        <f t="shared" si="596"/>
        <v xml:space="preserve"> </v>
      </c>
      <c r="BT689" s="373" t="e">
        <f t="shared" si="597"/>
        <v>#DIV/0!</v>
      </c>
      <c r="BU689" s="373" t="e">
        <f t="shared" si="598"/>
        <v>#DIV/0!</v>
      </c>
      <c r="BV689" s="373" t="e">
        <f t="shared" si="599"/>
        <v>#DIV/0!</v>
      </c>
      <c r="BW689" s="373" t="str">
        <f t="shared" si="600"/>
        <v xml:space="preserve"> </v>
      </c>
      <c r="BX689" s="403"/>
      <c r="BY689" s="406">
        <f t="shared" si="601"/>
        <v>2.0398547361255277</v>
      </c>
      <c r="BZ689" s="407">
        <f t="shared" si="602"/>
        <v>1.0250527090098382</v>
      </c>
      <c r="CA689" s="408">
        <f t="shared" si="603"/>
        <v>4173.7544028059801</v>
      </c>
      <c r="CB689" s="404">
        <f t="shared" si="604"/>
        <v>4852.9799999999996</v>
      </c>
      <c r="CC689" s="409" t="str">
        <f t="shared" si="605"/>
        <v xml:space="preserve"> </v>
      </c>
      <c r="CD689" s="697">
        <f>CA689-CB689</f>
        <v>-679.22559719401943</v>
      </c>
    </row>
    <row r="690" spans="1:82" s="651" customFormat="1" ht="9" customHeight="1">
      <c r="A690" s="642">
        <v>257</v>
      </c>
      <c r="B690" s="691" t="s">
        <v>956</v>
      </c>
      <c r="C690" s="648">
        <v>502.1</v>
      </c>
      <c r="D690" s="665"/>
      <c r="E690" s="648"/>
      <c r="F690" s="648"/>
      <c r="G690" s="696">
        <f>ROUND(X690+AJ690+AK690,2)</f>
        <v>2624082.9</v>
      </c>
      <c r="H690" s="648">
        <f>I690+K690+M690+O690+Q690+S690</f>
        <v>0</v>
      </c>
      <c r="I690" s="673">
        <v>0</v>
      </c>
      <c r="J690" s="673">
        <v>0</v>
      </c>
      <c r="K690" s="673">
        <v>0</v>
      </c>
      <c r="L690" s="673">
        <v>0</v>
      </c>
      <c r="M690" s="673">
        <v>0</v>
      </c>
      <c r="N690" s="648">
        <v>0</v>
      </c>
      <c r="O690" s="648">
        <v>0</v>
      </c>
      <c r="P690" s="648">
        <v>0</v>
      </c>
      <c r="Q690" s="648">
        <v>0</v>
      </c>
      <c r="R690" s="648">
        <v>0</v>
      </c>
      <c r="S690" s="648">
        <v>0</v>
      </c>
      <c r="T690" s="649">
        <v>0</v>
      </c>
      <c r="U690" s="648">
        <v>0</v>
      </c>
      <c r="V690" s="647" t="s">
        <v>993</v>
      </c>
      <c r="W690" s="650">
        <v>758.6</v>
      </c>
      <c r="X690" s="648">
        <v>2542751.3199999998</v>
      </c>
      <c r="Y690" s="650">
        <v>0</v>
      </c>
      <c r="Z690" s="650">
        <v>0</v>
      </c>
      <c r="AA690" s="650">
        <v>0</v>
      </c>
      <c r="AB690" s="650">
        <v>0</v>
      </c>
      <c r="AC690" s="650">
        <v>0</v>
      </c>
      <c r="AD690" s="650">
        <v>0</v>
      </c>
      <c r="AE690" s="650">
        <v>0</v>
      </c>
      <c r="AF690" s="650">
        <v>0</v>
      </c>
      <c r="AG690" s="650">
        <v>0</v>
      </c>
      <c r="AH690" s="650">
        <v>0</v>
      </c>
      <c r="AI690" s="650">
        <v>0</v>
      </c>
      <c r="AJ690" s="650">
        <v>54130.38</v>
      </c>
      <c r="AK690" s="650">
        <v>27201.200000000001</v>
      </c>
      <c r="AL690" s="650">
        <v>0</v>
      </c>
      <c r="AN690" s="372">
        <f>I690/'Приложение 1.1'!J688</f>
        <v>0</v>
      </c>
      <c r="AO690" s="372" t="e">
        <f t="shared" si="577"/>
        <v>#DIV/0!</v>
      </c>
      <c r="AP690" s="372" t="e">
        <f t="shared" si="578"/>
        <v>#DIV/0!</v>
      </c>
      <c r="AQ690" s="372" t="e">
        <f t="shared" si="579"/>
        <v>#DIV/0!</v>
      </c>
      <c r="AR690" s="372" t="e">
        <f t="shared" si="580"/>
        <v>#DIV/0!</v>
      </c>
      <c r="AS690" s="372" t="e">
        <f t="shared" si="581"/>
        <v>#DIV/0!</v>
      </c>
      <c r="AT690" s="372" t="e">
        <f t="shared" si="582"/>
        <v>#DIV/0!</v>
      </c>
      <c r="AU690" s="372">
        <f t="shared" si="583"/>
        <v>3351.8999736356441</v>
      </c>
      <c r="AV690" s="372" t="e">
        <f t="shared" si="584"/>
        <v>#DIV/0!</v>
      </c>
      <c r="AW690" s="372" t="e">
        <f t="shared" si="585"/>
        <v>#DIV/0!</v>
      </c>
      <c r="AX690" s="372" t="e">
        <f t="shared" si="586"/>
        <v>#DIV/0!</v>
      </c>
      <c r="AY690" s="372">
        <f>AI690/'Приложение 1.1'!J688</f>
        <v>0</v>
      </c>
      <c r="AZ690" s="404">
        <v>766.59</v>
      </c>
      <c r="BA690" s="404">
        <v>2173.62</v>
      </c>
      <c r="BB690" s="404">
        <v>891.36</v>
      </c>
      <c r="BC690" s="404">
        <v>860.72</v>
      </c>
      <c r="BD690" s="404">
        <v>1699.83</v>
      </c>
      <c r="BE690" s="404">
        <v>1134.04</v>
      </c>
      <c r="BF690" s="404">
        <v>2338035</v>
      </c>
      <c r="BG690" s="404">
        <f t="shared" si="587"/>
        <v>4644</v>
      </c>
      <c r="BH690" s="404">
        <v>9186</v>
      </c>
      <c r="BI690" s="404">
        <v>3559.09</v>
      </c>
      <c r="BJ690" s="404">
        <v>6295.55</v>
      </c>
      <c r="BK690" s="404">
        <f t="shared" si="588"/>
        <v>934101.09</v>
      </c>
      <c r="BL690" s="373" t="str">
        <f t="shared" si="589"/>
        <v xml:space="preserve"> </v>
      </c>
      <c r="BM690" s="373" t="e">
        <f t="shared" si="590"/>
        <v>#DIV/0!</v>
      </c>
      <c r="BN690" s="373" t="e">
        <f t="shared" si="591"/>
        <v>#DIV/0!</v>
      </c>
      <c r="BO690" s="373" t="e">
        <f t="shared" si="592"/>
        <v>#DIV/0!</v>
      </c>
      <c r="BP690" s="373" t="e">
        <f t="shared" si="593"/>
        <v>#DIV/0!</v>
      </c>
      <c r="BQ690" s="373" t="e">
        <f t="shared" si="594"/>
        <v>#DIV/0!</v>
      </c>
      <c r="BR690" s="373" t="e">
        <f t="shared" si="595"/>
        <v>#DIV/0!</v>
      </c>
      <c r="BS690" s="373" t="str">
        <f t="shared" si="596"/>
        <v xml:space="preserve"> </v>
      </c>
      <c r="BT690" s="373" t="e">
        <f t="shared" si="597"/>
        <v>#DIV/0!</v>
      </c>
      <c r="BU690" s="373" t="e">
        <f t="shared" si="598"/>
        <v>#DIV/0!</v>
      </c>
      <c r="BV690" s="373" t="e">
        <f t="shared" si="599"/>
        <v>#DIV/0!</v>
      </c>
      <c r="BW690" s="373" t="str">
        <f t="shared" si="600"/>
        <v xml:space="preserve"> </v>
      </c>
      <c r="BX690" s="403"/>
      <c r="BY690" s="406">
        <f t="shared" si="601"/>
        <v>2.0628304082923599</v>
      </c>
      <c r="BZ690" s="407">
        <f t="shared" si="602"/>
        <v>1.0365983483219985</v>
      </c>
      <c r="CA690" s="408">
        <f t="shared" si="603"/>
        <v>3459.1127076192984</v>
      </c>
      <c r="CB690" s="404">
        <f t="shared" si="604"/>
        <v>4852.9799999999996</v>
      </c>
      <c r="CC690" s="409" t="str">
        <f t="shared" si="605"/>
        <v xml:space="preserve"> </v>
      </c>
    </row>
    <row r="691" spans="1:82" s="403" customFormat="1" ht="36" customHeight="1">
      <c r="A691" s="866" t="s">
        <v>30</v>
      </c>
      <c r="B691" s="866"/>
      <c r="C691" s="410">
        <f>SUM(C689:C690)</f>
        <v>1403.3000000000002</v>
      </c>
      <c r="D691" s="423"/>
      <c r="E691" s="424"/>
      <c r="F691" s="424"/>
      <c r="G691" s="410">
        <f>SUM(G689:G690)</f>
        <v>7145928.4199999999</v>
      </c>
      <c r="H691" s="410">
        <f t="shared" ref="H691:AL691" si="607">SUM(H689:H690)</f>
        <v>0</v>
      </c>
      <c r="I691" s="410">
        <f t="shared" si="607"/>
        <v>0</v>
      </c>
      <c r="J691" s="410">
        <f t="shared" si="607"/>
        <v>0</v>
      </c>
      <c r="K691" s="410">
        <f t="shared" si="607"/>
        <v>0</v>
      </c>
      <c r="L691" s="410">
        <f t="shared" si="607"/>
        <v>0</v>
      </c>
      <c r="M691" s="410">
        <f t="shared" si="607"/>
        <v>0</v>
      </c>
      <c r="N691" s="410">
        <f t="shared" si="607"/>
        <v>0</v>
      </c>
      <c r="O691" s="410">
        <f t="shared" si="607"/>
        <v>0</v>
      </c>
      <c r="P691" s="410">
        <f t="shared" si="607"/>
        <v>0</v>
      </c>
      <c r="Q691" s="410">
        <f t="shared" si="607"/>
        <v>0</v>
      </c>
      <c r="R691" s="410">
        <f t="shared" si="607"/>
        <v>0</v>
      </c>
      <c r="S691" s="410">
        <f t="shared" si="607"/>
        <v>0</v>
      </c>
      <c r="T691" s="417">
        <f t="shared" si="607"/>
        <v>0</v>
      </c>
      <c r="U691" s="410">
        <f t="shared" si="607"/>
        <v>0</v>
      </c>
      <c r="V691" s="424" t="s">
        <v>388</v>
      </c>
      <c r="W691" s="410">
        <f t="shared" si="607"/>
        <v>1842</v>
      </c>
      <c r="X691" s="410">
        <f t="shared" si="607"/>
        <v>6926006.459999999</v>
      </c>
      <c r="Y691" s="410">
        <f t="shared" si="607"/>
        <v>0</v>
      </c>
      <c r="Z691" s="410">
        <f t="shared" si="607"/>
        <v>0</v>
      </c>
      <c r="AA691" s="410">
        <f t="shared" si="607"/>
        <v>0</v>
      </c>
      <c r="AB691" s="410">
        <f t="shared" si="607"/>
        <v>0</v>
      </c>
      <c r="AC691" s="410">
        <f t="shared" si="607"/>
        <v>0</v>
      </c>
      <c r="AD691" s="410">
        <f t="shared" si="607"/>
        <v>0</v>
      </c>
      <c r="AE691" s="410">
        <f t="shared" si="607"/>
        <v>0</v>
      </c>
      <c r="AF691" s="410">
        <f t="shared" si="607"/>
        <v>0</v>
      </c>
      <c r="AG691" s="410">
        <f t="shared" si="607"/>
        <v>0</v>
      </c>
      <c r="AH691" s="410">
        <f t="shared" si="607"/>
        <v>0</v>
      </c>
      <c r="AI691" s="410">
        <f t="shared" si="607"/>
        <v>0</v>
      </c>
      <c r="AJ691" s="410">
        <f t="shared" si="607"/>
        <v>146369.46</v>
      </c>
      <c r="AK691" s="410">
        <f t="shared" si="607"/>
        <v>73552.5</v>
      </c>
      <c r="AL691" s="410">
        <f t="shared" si="607"/>
        <v>0</v>
      </c>
      <c r="AN691" s="372">
        <f>I691/'Приложение 1.1'!J689</f>
        <v>0</v>
      </c>
      <c r="AO691" s="372" t="e">
        <f t="shared" si="577"/>
        <v>#DIV/0!</v>
      </c>
      <c r="AP691" s="372" t="e">
        <f t="shared" si="578"/>
        <v>#DIV/0!</v>
      </c>
      <c r="AQ691" s="372" t="e">
        <f t="shared" si="579"/>
        <v>#DIV/0!</v>
      </c>
      <c r="AR691" s="372" t="e">
        <f t="shared" si="580"/>
        <v>#DIV/0!</v>
      </c>
      <c r="AS691" s="372" t="e">
        <f t="shared" si="581"/>
        <v>#DIV/0!</v>
      </c>
      <c r="AT691" s="372" t="e">
        <f t="shared" si="582"/>
        <v>#DIV/0!</v>
      </c>
      <c r="AU691" s="372">
        <f t="shared" si="583"/>
        <v>3760.0469381107487</v>
      </c>
      <c r="AV691" s="372" t="e">
        <f t="shared" si="584"/>
        <v>#DIV/0!</v>
      </c>
      <c r="AW691" s="372" t="e">
        <f t="shared" si="585"/>
        <v>#DIV/0!</v>
      </c>
      <c r="AX691" s="372" t="e">
        <f t="shared" si="586"/>
        <v>#DIV/0!</v>
      </c>
      <c r="AY691" s="372">
        <f>AI691/'Приложение 1.1'!J689</f>
        <v>0</v>
      </c>
      <c r="AZ691" s="404">
        <v>766.59</v>
      </c>
      <c r="BA691" s="404">
        <v>2173.62</v>
      </c>
      <c r="BB691" s="404">
        <v>891.36</v>
      </c>
      <c r="BC691" s="404">
        <v>860.72</v>
      </c>
      <c r="BD691" s="404">
        <v>1699.83</v>
      </c>
      <c r="BE691" s="404">
        <v>1134.04</v>
      </c>
      <c r="BF691" s="404">
        <v>2338035</v>
      </c>
      <c r="BG691" s="404">
        <f t="shared" si="587"/>
        <v>4644</v>
      </c>
      <c r="BH691" s="404">
        <v>9186</v>
      </c>
      <c r="BI691" s="404">
        <v>3559.09</v>
      </c>
      <c r="BJ691" s="404">
        <v>6295.55</v>
      </c>
      <c r="BK691" s="404">
        <f t="shared" si="588"/>
        <v>934101.09</v>
      </c>
      <c r="BL691" s="373" t="str">
        <f t="shared" si="589"/>
        <v xml:space="preserve"> </v>
      </c>
      <c r="BM691" s="373" t="e">
        <f t="shared" si="590"/>
        <v>#DIV/0!</v>
      </c>
      <c r="BN691" s="373" t="e">
        <f t="shared" si="591"/>
        <v>#DIV/0!</v>
      </c>
      <c r="BO691" s="373" t="e">
        <f t="shared" si="592"/>
        <v>#DIV/0!</v>
      </c>
      <c r="BP691" s="373" t="e">
        <f t="shared" si="593"/>
        <v>#DIV/0!</v>
      </c>
      <c r="BQ691" s="373" t="e">
        <f t="shared" si="594"/>
        <v>#DIV/0!</v>
      </c>
      <c r="BR691" s="373" t="e">
        <f t="shared" si="595"/>
        <v>#DIV/0!</v>
      </c>
      <c r="BS691" s="373" t="str">
        <f t="shared" si="596"/>
        <v xml:space="preserve"> </v>
      </c>
      <c r="BT691" s="373" t="e">
        <f t="shared" si="597"/>
        <v>#DIV/0!</v>
      </c>
      <c r="BU691" s="373" t="e">
        <f t="shared" si="598"/>
        <v>#DIV/0!</v>
      </c>
      <c r="BV691" s="373" t="e">
        <f t="shared" si="599"/>
        <v>#DIV/0!</v>
      </c>
      <c r="BW691" s="373" t="str">
        <f t="shared" si="600"/>
        <v xml:space="preserve"> </v>
      </c>
      <c r="BY691" s="406">
        <f t="shared" si="601"/>
        <v>2.0482917179850508</v>
      </c>
      <c r="BZ691" s="407">
        <f t="shared" si="602"/>
        <v>1.029292426077786</v>
      </c>
      <c r="CA691" s="408">
        <f t="shared" si="603"/>
        <v>3879.4399674267102</v>
      </c>
      <c r="CB691" s="404">
        <f t="shared" si="604"/>
        <v>4852.9799999999996</v>
      </c>
      <c r="CC691" s="409" t="str">
        <f t="shared" si="605"/>
        <v xml:space="preserve"> </v>
      </c>
    </row>
    <row r="692" spans="1:82" s="403" customFormat="1" ht="11.25" customHeight="1">
      <c r="A692" s="867" t="s">
        <v>35</v>
      </c>
      <c r="B692" s="868"/>
      <c r="C692" s="868"/>
      <c r="D692" s="868"/>
      <c r="E692" s="868"/>
      <c r="F692" s="868"/>
      <c r="G692" s="868"/>
      <c r="H692" s="868"/>
      <c r="I692" s="868"/>
      <c r="J692" s="868"/>
      <c r="K692" s="868"/>
      <c r="L692" s="868"/>
      <c r="M692" s="868"/>
      <c r="N692" s="868"/>
      <c r="O692" s="868"/>
      <c r="P692" s="868"/>
      <c r="Q692" s="868"/>
      <c r="R692" s="868"/>
      <c r="S692" s="868"/>
      <c r="T692" s="868"/>
      <c r="U692" s="868"/>
      <c r="V692" s="868"/>
      <c r="W692" s="868"/>
      <c r="X692" s="868"/>
      <c r="Y692" s="868"/>
      <c r="Z692" s="868"/>
      <c r="AA692" s="868"/>
      <c r="AB692" s="868"/>
      <c r="AC692" s="868"/>
      <c r="AD692" s="868"/>
      <c r="AE692" s="868"/>
      <c r="AF692" s="868"/>
      <c r="AG692" s="868"/>
      <c r="AH692" s="868"/>
      <c r="AI692" s="868"/>
      <c r="AJ692" s="868"/>
      <c r="AK692" s="868"/>
      <c r="AL692" s="869"/>
      <c r="AN692" s="372" t="e">
        <f>I692/'Приложение 1.1'!J690</f>
        <v>#DIV/0!</v>
      </c>
      <c r="AO692" s="372" t="e">
        <f t="shared" si="577"/>
        <v>#DIV/0!</v>
      </c>
      <c r="AP692" s="372" t="e">
        <f t="shared" si="578"/>
        <v>#DIV/0!</v>
      </c>
      <c r="AQ692" s="372" t="e">
        <f t="shared" si="579"/>
        <v>#DIV/0!</v>
      </c>
      <c r="AR692" s="372" t="e">
        <f t="shared" si="580"/>
        <v>#DIV/0!</v>
      </c>
      <c r="AS692" s="372" t="e">
        <f t="shared" si="581"/>
        <v>#DIV/0!</v>
      </c>
      <c r="AT692" s="372" t="e">
        <f t="shared" si="582"/>
        <v>#DIV/0!</v>
      </c>
      <c r="AU692" s="372" t="e">
        <f t="shared" si="583"/>
        <v>#DIV/0!</v>
      </c>
      <c r="AV692" s="372" t="e">
        <f t="shared" si="584"/>
        <v>#DIV/0!</v>
      </c>
      <c r="AW692" s="372" t="e">
        <f t="shared" si="585"/>
        <v>#DIV/0!</v>
      </c>
      <c r="AX692" s="372" t="e">
        <f t="shared" si="586"/>
        <v>#DIV/0!</v>
      </c>
      <c r="AY692" s="372" t="e">
        <f>AI692/'Приложение 1.1'!J690</f>
        <v>#DIV/0!</v>
      </c>
      <c r="AZ692" s="404">
        <v>766.59</v>
      </c>
      <c r="BA692" s="404">
        <v>2173.62</v>
      </c>
      <c r="BB692" s="404">
        <v>891.36</v>
      </c>
      <c r="BC692" s="404">
        <v>860.72</v>
      </c>
      <c r="BD692" s="404">
        <v>1699.83</v>
      </c>
      <c r="BE692" s="404">
        <v>1134.04</v>
      </c>
      <c r="BF692" s="404">
        <v>2338035</v>
      </c>
      <c r="BG692" s="404">
        <f t="shared" si="587"/>
        <v>4644</v>
      </c>
      <c r="BH692" s="404">
        <v>9186</v>
      </c>
      <c r="BI692" s="404">
        <v>3559.09</v>
      </c>
      <c r="BJ692" s="404">
        <v>6295.55</v>
      </c>
      <c r="BK692" s="404">
        <f t="shared" si="588"/>
        <v>934101.09</v>
      </c>
      <c r="BL692" s="373" t="e">
        <f t="shared" si="589"/>
        <v>#DIV/0!</v>
      </c>
      <c r="BM692" s="373" t="e">
        <f t="shared" si="590"/>
        <v>#DIV/0!</v>
      </c>
      <c r="BN692" s="373" t="e">
        <f t="shared" si="591"/>
        <v>#DIV/0!</v>
      </c>
      <c r="BO692" s="373" t="e">
        <f t="shared" si="592"/>
        <v>#DIV/0!</v>
      </c>
      <c r="BP692" s="373" t="e">
        <f t="shared" si="593"/>
        <v>#DIV/0!</v>
      </c>
      <c r="BQ692" s="373" t="e">
        <f t="shared" si="594"/>
        <v>#DIV/0!</v>
      </c>
      <c r="BR692" s="373" t="e">
        <f t="shared" si="595"/>
        <v>#DIV/0!</v>
      </c>
      <c r="BS692" s="373" t="e">
        <f t="shared" si="596"/>
        <v>#DIV/0!</v>
      </c>
      <c r="BT692" s="373" t="e">
        <f t="shared" si="597"/>
        <v>#DIV/0!</v>
      </c>
      <c r="BU692" s="373" t="e">
        <f t="shared" si="598"/>
        <v>#DIV/0!</v>
      </c>
      <c r="BV692" s="373" t="e">
        <f t="shared" si="599"/>
        <v>#DIV/0!</v>
      </c>
      <c r="BW692" s="373" t="e">
        <f t="shared" si="600"/>
        <v>#DIV/0!</v>
      </c>
      <c r="BY692" s="406" t="e">
        <f t="shared" si="601"/>
        <v>#DIV/0!</v>
      </c>
      <c r="BZ692" s="407" t="e">
        <f t="shared" si="602"/>
        <v>#DIV/0!</v>
      </c>
      <c r="CA692" s="408" t="e">
        <f t="shared" si="603"/>
        <v>#DIV/0!</v>
      </c>
      <c r="CB692" s="404">
        <f t="shared" si="604"/>
        <v>4852.9799999999996</v>
      </c>
      <c r="CC692" s="409" t="e">
        <f t="shared" si="605"/>
        <v>#DIV/0!</v>
      </c>
    </row>
    <row r="693" spans="1:82" s="651" customFormat="1" ht="9" customHeight="1">
      <c r="A693" s="642">
        <v>258</v>
      </c>
      <c r="B693" s="691" t="s">
        <v>964</v>
      </c>
      <c r="C693" s="648">
        <v>295.3</v>
      </c>
      <c r="D693" s="665"/>
      <c r="E693" s="648"/>
      <c r="F693" s="648"/>
      <c r="G693" s="696">
        <f t="shared" ref="G693:G698" si="608">ROUND(X693+AJ693+AK693,2)</f>
        <v>1228062.68</v>
      </c>
      <c r="H693" s="648">
        <f t="shared" ref="H693:H698" si="609">I693+K693+M693+O693+Q693+S693</f>
        <v>0</v>
      </c>
      <c r="I693" s="673">
        <v>0</v>
      </c>
      <c r="J693" s="673">
        <v>0</v>
      </c>
      <c r="K693" s="673">
        <v>0</v>
      </c>
      <c r="L693" s="673">
        <v>0</v>
      </c>
      <c r="M693" s="673">
        <v>0</v>
      </c>
      <c r="N693" s="648">
        <v>0</v>
      </c>
      <c r="O693" s="648">
        <v>0</v>
      </c>
      <c r="P693" s="648">
        <v>0</v>
      </c>
      <c r="Q693" s="648">
        <v>0</v>
      </c>
      <c r="R693" s="648">
        <v>0</v>
      </c>
      <c r="S693" s="648">
        <v>0</v>
      </c>
      <c r="T693" s="649">
        <v>0</v>
      </c>
      <c r="U693" s="648">
        <v>0</v>
      </c>
      <c r="V693" s="647" t="s">
        <v>993</v>
      </c>
      <c r="W693" s="650">
        <v>268</v>
      </c>
      <c r="X693" s="648">
        <v>1183700</v>
      </c>
      <c r="Y693" s="650">
        <v>0</v>
      </c>
      <c r="Z693" s="650">
        <v>0</v>
      </c>
      <c r="AA693" s="650">
        <v>0</v>
      </c>
      <c r="AB693" s="650">
        <v>0</v>
      </c>
      <c r="AC693" s="650">
        <v>0</v>
      </c>
      <c r="AD693" s="650">
        <v>0</v>
      </c>
      <c r="AE693" s="650">
        <v>0</v>
      </c>
      <c r="AF693" s="650">
        <v>0</v>
      </c>
      <c r="AG693" s="650">
        <v>0</v>
      </c>
      <c r="AH693" s="650">
        <v>0</v>
      </c>
      <c r="AI693" s="650">
        <v>0</v>
      </c>
      <c r="AJ693" s="650">
        <v>29525.66</v>
      </c>
      <c r="AK693" s="650">
        <v>14837.02</v>
      </c>
      <c r="AL693" s="650">
        <v>0</v>
      </c>
      <c r="AN693" s="372">
        <f>I693/'Приложение 1.1'!J691</f>
        <v>0</v>
      </c>
      <c r="AO693" s="372" t="e">
        <f t="shared" si="577"/>
        <v>#DIV/0!</v>
      </c>
      <c r="AP693" s="372" t="e">
        <f t="shared" si="578"/>
        <v>#DIV/0!</v>
      </c>
      <c r="AQ693" s="372" t="e">
        <f t="shared" si="579"/>
        <v>#DIV/0!</v>
      </c>
      <c r="AR693" s="372" t="e">
        <f t="shared" si="580"/>
        <v>#DIV/0!</v>
      </c>
      <c r="AS693" s="372" t="e">
        <f t="shared" si="581"/>
        <v>#DIV/0!</v>
      </c>
      <c r="AT693" s="372" t="e">
        <f t="shared" si="582"/>
        <v>#DIV/0!</v>
      </c>
      <c r="AU693" s="372">
        <f t="shared" si="583"/>
        <v>4416.7910447761196</v>
      </c>
      <c r="AV693" s="372" t="e">
        <f t="shared" si="584"/>
        <v>#DIV/0!</v>
      </c>
      <c r="AW693" s="372" t="e">
        <f t="shared" si="585"/>
        <v>#DIV/0!</v>
      </c>
      <c r="AX693" s="372" t="e">
        <f t="shared" si="586"/>
        <v>#DIV/0!</v>
      </c>
      <c r="AY693" s="372">
        <f>AI693/'Приложение 1.1'!J691</f>
        <v>0</v>
      </c>
      <c r="AZ693" s="404">
        <v>766.59</v>
      </c>
      <c r="BA693" s="404">
        <v>2173.62</v>
      </c>
      <c r="BB693" s="404">
        <v>891.36</v>
      </c>
      <c r="BC693" s="404">
        <v>860.72</v>
      </c>
      <c r="BD693" s="404">
        <v>1699.83</v>
      </c>
      <c r="BE693" s="404">
        <v>1134.04</v>
      </c>
      <c r="BF693" s="404">
        <v>2338035</v>
      </c>
      <c r="BG693" s="404">
        <f t="shared" si="587"/>
        <v>4644</v>
      </c>
      <c r="BH693" s="404">
        <v>9186</v>
      </c>
      <c r="BI693" s="404">
        <v>3559.09</v>
      </c>
      <c r="BJ693" s="404">
        <v>6295.55</v>
      </c>
      <c r="BK693" s="404">
        <f t="shared" si="588"/>
        <v>934101.09</v>
      </c>
      <c r="BL693" s="373" t="str">
        <f t="shared" si="589"/>
        <v xml:space="preserve"> </v>
      </c>
      <c r="BM693" s="373" t="e">
        <f t="shared" si="590"/>
        <v>#DIV/0!</v>
      </c>
      <c r="BN693" s="373" t="e">
        <f t="shared" si="591"/>
        <v>#DIV/0!</v>
      </c>
      <c r="BO693" s="373" t="e">
        <f t="shared" si="592"/>
        <v>#DIV/0!</v>
      </c>
      <c r="BP693" s="373" t="e">
        <f t="shared" si="593"/>
        <v>#DIV/0!</v>
      </c>
      <c r="BQ693" s="373" t="e">
        <f t="shared" si="594"/>
        <v>#DIV/0!</v>
      </c>
      <c r="BR693" s="373" t="e">
        <f t="shared" si="595"/>
        <v>#DIV/0!</v>
      </c>
      <c r="BS693" s="373" t="str">
        <f t="shared" si="596"/>
        <v xml:space="preserve"> </v>
      </c>
      <c r="BT693" s="373" t="e">
        <f t="shared" si="597"/>
        <v>#DIV/0!</v>
      </c>
      <c r="BU693" s="373" t="e">
        <f t="shared" si="598"/>
        <v>#DIV/0!</v>
      </c>
      <c r="BV693" s="373" t="e">
        <f t="shared" si="599"/>
        <v>#DIV/0!</v>
      </c>
      <c r="BW693" s="373" t="str">
        <f t="shared" si="600"/>
        <v xml:space="preserve"> </v>
      </c>
      <c r="BX693" s="403"/>
      <c r="BY693" s="406">
        <f t="shared" si="601"/>
        <v>2.4042469884354762</v>
      </c>
      <c r="BZ693" s="407">
        <f t="shared" si="602"/>
        <v>1.2081647168041945</v>
      </c>
      <c r="CA693" s="408">
        <f t="shared" si="603"/>
        <v>4582.3234328358203</v>
      </c>
      <c r="CB693" s="404">
        <f t="shared" si="604"/>
        <v>4852.9799999999996</v>
      </c>
      <c r="CC693" s="409" t="str">
        <f t="shared" si="605"/>
        <v xml:space="preserve"> </v>
      </c>
    </row>
    <row r="694" spans="1:82" s="403" customFormat="1" ht="9" customHeight="1">
      <c r="A694" s="541">
        <v>259</v>
      </c>
      <c r="B694" s="449" t="s">
        <v>965</v>
      </c>
      <c r="C694" s="410">
        <v>1489.1</v>
      </c>
      <c r="D694" s="413"/>
      <c r="E694" s="410"/>
      <c r="F694" s="410"/>
      <c r="G694" s="415">
        <f t="shared" si="608"/>
        <v>3856857.33</v>
      </c>
      <c r="H694" s="410">
        <f t="shared" si="609"/>
        <v>0</v>
      </c>
      <c r="I694" s="416">
        <v>0</v>
      </c>
      <c r="J694" s="416">
        <v>0</v>
      </c>
      <c r="K694" s="416">
        <v>0</v>
      </c>
      <c r="L694" s="416">
        <v>0</v>
      </c>
      <c r="M694" s="416">
        <v>0</v>
      </c>
      <c r="N694" s="410">
        <v>0</v>
      </c>
      <c r="O694" s="410">
        <v>0</v>
      </c>
      <c r="P694" s="410">
        <v>0</v>
      </c>
      <c r="Q694" s="410">
        <v>0</v>
      </c>
      <c r="R694" s="410">
        <v>0</v>
      </c>
      <c r="S694" s="410">
        <v>0</v>
      </c>
      <c r="T694" s="417">
        <v>0</v>
      </c>
      <c r="U694" s="410">
        <v>0</v>
      </c>
      <c r="V694" s="424" t="s">
        <v>993</v>
      </c>
      <c r="W694" s="405">
        <v>1006</v>
      </c>
      <c r="X694" s="410">
        <f>ROUND(IF(V694="СК",4852.98,5055.69)*0.955*0.79*W694,2)</f>
        <v>3683298.75</v>
      </c>
      <c r="Y694" s="405">
        <v>0</v>
      </c>
      <c r="Z694" s="405">
        <v>0</v>
      </c>
      <c r="AA694" s="405">
        <v>0</v>
      </c>
      <c r="AB694" s="405">
        <v>0</v>
      </c>
      <c r="AC694" s="405">
        <v>0</v>
      </c>
      <c r="AD694" s="405">
        <v>0</v>
      </c>
      <c r="AE694" s="405">
        <v>0</v>
      </c>
      <c r="AF694" s="405">
        <v>0</v>
      </c>
      <c r="AG694" s="405">
        <v>0</v>
      </c>
      <c r="AH694" s="405">
        <v>0</v>
      </c>
      <c r="AI694" s="405">
        <v>0</v>
      </c>
      <c r="AJ694" s="405">
        <f t="shared" ref="AJ694:AJ698" si="610">ROUND(X694/95.5*3,2)</f>
        <v>115705.72</v>
      </c>
      <c r="AK694" s="405">
        <f t="shared" ref="AK694:AK698" si="611">ROUND(X694/95.5*1.5,2)</f>
        <v>57852.86</v>
      </c>
      <c r="AL694" s="405">
        <v>0</v>
      </c>
      <c r="AN694" s="372">
        <f>I694/'Приложение 1.1'!J692</f>
        <v>0</v>
      </c>
      <c r="AO694" s="372" t="e">
        <f t="shared" si="577"/>
        <v>#DIV/0!</v>
      </c>
      <c r="AP694" s="372" t="e">
        <f t="shared" si="578"/>
        <v>#DIV/0!</v>
      </c>
      <c r="AQ694" s="372" t="e">
        <f t="shared" si="579"/>
        <v>#DIV/0!</v>
      </c>
      <c r="AR694" s="372" t="e">
        <f t="shared" si="580"/>
        <v>#DIV/0!</v>
      </c>
      <c r="AS694" s="372" t="e">
        <f t="shared" si="581"/>
        <v>#DIV/0!</v>
      </c>
      <c r="AT694" s="372" t="e">
        <f t="shared" si="582"/>
        <v>#DIV/0!</v>
      </c>
      <c r="AU694" s="372">
        <f t="shared" si="583"/>
        <v>3661.3307654075547</v>
      </c>
      <c r="AV694" s="372" t="e">
        <f t="shared" si="584"/>
        <v>#DIV/0!</v>
      </c>
      <c r="AW694" s="372" t="e">
        <f t="shared" si="585"/>
        <v>#DIV/0!</v>
      </c>
      <c r="AX694" s="372" t="e">
        <f t="shared" si="586"/>
        <v>#DIV/0!</v>
      </c>
      <c r="AY694" s="372">
        <f>AI694/'Приложение 1.1'!J692</f>
        <v>0</v>
      </c>
      <c r="AZ694" s="404">
        <v>766.59</v>
      </c>
      <c r="BA694" s="404">
        <v>2173.62</v>
      </c>
      <c r="BB694" s="404">
        <v>891.36</v>
      </c>
      <c r="BC694" s="404">
        <v>860.72</v>
      </c>
      <c r="BD694" s="404">
        <v>1699.83</v>
      </c>
      <c r="BE694" s="404">
        <v>1134.04</v>
      </c>
      <c r="BF694" s="404">
        <v>2338035</v>
      </c>
      <c r="BG694" s="404">
        <f t="shared" si="587"/>
        <v>4644</v>
      </c>
      <c r="BH694" s="404">
        <v>9186</v>
      </c>
      <c r="BI694" s="404">
        <v>3559.09</v>
      </c>
      <c r="BJ694" s="404">
        <v>6295.55</v>
      </c>
      <c r="BK694" s="404">
        <f t="shared" si="588"/>
        <v>934101.09</v>
      </c>
      <c r="BL694" s="373" t="str">
        <f t="shared" si="589"/>
        <v xml:space="preserve"> </v>
      </c>
      <c r="BM694" s="373" t="e">
        <f t="shared" si="590"/>
        <v>#DIV/0!</v>
      </c>
      <c r="BN694" s="373" t="e">
        <f t="shared" si="591"/>
        <v>#DIV/0!</v>
      </c>
      <c r="BO694" s="373" t="e">
        <f t="shared" si="592"/>
        <v>#DIV/0!</v>
      </c>
      <c r="BP694" s="373" t="e">
        <f t="shared" si="593"/>
        <v>#DIV/0!</v>
      </c>
      <c r="BQ694" s="373" t="e">
        <f t="shared" si="594"/>
        <v>#DIV/0!</v>
      </c>
      <c r="BR694" s="373" t="e">
        <f t="shared" si="595"/>
        <v>#DIV/0!</v>
      </c>
      <c r="BS694" s="373" t="str">
        <f t="shared" si="596"/>
        <v xml:space="preserve"> </v>
      </c>
      <c r="BT694" s="373" t="e">
        <f t="shared" si="597"/>
        <v>#DIV/0!</v>
      </c>
      <c r="BU694" s="373" t="e">
        <f t="shared" si="598"/>
        <v>#DIV/0!</v>
      </c>
      <c r="BV694" s="373" t="e">
        <f t="shared" si="599"/>
        <v>#DIV/0!</v>
      </c>
      <c r="BW694" s="373" t="str">
        <f t="shared" si="600"/>
        <v xml:space="preserve"> </v>
      </c>
      <c r="BY694" s="406">
        <f t="shared" si="601"/>
        <v>3.0000000025927847</v>
      </c>
      <c r="BZ694" s="407">
        <f t="shared" si="602"/>
        <v>1.5000000012963923</v>
      </c>
      <c r="CA694" s="408">
        <f t="shared" si="603"/>
        <v>3833.8542047713718</v>
      </c>
      <c r="CB694" s="404">
        <f t="shared" si="604"/>
        <v>4852.9799999999996</v>
      </c>
      <c r="CC694" s="409" t="str">
        <f t="shared" si="605"/>
        <v xml:space="preserve"> </v>
      </c>
      <c r="CD694" s="418">
        <f>CA694-CB694</f>
        <v>-1019.1257952286278</v>
      </c>
    </row>
    <row r="695" spans="1:82" s="490" customFormat="1" ht="9" customHeight="1">
      <c r="A695" s="641">
        <v>260</v>
      </c>
      <c r="B695" s="524" t="s">
        <v>966</v>
      </c>
      <c r="C695" s="487">
        <v>476.5</v>
      </c>
      <c r="D695" s="499"/>
      <c r="E695" s="487"/>
      <c r="F695" s="487"/>
      <c r="G695" s="536">
        <f>ROUND(H695+AI695+AJ695+AK695,2)</f>
        <v>1841636.2</v>
      </c>
      <c r="H695" s="487">
        <f t="shared" si="609"/>
        <v>897208.78</v>
      </c>
      <c r="I695" s="513">
        <v>246946.41</v>
      </c>
      <c r="J695" s="513">
        <v>168</v>
      </c>
      <c r="K695" s="513">
        <f>ROUND(2271.44*0.955*J695*0.61,2)</f>
        <v>222302.2</v>
      </c>
      <c r="L695" s="513">
        <v>0</v>
      </c>
      <c r="M695" s="513">
        <v>0</v>
      </c>
      <c r="N695" s="487">
        <v>84</v>
      </c>
      <c r="O695" s="487">
        <f>ROUND(899.45*0.955*N695*0.98,2)</f>
        <v>70710.8</v>
      </c>
      <c r="P695" s="487">
        <v>168</v>
      </c>
      <c r="Q695" s="487">
        <f>ROUND(P695*1776.32*0.955*0.97,2)</f>
        <v>276443</v>
      </c>
      <c r="R695" s="487">
        <v>84</v>
      </c>
      <c r="S695" s="487">
        <f>ROUND(1185.07*0.955*R695*0.85,2)</f>
        <v>80806.37</v>
      </c>
      <c r="T695" s="488">
        <v>0</v>
      </c>
      <c r="U695" s="487">
        <v>0</v>
      </c>
      <c r="V695" s="486"/>
      <c r="W695" s="489">
        <v>0</v>
      </c>
      <c r="X695" s="487">
        <v>0</v>
      </c>
      <c r="Y695" s="489">
        <v>0</v>
      </c>
      <c r="Z695" s="489">
        <v>0</v>
      </c>
      <c r="AA695" s="489">
        <v>0</v>
      </c>
      <c r="AB695" s="489">
        <v>0</v>
      </c>
      <c r="AC695" s="489">
        <v>0</v>
      </c>
      <c r="AD695" s="489">
        <v>0</v>
      </c>
      <c r="AE695" s="489">
        <v>0</v>
      </c>
      <c r="AF695" s="489">
        <v>0</v>
      </c>
      <c r="AG695" s="489">
        <v>0</v>
      </c>
      <c r="AH695" s="489">
        <v>0</v>
      </c>
      <c r="AI695" s="489">
        <f>ROUND((78899.97+348476.71+434177.11),2)</f>
        <v>861553.79</v>
      </c>
      <c r="AJ695" s="489">
        <v>55249.09</v>
      </c>
      <c r="AK695" s="489">
        <v>27624.54</v>
      </c>
      <c r="AL695" s="489">
        <v>0</v>
      </c>
      <c r="AN695" s="372">
        <f>I695/'Приложение 1.1'!J693</f>
        <v>518.25059811122776</v>
      </c>
      <c r="AO695" s="372">
        <f t="shared" si="577"/>
        <v>1323.2273809523811</v>
      </c>
      <c r="AP695" s="372" t="e">
        <f t="shared" si="578"/>
        <v>#DIV/0!</v>
      </c>
      <c r="AQ695" s="372">
        <f t="shared" si="579"/>
        <v>841.79523809523812</v>
      </c>
      <c r="AR695" s="372">
        <f t="shared" si="580"/>
        <v>1645.4940476190477</v>
      </c>
      <c r="AS695" s="372">
        <f t="shared" si="581"/>
        <v>961.98059523809513</v>
      </c>
      <c r="AT695" s="372" t="e">
        <f t="shared" si="582"/>
        <v>#DIV/0!</v>
      </c>
      <c r="AU695" s="372" t="e">
        <f t="shared" si="583"/>
        <v>#DIV/0!</v>
      </c>
      <c r="AV695" s="372" t="e">
        <f t="shared" si="584"/>
        <v>#DIV/0!</v>
      </c>
      <c r="AW695" s="372" t="e">
        <f t="shared" si="585"/>
        <v>#DIV/0!</v>
      </c>
      <c r="AX695" s="372" t="e">
        <f t="shared" si="586"/>
        <v>#DIV/0!</v>
      </c>
      <c r="AY695" s="372">
        <f>AI695/'Приложение 1.1'!J693</f>
        <v>1808.0877019937041</v>
      </c>
      <c r="AZ695" s="404">
        <v>766.59</v>
      </c>
      <c r="BA695" s="404">
        <v>2173.62</v>
      </c>
      <c r="BB695" s="404">
        <v>891.36</v>
      </c>
      <c r="BC695" s="404">
        <v>860.72</v>
      </c>
      <c r="BD695" s="404">
        <v>1699.83</v>
      </c>
      <c r="BE695" s="404">
        <v>1134.04</v>
      </c>
      <c r="BF695" s="404">
        <v>2338035</v>
      </c>
      <c r="BG695" s="404">
        <f t="shared" si="587"/>
        <v>4644</v>
      </c>
      <c r="BH695" s="404">
        <v>9186</v>
      </c>
      <c r="BI695" s="404">
        <v>3559.09</v>
      </c>
      <c r="BJ695" s="404">
        <v>6295.55</v>
      </c>
      <c r="BK695" s="404">
        <f t="shared" si="588"/>
        <v>934101.09</v>
      </c>
      <c r="BL695" s="373" t="str">
        <f t="shared" si="589"/>
        <v xml:space="preserve"> </v>
      </c>
      <c r="BM695" s="373" t="str">
        <f t="shared" si="590"/>
        <v xml:space="preserve"> </v>
      </c>
      <c r="BN695" s="373" t="e">
        <f t="shared" si="591"/>
        <v>#DIV/0!</v>
      </c>
      <c r="BO695" s="373" t="str">
        <f t="shared" si="592"/>
        <v xml:space="preserve"> </v>
      </c>
      <c r="BP695" s="373" t="str">
        <f t="shared" si="593"/>
        <v xml:space="preserve"> </v>
      </c>
      <c r="BQ695" s="373" t="str">
        <f t="shared" si="594"/>
        <v xml:space="preserve"> </v>
      </c>
      <c r="BR695" s="373" t="e">
        <f t="shared" si="595"/>
        <v>#DIV/0!</v>
      </c>
      <c r="BS695" s="373" t="e">
        <f t="shared" si="596"/>
        <v>#DIV/0!</v>
      </c>
      <c r="BT695" s="373" t="e">
        <f t="shared" si="597"/>
        <v>#DIV/0!</v>
      </c>
      <c r="BU695" s="373" t="e">
        <f t="shared" si="598"/>
        <v>#DIV/0!</v>
      </c>
      <c r="BV695" s="373" t="e">
        <f t="shared" si="599"/>
        <v>#DIV/0!</v>
      </c>
      <c r="BW695" s="373" t="str">
        <f t="shared" si="600"/>
        <v xml:space="preserve"> </v>
      </c>
      <c r="BX695" s="403"/>
      <c r="BY695" s="406">
        <f t="shared" si="601"/>
        <v>3.000000217198163</v>
      </c>
      <c r="BZ695" s="407">
        <f t="shared" si="602"/>
        <v>1.4999998371013776</v>
      </c>
      <c r="CA695" s="408" t="e">
        <f t="shared" si="603"/>
        <v>#DIV/0!</v>
      </c>
      <c r="CB695" s="404">
        <f t="shared" si="604"/>
        <v>4852.9799999999996</v>
      </c>
      <c r="CC695" s="409" t="e">
        <f t="shared" si="605"/>
        <v>#DIV/0!</v>
      </c>
    </row>
    <row r="696" spans="1:82" s="490" customFormat="1" ht="9" customHeight="1">
      <c r="A696" s="641">
        <v>261</v>
      </c>
      <c r="B696" s="524" t="s">
        <v>967</v>
      </c>
      <c r="C696" s="487">
        <v>975.4</v>
      </c>
      <c r="D696" s="499"/>
      <c r="E696" s="487"/>
      <c r="F696" s="487"/>
      <c r="G696" s="536">
        <f>ROUND(H696+AI696+AJ696+AK696,2)</f>
        <v>2894559.92</v>
      </c>
      <c r="H696" s="487">
        <f t="shared" si="609"/>
        <v>1902750.93</v>
      </c>
      <c r="I696" s="513">
        <v>319273.49999999988</v>
      </c>
      <c r="J696" s="513">
        <v>444</v>
      </c>
      <c r="K696" s="513">
        <f>ROUND(2271.44*0.955*J696*0.61,2)</f>
        <v>587512.94999999995</v>
      </c>
      <c r="L696" s="513">
        <v>0</v>
      </c>
      <c r="M696" s="513">
        <v>0</v>
      </c>
      <c r="N696" s="487">
        <v>168</v>
      </c>
      <c r="O696" s="487">
        <f>ROUND(899.45*0.955*N696*0.98,2)</f>
        <v>141421.6</v>
      </c>
      <c r="P696" s="487">
        <v>372</v>
      </c>
      <c r="Q696" s="487">
        <f>ROUND(P696*1776.32*0.955*0.97,2)</f>
        <v>612123.78</v>
      </c>
      <c r="R696" s="487">
        <v>252</v>
      </c>
      <c r="S696" s="487">
        <f>ROUND(1185.07*0.955*R696*0.85,2)</f>
        <v>242419.1</v>
      </c>
      <c r="T696" s="488">
        <v>0</v>
      </c>
      <c r="U696" s="487">
        <v>0</v>
      </c>
      <c r="V696" s="486"/>
      <c r="W696" s="489">
        <v>0</v>
      </c>
      <c r="X696" s="487">
        <v>0</v>
      </c>
      <c r="Y696" s="489">
        <v>0</v>
      </c>
      <c r="Z696" s="489">
        <v>0</v>
      </c>
      <c r="AA696" s="489">
        <v>0</v>
      </c>
      <c r="AB696" s="489">
        <v>0</v>
      </c>
      <c r="AC696" s="489">
        <v>0</v>
      </c>
      <c r="AD696" s="489">
        <v>0</v>
      </c>
      <c r="AE696" s="489">
        <v>0</v>
      </c>
      <c r="AF696" s="489">
        <v>0</v>
      </c>
      <c r="AG696" s="489">
        <v>0</v>
      </c>
      <c r="AH696" s="489">
        <v>0</v>
      </c>
      <c r="AI696" s="489">
        <f>ROUND((78899.97+348476.71+434177.11),2)</f>
        <v>861553.79</v>
      </c>
      <c r="AJ696" s="489">
        <v>86836.800000000003</v>
      </c>
      <c r="AK696" s="489">
        <v>43418.400000000001</v>
      </c>
      <c r="AL696" s="489">
        <v>0</v>
      </c>
      <c r="AN696" s="372">
        <f>I696/'Приложение 1.1'!J694</f>
        <v>327.32571252819343</v>
      </c>
      <c r="AO696" s="372">
        <f t="shared" si="577"/>
        <v>1323.2273648648647</v>
      </c>
      <c r="AP696" s="372" t="e">
        <f t="shared" si="578"/>
        <v>#DIV/0!</v>
      </c>
      <c r="AQ696" s="372">
        <f t="shared" si="579"/>
        <v>841.79523809523812</v>
      </c>
      <c r="AR696" s="372">
        <f t="shared" si="580"/>
        <v>1645.4940322580646</v>
      </c>
      <c r="AS696" s="372">
        <f t="shared" si="581"/>
        <v>961.98055555555561</v>
      </c>
      <c r="AT696" s="372" t="e">
        <f t="shared" si="582"/>
        <v>#DIV/0!</v>
      </c>
      <c r="AU696" s="372" t="e">
        <f t="shared" si="583"/>
        <v>#DIV/0!</v>
      </c>
      <c r="AV696" s="372" t="e">
        <f t="shared" si="584"/>
        <v>#DIV/0!</v>
      </c>
      <c r="AW696" s="372" t="e">
        <f t="shared" si="585"/>
        <v>#DIV/0!</v>
      </c>
      <c r="AX696" s="372" t="e">
        <f t="shared" si="586"/>
        <v>#DIV/0!</v>
      </c>
      <c r="AY696" s="372">
        <f>AI696/'Приложение 1.1'!J694</f>
        <v>883.28254049620671</v>
      </c>
      <c r="AZ696" s="404">
        <v>766.59</v>
      </c>
      <c r="BA696" s="404">
        <v>2173.62</v>
      </c>
      <c r="BB696" s="404">
        <v>891.36</v>
      </c>
      <c r="BC696" s="404">
        <v>860.72</v>
      </c>
      <c r="BD696" s="404">
        <v>1699.83</v>
      </c>
      <c r="BE696" s="404">
        <v>1134.04</v>
      </c>
      <c r="BF696" s="404">
        <v>2338035</v>
      </c>
      <c r="BG696" s="404">
        <f t="shared" si="587"/>
        <v>4644</v>
      </c>
      <c r="BH696" s="404">
        <v>9186</v>
      </c>
      <c r="BI696" s="404">
        <v>3559.09</v>
      </c>
      <c r="BJ696" s="404">
        <v>6295.55</v>
      </c>
      <c r="BK696" s="404">
        <f t="shared" si="588"/>
        <v>934101.09</v>
      </c>
      <c r="BL696" s="373" t="str">
        <f t="shared" si="589"/>
        <v xml:space="preserve"> </v>
      </c>
      <c r="BM696" s="373" t="str">
        <f t="shared" si="590"/>
        <v xml:space="preserve"> </v>
      </c>
      <c r="BN696" s="373" t="e">
        <f t="shared" si="591"/>
        <v>#DIV/0!</v>
      </c>
      <c r="BO696" s="373" t="str">
        <f t="shared" si="592"/>
        <v xml:space="preserve"> </v>
      </c>
      <c r="BP696" s="373" t="str">
        <f t="shared" si="593"/>
        <v xml:space="preserve"> </v>
      </c>
      <c r="BQ696" s="373" t="str">
        <f t="shared" si="594"/>
        <v xml:space="preserve"> </v>
      </c>
      <c r="BR696" s="373" t="e">
        <f t="shared" si="595"/>
        <v>#DIV/0!</v>
      </c>
      <c r="BS696" s="373" t="e">
        <f t="shared" si="596"/>
        <v>#DIV/0!</v>
      </c>
      <c r="BT696" s="373" t="e">
        <f t="shared" si="597"/>
        <v>#DIV/0!</v>
      </c>
      <c r="BU696" s="373" t="e">
        <f t="shared" si="598"/>
        <v>#DIV/0!</v>
      </c>
      <c r="BV696" s="373" t="e">
        <f t="shared" si="599"/>
        <v>#DIV/0!</v>
      </c>
      <c r="BW696" s="373" t="str">
        <f t="shared" si="600"/>
        <v xml:space="preserve"> </v>
      </c>
      <c r="BX696" s="403"/>
      <c r="BY696" s="406">
        <f t="shared" si="601"/>
        <v>3.0000000829141587</v>
      </c>
      <c r="BZ696" s="407">
        <f t="shared" si="602"/>
        <v>1.5000000414570793</v>
      </c>
      <c r="CA696" s="408" t="e">
        <f t="shared" si="603"/>
        <v>#DIV/0!</v>
      </c>
      <c r="CB696" s="404">
        <f t="shared" si="604"/>
        <v>4852.9799999999996</v>
      </c>
      <c r="CC696" s="409" t="e">
        <f t="shared" si="605"/>
        <v>#DIV/0!</v>
      </c>
    </row>
    <row r="697" spans="1:82" s="651" customFormat="1" ht="9" customHeight="1">
      <c r="A697" s="642">
        <v>262</v>
      </c>
      <c r="B697" s="691" t="s">
        <v>968</v>
      </c>
      <c r="C697" s="648">
        <v>297.60000000000002</v>
      </c>
      <c r="D697" s="665"/>
      <c r="E697" s="648"/>
      <c r="F697" s="648"/>
      <c r="G697" s="696">
        <f t="shared" si="608"/>
        <v>1123932.93</v>
      </c>
      <c r="H697" s="648">
        <f t="shared" si="609"/>
        <v>0</v>
      </c>
      <c r="I697" s="673">
        <v>0</v>
      </c>
      <c r="J697" s="673">
        <v>0</v>
      </c>
      <c r="K697" s="673">
        <v>0</v>
      </c>
      <c r="L697" s="673">
        <v>0</v>
      </c>
      <c r="M697" s="673">
        <v>0</v>
      </c>
      <c r="N697" s="648">
        <v>0</v>
      </c>
      <c r="O697" s="648">
        <v>0</v>
      </c>
      <c r="P697" s="648">
        <v>0</v>
      </c>
      <c r="Q697" s="648">
        <v>0</v>
      </c>
      <c r="R697" s="648">
        <v>0</v>
      </c>
      <c r="S697" s="648">
        <v>0</v>
      </c>
      <c r="T697" s="649">
        <v>0</v>
      </c>
      <c r="U697" s="648">
        <v>0</v>
      </c>
      <c r="V697" s="647" t="s">
        <v>993</v>
      </c>
      <c r="W697" s="650">
        <v>260</v>
      </c>
      <c r="X697" s="648">
        <v>1090403</v>
      </c>
      <c r="Y697" s="650">
        <v>0</v>
      </c>
      <c r="Z697" s="650">
        <v>0</v>
      </c>
      <c r="AA697" s="650">
        <v>0</v>
      </c>
      <c r="AB697" s="650">
        <v>0</v>
      </c>
      <c r="AC697" s="650">
        <v>0</v>
      </c>
      <c r="AD697" s="650">
        <v>0</v>
      </c>
      <c r="AE697" s="650">
        <v>0</v>
      </c>
      <c r="AF697" s="650">
        <v>0</v>
      </c>
      <c r="AG697" s="650">
        <v>0</v>
      </c>
      <c r="AH697" s="650">
        <v>0</v>
      </c>
      <c r="AI697" s="650">
        <v>0</v>
      </c>
      <c r="AJ697" s="650">
        <v>22315.91</v>
      </c>
      <c r="AK697" s="650">
        <v>11214.02</v>
      </c>
      <c r="AL697" s="650">
        <v>0</v>
      </c>
      <c r="AN697" s="372">
        <f>I697/'Приложение 1.1'!J695</f>
        <v>0</v>
      </c>
      <c r="AO697" s="372" t="e">
        <f t="shared" si="577"/>
        <v>#DIV/0!</v>
      </c>
      <c r="AP697" s="372" t="e">
        <f t="shared" si="578"/>
        <v>#DIV/0!</v>
      </c>
      <c r="AQ697" s="372" t="e">
        <f t="shared" si="579"/>
        <v>#DIV/0!</v>
      </c>
      <c r="AR697" s="372" t="e">
        <f t="shared" si="580"/>
        <v>#DIV/0!</v>
      </c>
      <c r="AS697" s="372" t="e">
        <f t="shared" si="581"/>
        <v>#DIV/0!</v>
      </c>
      <c r="AT697" s="372" t="e">
        <f t="shared" si="582"/>
        <v>#DIV/0!</v>
      </c>
      <c r="AU697" s="372">
        <f t="shared" si="583"/>
        <v>4193.8576923076926</v>
      </c>
      <c r="AV697" s="372" t="e">
        <f t="shared" si="584"/>
        <v>#DIV/0!</v>
      </c>
      <c r="AW697" s="372" t="e">
        <f t="shared" si="585"/>
        <v>#DIV/0!</v>
      </c>
      <c r="AX697" s="372" t="e">
        <f t="shared" si="586"/>
        <v>#DIV/0!</v>
      </c>
      <c r="AY697" s="372">
        <f>AI697/'Приложение 1.1'!J695</f>
        <v>0</v>
      </c>
      <c r="AZ697" s="404">
        <v>766.59</v>
      </c>
      <c r="BA697" s="404">
        <v>2173.62</v>
      </c>
      <c r="BB697" s="404">
        <v>891.36</v>
      </c>
      <c r="BC697" s="404">
        <v>860.72</v>
      </c>
      <c r="BD697" s="404">
        <v>1699.83</v>
      </c>
      <c r="BE697" s="404">
        <v>1134.04</v>
      </c>
      <c r="BF697" s="404">
        <v>2338035</v>
      </c>
      <c r="BG697" s="404">
        <f t="shared" si="587"/>
        <v>4644</v>
      </c>
      <c r="BH697" s="404">
        <v>9186</v>
      </c>
      <c r="BI697" s="404">
        <v>3559.09</v>
      </c>
      <c r="BJ697" s="404">
        <v>6295.55</v>
      </c>
      <c r="BK697" s="404">
        <f t="shared" si="588"/>
        <v>934101.09</v>
      </c>
      <c r="BL697" s="373" t="str">
        <f t="shared" si="589"/>
        <v xml:space="preserve"> </v>
      </c>
      <c r="BM697" s="373" t="e">
        <f t="shared" si="590"/>
        <v>#DIV/0!</v>
      </c>
      <c r="BN697" s="373" t="e">
        <f t="shared" si="591"/>
        <v>#DIV/0!</v>
      </c>
      <c r="BO697" s="373" t="e">
        <f t="shared" si="592"/>
        <v>#DIV/0!</v>
      </c>
      <c r="BP697" s="373" t="e">
        <f t="shared" si="593"/>
        <v>#DIV/0!</v>
      </c>
      <c r="BQ697" s="373" t="e">
        <f t="shared" si="594"/>
        <v>#DIV/0!</v>
      </c>
      <c r="BR697" s="373" t="e">
        <f t="shared" si="595"/>
        <v>#DIV/0!</v>
      </c>
      <c r="BS697" s="373" t="str">
        <f t="shared" si="596"/>
        <v xml:space="preserve"> </v>
      </c>
      <c r="BT697" s="373" t="e">
        <f t="shared" si="597"/>
        <v>#DIV/0!</v>
      </c>
      <c r="BU697" s="373" t="e">
        <f t="shared" si="598"/>
        <v>#DIV/0!</v>
      </c>
      <c r="BV697" s="373" t="e">
        <f t="shared" si="599"/>
        <v>#DIV/0!</v>
      </c>
      <c r="BW697" s="373" t="str">
        <f t="shared" si="600"/>
        <v xml:space="preserve"> </v>
      </c>
      <c r="BX697" s="403"/>
      <c r="BY697" s="406">
        <f t="shared" si="601"/>
        <v>1.9855197231386397</v>
      </c>
      <c r="BZ697" s="407">
        <f t="shared" si="602"/>
        <v>0.99774814854833027</v>
      </c>
      <c r="CA697" s="408">
        <f t="shared" si="603"/>
        <v>4322.8189615384617</v>
      </c>
      <c r="CB697" s="404">
        <f t="shared" si="604"/>
        <v>4852.9799999999996</v>
      </c>
      <c r="CC697" s="409" t="str">
        <f t="shared" si="605"/>
        <v xml:space="preserve"> </v>
      </c>
    </row>
    <row r="698" spans="1:82" s="403" customFormat="1" ht="9" customHeight="1">
      <c r="A698" s="641">
        <v>263</v>
      </c>
      <c r="B698" s="449" t="s">
        <v>1190</v>
      </c>
      <c r="C698" s="410">
        <v>297.60000000000002</v>
      </c>
      <c r="D698" s="413"/>
      <c r="E698" s="410"/>
      <c r="F698" s="410"/>
      <c r="G698" s="415">
        <f t="shared" si="608"/>
        <v>4373424.6399999997</v>
      </c>
      <c r="H698" s="410">
        <f t="shared" si="609"/>
        <v>0</v>
      </c>
      <c r="I698" s="416">
        <f>G696-2894559.92</f>
        <v>0</v>
      </c>
      <c r="J698" s="416">
        <v>0</v>
      </c>
      <c r="K698" s="416">
        <v>0</v>
      </c>
      <c r="L698" s="416">
        <v>0</v>
      </c>
      <c r="M698" s="416">
        <v>0</v>
      </c>
      <c r="N698" s="410">
        <v>0</v>
      </c>
      <c r="O698" s="410">
        <v>0</v>
      </c>
      <c r="P698" s="410">
        <v>0</v>
      </c>
      <c r="Q698" s="410">
        <v>0</v>
      </c>
      <c r="R698" s="410">
        <v>0</v>
      </c>
      <c r="S698" s="410">
        <v>0</v>
      </c>
      <c r="T698" s="417">
        <v>0</v>
      </c>
      <c r="U698" s="410">
        <v>0</v>
      </c>
      <c r="V698" s="424" t="s">
        <v>992</v>
      </c>
      <c r="W698" s="405">
        <v>1185</v>
      </c>
      <c r="X698" s="410">
        <f>ROUND(IF(V698="СК",4852.98,5055.69)*0.955*0.73*W698,2)</f>
        <v>4176620.53</v>
      </c>
      <c r="Y698" s="405">
        <v>0</v>
      </c>
      <c r="Z698" s="405">
        <v>0</v>
      </c>
      <c r="AA698" s="405">
        <v>0</v>
      </c>
      <c r="AB698" s="405">
        <v>0</v>
      </c>
      <c r="AC698" s="405">
        <v>0</v>
      </c>
      <c r="AD698" s="405">
        <v>0</v>
      </c>
      <c r="AE698" s="405">
        <v>0</v>
      </c>
      <c r="AF698" s="405">
        <v>0</v>
      </c>
      <c r="AG698" s="405">
        <v>0</v>
      </c>
      <c r="AH698" s="405">
        <v>0</v>
      </c>
      <c r="AI698" s="405">
        <v>0</v>
      </c>
      <c r="AJ698" s="405">
        <f t="shared" si="610"/>
        <v>131202.74</v>
      </c>
      <c r="AK698" s="405">
        <f t="shared" si="611"/>
        <v>65601.37</v>
      </c>
      <c r="AL698" s="405">
        <v>0</v>
      </c>
      <c r="AN698" s="372">
        <f>I698/'Приложение 1.1'!J696</f>
        <v>0</v>
      </c>
      <c r="AO698" s="372" t="e">
        <f t="shared" si="577"/>
        <v>#DIV/0!</v>
      </c>
      <c r="AP698" s="372" t="e">
        <f t="shared" si="578"/>
        <v>#DIV/0!</v>
      </c>
      <c r="AQ698" s="372" t="e">
        <f t="shared" si="579"/>
        <v>#DIV/0!</v>
      </c>
      <c r="AR698" s="372" t="e">
        <f t="shared" si="580"/>
        <v>#DIV/0!</v>
      </c>
      <c r="AS698" s="372" t="e">
        <f t="shared" si="581"/>
        <v>#DIV/0!</v>
      </c>
      <c r="AT698" s="372" t="e">
        <f t="shared" si="582"/>
        <v>#DIV/0!</v>
      </c>
      <c r="AU698" s="372">
        <f t="shared" si="583"/>
        <v>3524.5742869198311</v>
      </c>
      <c r="AV698" s="372" t="e">
        <f t="shared" si="584"/>
        <v>#DIV/0!</v>
      </c>
      <c r="AW698" s="372" t="e">
        <f t="shared" si="585"/>
        <v>#DIV/0!</v>
      </c>
      <c r="AX698" s="372" t="e">
        <f t="shared" si="586"/>
        <v>#DIV/0!</v>
      </c>
      <c r="AY698" s="372">
        <f>AI698/'Приложение 1.1'!J696</f>
        <v>0</v>
      </c>
      <c r="AZ698" s="404">
        <v>766.59</v>
      </c>
      <c r="BA698" s="404">
        <v>2173.62</v>
      </c>
      <c r="BB698" s="404">
        <v>891.36</v>
      </c>
      <c r="BC698" s="404">
        <v>860.72</v>
      </c>
      <c r="BD698" s="404">
        <v>1699.83</v>
      </c>
      <c r="BE698" s="404">
        <v>1134.04</v>
      </c>
      <c r="BF698" s="404">
        <v>2338035</v>
      </c>
      <c r="BG698" s="404">
        <f t="shared" si="587"/>
        <v>4837.9799999999996</v>
      </c>
      <c r="BH698" s="404">
        <v>9186</v>
      </c>
      <c r="BI698" s="404">
        <v>3559.09</v>
      </c>
      <c r="BJ698" s="404">
        <v>6295.55</v>
      </c>
      <c r="BK698" s="404">
        <f t="shared" si="588"/>
        <v>934101.09</v>
      </c>
      <c r="BL698" s="373" t="str">
        <f t="shared" si="589"/>
        <v xml:space="preserve"> </v>
      </c>
      <c r="BM698" s="373" t="e">
        <f t="shared" si="590"/>
        <v>#DIV/0!</v>
      </c>
      <c r="BN698" s="373" t="e">
        <f t="shared" si="591"/>
        <v>#DIV/0!</v>
      </c>
      <c r="BO698" s="373" t="e">
        <f t="shared" si="592"/>
        <v>#DIV/0!</v>
      </c>
      <c r="BP698" s="373" t="e">
        <f t="shared" si="593"/>
        <v>#DIV/0!</v>
      </c>
      <c r="BQ698" s="373" t="e">
        <f t="shared" si="594"/>
        <v>#DIV/0!</v>
      </c>
      <c r="BR698" s="373" t="e">
        <f t="shared" si="595"/>
        <v>#DIV/0!</v>
      </c>
      <c r="BS698" s="373" t="str">
        <f t="shared" si="596"/>
        <v xml:space="preserve"> </v>
      </c>
      <c r="BT698" s="373" t="e">
        <f t="shared" si="597"/>
        <v>#DIV/0!</v>
      </c>
      <c r="BU698" s="373" t="e">
        <f t="shared" si="598"/>
        <v>#DIV/0!</v>
      </c>
      <c r="BV698" s="373" t="e">
        <f t="shared" si="599"/>
        <v>#DIV/0!</v>
      </c>
      <c r="BW698" s="373" t="str">
        <f t="shared" si="600"/>
        <v xml:space="preserve"> </v>
      </c>
      <c r="BY698" s="406">
        <f t="shared" si="601"/>
        <v>3.000000018292301</v>
      </c>
      <c r="BZ698" s="407">
        <f t="shared" si="602"/>
        <v>1.5000000091461505</v>
      </c>
      <c r="CA698" s="408">
        <f t="shared" si="603"/>
        <v>3690.65370464135</v>
      </c>
      <c r="CB698" s="404">
        <f t="shared" si="604"/>
        <v>5055.6899999999996</v>
      </c>
      <c r="CC698" s="409" t="str">
        <f t="shared" si="605"/>
        <v xml:space="preserve"> </v>
      </c>
    </row>
    <row r="699" spans="1:82" s="403" customFormat="1" ht="36.75" customHeight="1">
      <c r="A699" s="866" t="s">
        <v>36</v>
      </c>
      <c r="B699" s="866"/>
      <c r="C699" s="410">
        <f>SUM(C693:C697)</f>
        <v>3533.8999999999996</v>
      </c>
      <c r="D699" s="423"/>
      <c r="E699" s="424"/>
      <c r="F699" s="424"/>
      <c r="G699" s="410">
        <f>SUM(G693:G698)</f>
        <v>15318473.699999999</v>
      </c>
      <c r="H699" s="410">
        <f t="shared" ref="H699:AL699" si="612">SUM(H693:H698)</f>
        <v>2799959.71</v>
      </c>
      <c r="I699" s="410">
        <f t="shared" si="612"/>
        <v>566219.90999999992</v>
      </c>
      <c r="J699" s="410">
        <f t="shared" si="612"/>
        <v>612</v>
      </c>
      <c r="K699" s="410">
        <f t="shared" si="612"/>
        <v>809815.14999999991</v>
      </c>
      <c r="L699" s="410">
        <f t="shared" si="612"/>
        <v>0</v>
      </c>
      <c r="M699" s="410">
        <f t="shared" si="612"/>
        <v>0</v>
      </c>
      <c r="N699" s="410">
        <f t="shared" si="612"/>
        <v>252</v>
      </c>
      <c r="O699" s="410">
        <f t="shared" si="612"/>
        <v>212132.40000000002</v>
      </c>
      <c r="P699" s="410">
        <f t="shared" si="612"/>
        <v>540</v>
      </c>
      <c r="Q699" s="410">
        <f t="shared" si="612"/>
        <v>888566.78</v>
      </c>
      <c r="R699" s="410">
        <f t="shared" si="612"/>
        <v>336</v>
      </c>
      <c r="S699" s="410">
        <f t="shared" si="612"/>
        <v>323225.46999999997</v>
      </c>
      <c r="T699" s="417">
        <f t="shared" si="612"/>
        <v>0</v>
      </c>
      <c r="U699" s="410">
        <f t="shared" si="612"/>
        <v>0</v>
      </c>
      <c r="V699" s="410">
        <f t="shared" si="612"/>
        <v>0</v>
      </c>
      <c r="W699" s="410">
        <f t="shared" si="612"/>
        <v>2719</v>
      </c>
      <c r="X699" s="410">
        <f t="shared" si="612"/>
        <v>10134022.279999999</v>
      </c>
      <c r="Y699" s="410">
        <f t="shared" si="612"/>
        <v>0</v>
      </c>
      <c r="Z699" s="410">
        <f t="shared" si="612"/>
        <v>0</v>
      </c>
      <c r="AA699" s="410">
        <f t="shared" si="612"/>
        <v>0</v>
      </c>
      <c r="AB699" s="410">
        <f t="shared" si="612"/>
        <v>0</v>
      </c>
      <c r="AC699" s="410">
        <f t="shared" si="612"/>
        <v>0</v>
      </c>
      <c r="AD699" s="410">
        <f t="shared" si="612"/>
        <v>0</v>
      </c>
      <c r="AE699" s="410">
        <f t="shared" si="612"/>
        <v>0</v>
      </c>
      <c r="AF699" s="410">
        <f t="shared" si="612"/>
        <v>0</v>
      </c>
      <c r="AG699" s="410">
        <f t="shared" si="612"/>
        <v>0</v>
      </c>
      <c r="AH699" s="410">
        <f t="shared" si="612"/>
        <v>0</v>
      </c>
      <c r="AI699" s="410">
        <f t="shared" si="612"/>
        <v>1723107.58</v>
      </c>
      <c r="AJ699" s="410">
        <f t="shared" si="612"/>
        <v>440835.92</v>
      </c>
      <c r="AK699" s="410">
        <f t="shared" si="612"/>
        <v>220548.21</v>
      </c>
      <c r="AL699" s="410">
        <f t="shared" si="612"/>
        <v>0</v>
      </c>
      <c r="AN699" s="372">
        <f>I699/'Приложение 1.1'!J697</f>
        <v>73.486857320848017</v>
      </c>
      <c r="AO699" s="372">
        <f t="shared" si="577"/>
        <v>1323.2273692810456</v>
      </c>
      <c r="AP699" s="372" t="e">
        <f t="shared" si="578"/>
        <v>#DIV/0!</v>
      </c>
      <c r="AQ699" s="372">
        <f t="shared" si="579"/>
        <v>841.79523809523823</v>
      </c>
      <c r="AR699" s="372">
        <f t="shared" si="580"/>
        <v>1645.4940370370371</v>
      </c>
      <c r="AS699" s="372">
        <f t="shared" si="581"/>
        <v>961.98056547619035</v>
      </c>
      <c r="AT699" s="372" t="e">
        <f t="shared" si="582"/>
        <v>#DIV/0!</v>
      </c>
      <c r="AU699" s="372">
        <f t="shared" si="583"/>
        <v>3727.1137477013604</v>
      </c>
      <c r="AV699" s="372" t="e">
        <f t="shared" si="584"/>
        <v>#DIV/0!</v>
      </c>
      <c r="AW699" s="372" t="e">
        <f t="shared" si="585"/>
        <v>#DIV/0!</v>
      </c>
      <c r="AX699" s="372" t="e">
        <f t="shared" si="586"/>
        <v>#DIV/0!</v>
      </c>
      <c r="AY699" s="372">
        <f>AI699/'Приложение 1.1'!J697</f>
        <v>223.63353644687578</v>
      </c>
      <c r="AZ699" s="404">
        <v>766.59</v>
      </c>
      <c r="BA699" s="404">
        <v>2173.62</v>
      </c>
      <c r="BB699" s="404">
        <v>891.36</v>
      </c>
      <c r="BC699" s="404">
        <v>860.72</v>
      </c>
      <c r="BD699" s="404">
        <v>1699.83</v>
      </c>
      <c r="BE699" s="404">
        <v>1134.04</v>
      </c>
      <c r="BF699" s="404">
        <v>2338035</v>
      </c>
      <c r="BG699" s="404">
        <f t="shared" si="587"/>
        <v>4644</v>
      </c>
      <c r="BH699" s="404">
        <v>9186</v>
      </c>
      <c r="BI699" s="404">
        <v>3559.09</v>
      </c>
      <c r="BJ699" s="404">
        <v>6295.55</v>
      </c>
      <c r="BK699" s="404">
        <f t="shared" si="588"/>
        <v>934101.09</v>
      </c>
      <c r="BL699" s="373" t="str">
        <f t="shared" si="589"/>
        <v xml:space="preserve"> </v>
      </c>
      <c r="BM699" s="373" t="str">
        <f t="shared" si="590"/>
        <v xml:space="preserve"> </v>
      </c>
      <c r="BN699" s="373" t="e">
        <f t="shared" si="591"/>
        <v>#DIV/0!</v>
      </c>
      <c r="BO699" s="373" t="str">
        <f t="shared" si="592"/>
        <v xml:space="preserve"> </v>
      </c>
      <c r="BP699" s="373" t="str">
        <f t="shared" si="593"/>
        <v xml:space="preserve"> </v>
      </c>
      <c r="BQ699" s="373" t="str">
        <f t="shared" si="594"/>
        <v xml:space="preserve"> </v>
      </c>
      <c r="BR699" s="373" t="e">
        <f t="shared" si="595"/>
        <v>#DIV/0!</v>
      </c>
      <c r="BS699" s="373" t="str">
        <f t="shared" si="596"/>
        <v xml:space="preserve"> </v>
      </c>
      <c r="BT699" s="373" t="e">
        <f t="shared" si="597"/>
        <v>#DIV/0!</v>
      </c>
      <c r="BU699" s="373" t="e">
        <f t="shared" si="598"/>
        <v>#DIV/0!</v>
      </c>
      <c r="BV699" s="373" t="e">
        <f t="shared" si="599"/>
        <v>#DIV/0!</v>
      </c>
      <c r="BW699" s="373" t="str">
        <f t="shared" si="600"/>
        <v xml:space="preserve"> </v>
      </c>
      <c r="BY699" s="406">
        <f t="shared" si="601"/>
        <v>2.8778057699051307</v>
      </c>
      <c r="BZ699" s="407">
        <f t="shared" si="602"/>
        <v>1.4397531654867155</v>
      </c>
      <c r="CA699" s="408">
        <f t="shared" si="603"/>
        <v>5633.863074659801</v>
      </c>
      <c r="CB699" s="404">
        <f t="shared" si="604"/>
        <v>4852.9799999999996</v>
      </c>
      <c r="CC699" s="409" t="str">
        <f t="shared" si="605"/>
        <v>+</v>
      </c>
    </row>
    <row r="700" spans="1:82" s="403" customFormat="1" ht="12.75" customHeight="1">
      <c r="A700" s="867" t="s">
        <v>40</v>
      </c>
      <c r="B700" s="868"/>
      <c r="C700" s="868"/>
      <c r="D700" s="868"/>
      <c r="E700" s="868"/>
      <c r="F700" s="868"/>
      <c r="G700" s="868"/>
      <c r="H700" s="868"/>
      <c r="I700" s="868"/>
      <c r="J700" s="868"/>
      <c r="K700" s="868"/>
      <c r="L700" s="868"/>
      <c r="M700" s="868"/>
      <c r="N700" s="868"/>
      <c r="O700" s="868"/>
      <c r="P700" s="868"/>
      <c r="Q700" s="868"/>
      <c r="R700" s="868"/>
      <c r="S700" s="868"/>
      <c r="T700" s="868"/>
      <c r="U700" s="868"/>
      <c r="V700" s="868"/>
      <c r="W700" s="868"/>
      <c r="X700" s="868"/>
      <c r="Y700" s="868"/>
      <c r="Z700" s="868"/>
      <c r="AA700" s="868"/>
      <c r="AB700" s="868"/>
      <c r="AC700" s="868"/>
      <c r="AD700" s="868"/>
      <c r="AE700" s="868"/>
      <c r="AF700" s="868"/>
      <c r="AG700" s="868"/>
      <c r="AH700" s="868"/>
      <c r="AI700" s="868"/>
      <c r="AJ700" s="868"/>
      <c r="AK700" s="868"/>
      <c r="AL700" s="869"/>
      <c r="AN700" s="372" t="e">
        <f>I700/'Приложение 1.1'!J698</f>
        <v>#DIV/0!</v>
      </c>
      <c r="AO700" s="372" t="e">
        <f t="shared" si="577"/>
        <v>#DIV/0!</v>
      </c>
      <c r="AP700" s="372" t="e">
        <f t="shared" si="578"/>
        <v>#DIV/0!</v>
      </c>
      <c r="AQ700" s="372" t="e">
        <f t="shared" si="579"/>
        <v>#DIV/0!</v>
      </c>
      <c r="AR700" s="372" t="e">
        <f t="shared" si="580"/>
        <v>#DIV/0!</v>
      </c>
      <c r="AS700" s="372" t="e">
        <f t="shared" si="581"/>
        <v>#DIV/0!</v>
      </c>
      <c r="AT700" s="372" t="e">
        <f t="shared" si="582"/>
        <v>#DIV/0!</v>
      </c>
      <c r="AU700" s="372" t="e">
        <f t="shared" si="583"/>
        <v>#DIV/0!</v>
      </c>
      <c r="AV700" s="372" t="e">
        <f t="shared" si="584"/>
        <v>#DIV/0!</v>
      </c>
      <c r="AW700" s="372" t="e">
        <f t="shared" si="585"/>
        <v>#DIV/0!</v>
      </c>
      <c r="AX700" s="372" t="e">
        <f t="shared" si="586"/>
        <v>#DIV/0!</v>
      </c>
      <c r="AY700" s="372" t="e">
        <f>AI700/'Приложение 1.1'!J698</f>
        <v>#DIV/0!</v>
      </c>
      <c r="AZ700" s="404">
        <v>766.59</v>
      </c>
      <c r="BA700" s="404">
        <v>2173.62</v>
      </c>
      <c r="BB700" s="404">
        <v>891.36</v>
      </c>
      <c r="BC700" s="404">
        <v>860.72</v>
      </c>
      <c r="BD700" s="404">
        <v>1699.83</v>
      </c>
      <c r="BE700" s="404">
        <v>1134.04</v>
      </c>
      <c r="BF700" s="404">
        <v>2338035</v>
      </c>
      <c r="BG700" s="404">
        <f t="shared" si="587"/>
        <v>4644</v>
      </c>
      <c r="BH700" s="404">
        <v>9186</v>
      </c>
      <c r="BI700" s="404">
        <v>3559.09</v>
      </c>
      <c r="BJ700" s="404">
        <v>6295.55</v>
      </c>
      <c r="BK700" s="404">
        <f t="shared" si="588"/>
        <v>934101.09</v>
      </c>
      <c r="BL700" s="373" t="e">
        <f t="shared" si="589"/>
        <v>#DIV/0!</v>
      </c>
      <c r="BM700" s="373" t="e">
        <f t="shared" si="590"/>
        <v>#DIV/0!</v>
      </c>
      <c r="BN700" s="373" t="e">
        <f t="shared" si="591"/>
        <v>#DIV/0!</v>
      </c>
      <c r="BO700" s="373" t="e">
        <f t="shared" si="592"/>
        <v>#DIV/0!</v>
      </c>
      <c r="BP700" s="373" t="e">
        <f t="shared" si="593"/>
        <v>#DIV/0!</v>
      </c>
      <c r="BQ700" s="373" t="e">
        <f t="shared" si="594"/>
        <v>#DIV/0!</v>
      </c>
      <c r="BR700" s="373" t="e">
        <f t="shared" si="595"/>
        <v>#DIV/0!</v>
      </c>
      <c r="BS700" s="373" t="e">
        <f t="shared" si="596"/>
        <v>#DIV/0!</v>
      </c>
      <c r="BT700" s="373" t="e">
        <f t="shared" si="597"/>
        <v>#DIV/0!</v>
      </c>
      <c r="BU700" s="373" t="e">
        <f t="shared" si="598"/>
        <v>#DIV/0!</v>
      </c>
      <c r="BV700" s="373" t="e">
        <f t="shared" si="599"/>
        <v>#DIV/0!</v>
      </c>
      <c r="BW700" s="373" t="e">
        <f t="shared" si="600"/>
        <v>#DIV/0!</v>
      </c>
      <c r="BY700" s="406" t="e">
        <f t="shared" si="601"/>
        <v>#DIV/0!</v>
      </c>
      <c r="BZ700" s="407" t="e">
        <f t="shared" si="602"/>
        <v>#DIV/0!</v>
      </c>
      <c r="CA700" s="408" t="e">
        <f t="shared" si="603"/>
        <v>#DIV/0!</v>
      </c>
      <c r="CB700" s="404">
        <f t="shared" si="604"/>
        <v>4852.9799999999996</v>
      </c>
      <c r="CC700" s="409" t="e">
        <f t="shared" si="605"/>
        <v>#DIV/0!</v>
      </c>
    </row>
    <row r="701" spans="1:82" s="403" customFormat="1" ht="9" customHeight="1">
      <c r="A701" s="541">
        <v>264</v>
      </c>
      <c r="B701" s="449" t="s">
        <v>987</v>
      </c>
      <c r="C701" s="410">
        <v>373.12</v>
      </c>
      <c r="D701" s="413"/>
      <c r="E701" s="410"/>
      <c r="F701" s="410"/>
      <c r="G701" s="415">
        <f>ROUND(X701+AJ701+AK701,2)</f>
        <v>1311178.1299999999</v>
      </c>
      <c r="H701" s="410">
        <f>I701+K701+M701+O701+Q701+S701</f>
        <v>0</v>
      </c>
      <c r="I701" s="416">
        <v>0</v>
      </c>
      <c r="J701" s="416">
        <v>0</v>
      </c>
      <c r="K701" s="416">
        <v>0</v>
      </c>
      <c r="L701" s="416">
        <v>0</v>
      </c>
      <c r="M701" s="416">
        <v>0</v>
      </c>
      <c r="N701" s="410">
        <v>0</v>
      </c>
      <c r="O701" s="410">
        <v>0</v>
      </c>
      <c r="P701" s="410">
        <v>0</v>
      </c>
      <c r="Q701" s="410">
        <v>0</v>
      </c>
      <c r="R701" s="410">
        <v>0</v>
      </c>
      <c r="S701" s="410">
        <v>0</v>
      </c>
      <c r="T701" s="417">
        <v>0</v>
      </c>
      <c r="U701" s="410">
        <v>0</v>
      </c>
      <c r="V701" s="424" t="s">
        <v>993</v>
      </c>
      <c r="W701" s="405">
        <v>342</v>
      </c>
      <c r="X701" s="410">
        <f>ROUND(IF(V701="СК",4852.98,5055.69)*0.955*0.79*W701,2)</f>
        <v>1252175.1200000001</v>
      </c>
      <c r="Y701" s="405">
        <v>0</v>
      </c>
      <c r="Z701" s="405">
        <v>0</v>
      </c>
      <c r="AA701" s="405">
        <v>0</v>
      </c>
      <c r="AB701" s="405">
        <v>0</v>
      </c>
      <c r="AC701" s="405">
        <v>0</v>
      </c>
      <c r="AD701" s="405">
        <v>0</v>
      </c>
      <c r="AE701" s="405">
        <v>0</v>
      </c>
      <c r="AF701" s="405">
        <v>0</v>
      </c>
      <c r="AG701" s="405">
        <v>0</v>
      </c>
      <c r="AH701" s="405">
        <v>0</v>
      </c>
      <c r="AI701" s="405">
        <v>0</v>
      </c>
      <c r="AJ701" s="405">
        <f>ROUND(X701/95.5*3,2)</f>
        <v>39335.339999999997</v>
      </c>
      <c r="AK701" s="405">
        <f>ROUND(X701/95.5*1.5,2)</f>
        <v>19667.669999999998</v>
      </c>
      <c r="AL701" s="405">
        <v>0</v>
      </c>
      <c r="AN701" s="372">
        <f>I701/'Приложение 1.1'!J699</f>
        <v>0</v>
      </c>
      <c r="AO701" s="372" t="e">
        <f t="shared" si="577"/>
        <v>#DIV/0!</v>
      </c>
      <c r="AP701" s="372" t="e">
        <f t="shared" si="578"/>
        <v>#DIV/0!</v>
      </c>
      <c r="AQ701" s="372" t="e">
        <f t="shared" si="579"/>
        <v>#DIV/0!</v>
      </c>
      <c r="AR701" s="372" t="e">
        <f t="shared" si="580"/>
        <v>#DIV/0!</v>
      </c>
      <c r="AS701" s="372" t="e">
        <f t="shared" si="581"/>
        <v>#DIV/0!</v>
      </c>
      <c r="AT701" s="372" t="e">
        <f t="shared" si="582"/>
        <v>#DIV/0!</v>
      </c>
      <c r="AU701" s="372">
        <f t="shared" si="583"/>
        <v>3661.3307602339187</v>
      </c>
      <c r="AV701" s="372" t="e">
        <f t="shared" si="584"/>
        <v>#DIV/0!</v>
      </c>
      <c r="AW701" s="372" t="e">
        <f t="shared" si="585"/>
        <v>#DIV/0!</v>
      </c>
      <c r="AX701" s="372" t="e">
        <f t="shared" si="586"/>
        <v>#DIV/0!</v>
      </c>
      <c r="AY701" s="372">
        <f>AI701/'Приложение 1.1'!J699</f>
        <v>0</v>
      </c>
      <c r="AZ701" s="404">
        <v>766.59</v>
      </c>
      <c r="BA701" s="404">
        <v>2173.62</v>
      </c>
      <c r="BB701" s="404">
        <v>891.36</v>
      </c>
      <c r="BC701" s="404">
        <v>860.72</v>
      </c>
      <c r="BD701" s="404">
        <v>1699.83</v>
      </c>
      <c r="BE701" s="404">
        <v>1134.04</v>
      </c>
      <c r="BF701" s="404">
        <v>2338035</v>
      </c>
      <c r="BG701" s="404">
        <f t="shared" si="587"/>
        <v>4644</v>
      </c>
      <c r="BH701" s="404">
        <v>9186</v>
      </c>
      <c r="BI701" s="404">
        <v>3559.09</v>
      </c>
      <c r="BJ701" s="404">
        <v>6295.55</v>
      </c>
      <c r="BK701" s="404">
        <f t="shared" si="588"/>
        <v>934101.09</v>
      </c>
      <c r="BL701" s="373" t="str">
        <f t="shared" si="589"/>
        <v xml:space="preserve"> </v>
      </c>
      <c r="BM701" s="373" t="e">
        <f t="shared" si="590"/>
        <v>#DIV/0!</v>
      </c>
      <c r="BN701" s="373" t="e">
        <f t="shared" si="591"/>
        <v>#DIV/0!</v>
      </c>
      <c r="BO701" s="373" t="e">
        <f t="shared" si="592"/>
        <v>#DIV/0!</v>
      </c>
      <c r="BP701" s="373" t="e">
        <f t="shared" si="593"/>
        <v>#DIV/0!</v>
      </c>
      <c r="BQ701" s="373" t="e">
        <f t="shared" si="594"/>
        <v>#DIV/0!</v>
      </c>
      <c r="BR701" s="373" t="e">
        <f t="shared" si="595"/>
        <v>#DIV/0!</v>
      </c>
      <c r="BS701" s="373" t="str">
        <f t="shared" si="596"/>
        <v xml:space="preserve"> </v>
      </c>
      <c r="BT701" s="373" t="e">
        <f t="shared" si="597"/>
        <v>#DIV/0!</v>
      </c>
      <c r="BU701" s="373" t="e">
        <f t="shared" si="598"/>
        <v>#DIV/0!</v>
      </c>
      <c r="BV701" s="373" t="e">
        <f t="shared" si="599"/>
        <v>#DIV/0!</v>
      </c>
      <c r="BW701" s="373" t="str">
        <f t="shared" si="600"/>
        <v xml:space="preserve"> </v>
      </c>
      <c r="BY701" s="406">
        <f t="shared" si="601"/>
        <v>2.9999997025575773</v>
      </c>
      <c r="BZ701" s="407">
        <f t="shared" si="602"/>
        <v>1.4999998512787887</v>
      </c>
      <c r="CA701" s="408">
        <f t="shared" si="603"/>
        <v>3833.8541812865492</v>
      </c>
      <c r="CB701" s="404">
        <f t="shared" si="604"/>
        <v>4852.9799999999996</v>
      </c>
      <c r="CC701" s="409" t="str">
        <f t="shared" si="605"/>
        <v xml:space="preserve"> </v>
      </c>
    </row>
    <row r="702" spans="1:82" s="403" customFormat="1" ht="9" customHeight="1">
      <c r="A702" s="541">
        <v>265</v>
      </c>
      <c r="B702" s="449" t="s">
        <v>988</v>
      </c>
      <c r="C702" s="410">
        <v>369.15</v>
      </c>
      <c r="D702" s="413"/>
      <c r="E702" s="410"/>
      <c r="F702" s="410"/>
      <c r="G702" s="415">
        <f>ROUND(X702+AJ702+AK702,2)</f>
        <v>1311178.1299999999</v>
      </c>
      <c r="H702" s="410">
        <f>I702+K702+M702+O702+Q702+S702</f>
        <v>0</v>
      </c>
      <c r="I702" s="416">
        <v>0</v>
      </c>
      <c r="J702" s="416">
        <v>0</v>
      </c>
      <c r="K702" s="416">
        <v>0</v>
      </c>
      <c r="L702" s="416">
        <v>0</v>
      </c>
      <c r="M702" s="416">
        <v>0</v>
      </c>
      <c r="N702" s="410">
        <v>0</v>
      </c>
      <c r="O702" s="410">
        <v>0</v>
      </c>
      <c r="P702" s="410">
        <v>0</v>
      </c>
      <c r="Q702" s="410">
        <v>0</v>
      </c>
      <c r="R702" s="410">
        <v>0</v>
      </c>
      <c r="S702" s="410">
        <v>0</v>
      </c>
      <c r="T702" s="417">
        <v>0</v>
      </c>
      <c r="U702" s="410">
        <v>0</v>
      </c>
      <c r="V702" s="424" t="s">
        <v>993</v>
      </c>
      <c r="W702" s="405">
        <v>342</v>
      </c>
      <c r="X702" s="410">
        <f>ROUND(IF(V702="СК",4852.98,5055.69)*0.955*0.79*W702,2)</f>
        <v>1252175.1200000001</v>
      </c>
      <c r="Y702" s="405">
        <v>0</v>
      </c>
      <c r="Z702" s="405">
        <v>0</v>
      </c>
      <c r="AA702" s="405">
        <v>0</v>
      </c>
      <c r="AB702" s="405">
        <v>0</v>
      </c>
      <c r="AC702" s="405">
        <v>0</v>
      </c>
      <c r="AD702" s="405">
        <v>0</v>
      </c>
      <c r="AE702" s="405">
        <v>0</v>
      </c>
      <c r="AF702" s="405">
        <v>0</v>
      </c>
      <c r="AG702" s="405">
        <v>0</v>
      </c>
      <c r="AH702" s="405">
        <v>0</v>
      </c>
      <c r="AI702" s="405">
        <v>0</v>
      </c>
      <c r="AJ702" s="405">
        <f>ROUND(X702/95.5*3,2)</f>
        <v>39335.339999999997</v>
      </c>
      <c r="AK702" s="405">
        <f>ROUND(X702/95.5*1.5,2)</f>
        <v>19667.669999999998</v>
      </c>
      <c r="AL702" s="405">
        <v>0</v>
      </c>
      <c r="AN702" s="372">
        <f>I702/'Приложение 1.1'!J700</f>
        <v>0</v>
      </c>
      <c r="AO702" s="372" t="e">
        <f t="shared" si="577"/>
        <v>#DIV/0!</v>
      </c>
      <c r="AP702" s="372" t="e">
        <f t="shared" si="578"/>
        <v>#DIV/0!</v>
      </c>
      <c r="AQ702" s="372" t="e">
        <f t="shared" si="579"/>
        <v>#DIV/0!</v>
      </c>
      <c r="AR702" s="372" t="e">
        <f t="shared" si="580"/>
        <v>#DIV/0!</v>
      </c>
      <c r="AS702" s="372" t="e">
        <f t="shared" si="581"/>
        <v>#DIV/0!</v>
      </c>
      <c r="AT702" s="372" t="e">
        <f t="shared" si="582"/>
        <v>#DIV/0!</v>
      </c>
      <c r="AU702" s="372">
        <f t="shared" si="583"/>
        <v>3661.3307602339187</v>
      </c>
      <c r="AV702" s="372" t="e">
        <f t="shared" si="584"/>
        <v>#DIV/0!</v>
      </c>
      <c r="AW702" s="372" t="e">
        <f t="shared" si="585"/>
        <v>#DIV/0!</v>
      </c>
      <c r="AX702" s="372" t="e">
        <f t="shared" si="586"/>
        <v>#DIV/0!</v>
      </c>
      <c r="AY702" s="372">
        <f>AI702/'Приложение 1.1'!J700</f>
        <v>0</v>
      </c>
      <c r="AZ702" s="404">
        <v>766.59</v>
      </c>
      <c r="BA702" s="404">
        <v>2173.62</v>
      </c>
      <c r="BB702" s="404">
        <v>891.36</v>
      </c>
      <c r="BC702" s="404">
        <v>860.72</v>
      </c>
      <c r="BD702" s="404">
        <v>1699.83</v>
      </c>
      <c r="BE702" s="404">
        <v>1134.04</v>
      </c>
      <c r="BF702" s="404">
        <v>2338035</v>
      </c>
      <c r="BG702" s="404">
        <f t="shared" si="587"/>
        <v>4644</v>
      </c>
      <c r="BH702" s="404">
        <v>9186</v>
      </c>
      <c r="BI702" s="404">
        <v>3559.09</v>
      </c>
      <c r="BJ702" s="404">
        <v>6295.55</v>
      </c>
      <c r="BK702" s="404">
        <f t="shared" si="588"/>
        <v>934101.09</v>
      </c>
      <c r="BL702" s="373" t="str">
        <f t="shared" si="589"/>
        <v xml:space="preserve"> </v>
      </c>
      <c r="BM702" s="373" t="e">
        <f t="shared" si="590"/>
        <v>#DIV/0!</v>
      </c>
      <c r="BN702" s="373" t="e">
        <f t="shared" si="591"/>
        <v>#DIV/0!</v>
      </c>
      <c r="BO702" s="373" t="e">
        <f t="shared" si="592"/>
        <v>#DIV/0!</v>
      </c>
      <c r="BP702" s="373" t="e">
        <f t="shared" si="593"/>
        <v>#DIV/0!</v>
      </c>
      <c r="BQ702" s="373" t="e">
        <f t="shared" si="594"/>
        <v>#DIV/0!</v>
      </c>
      <c r="BR702" s="373" t="e">
        <f t="shared" si="595"/>
        <v>#DIV/0!</v>
      </c>
      <c r="BS702" s="373" t="str">
        <f t="shared" si="596"/>
        <v xml:space="preserve"> </v>
      </c>
      <c r="BT702" s="373" t="e">
        <f t="shared" si="597"/>
        <v>#DIV/0!</v>
      </c>
      <c r="BU702" s="373" t="e">
        <f t="shared" si="598"/>
        <v>#DIV/0!</v>
      </c>
      <c r="BV702" s="373" t="e">
        <f t="shared" si="599"/>
        <v>#DIV/0!</v>
      </c>
      <c r="BW702" s="373" t="str">
        <f t="shared" si="600"/>
        <v xml:space="preserve"> </v>
      </c>
      <c r="BY702" s="406">
        <f t="shared" si="601"/>
        <v>2.9999997025575773</v>
      </c>
      <c r="BZ702" s="407">
        <f t="shared" si="602"/>
        <v>1.4999998512787887</v>
      </c>
      <c r="CA702" s="408">
        <f t="shared" si="603"/>
        <v>3833.8541812865492</v>
      </c>
      <c r="CB702" s="404">
        <f t="shared" si="604"/>
        <v>4852.9799999999996</v>
      </c>
      <c r="CC702" s="409" t="str">
        <f t="shared" si="605"/>
        <v xml:space="preserve"> </v>
      </c>
    </row>
    <row r="703" spans="1:82" s="403" customFormat="1" ht="34.5" customHeight="1">
      <c r="A703" s="866" t="s">
        <v>39</v>
      </c>
      <c r="B703" s="866"/>
      <c r="C703" s="410">
        <f>SUM(C701:C702)</f>
        <v>742.27</v>
      </c>
      <c r="D703" s="423"/>
      <c r="E703" s="424"/>
      <c r="F703" s="424"/>
      <c r="G703" s="410">
        <f t="shared" ref="G703:U703" si="613">SUM(G701:G702)</f>
        <v>2622356.2599999998</v>
      </c>
      <c r="H703" s="410">
        <f t="shared" si="613"/>
        <v>0</v>
      </c>
      <c r="I703" s="410">
        <f t="shared" si="613"/>
        <v>0</v>
      </c>
      <c r="J703" s="410">
        <f t="shared" si="613"/>
        <v>0</v>
      </c>
      <c r="K703" s="410">
        <f t="shared" si="613"/>
        <v>0</v>
      </c>
      <c r="L703" s="410">
        <f t="shared" si="613"/>
        <v>0</v>
      </c>
      <c r="M703" s="410">
        <f t="shared" si="613"/>
        <v>0</v>
      </c>
      <c r="N703" s="410">
        <f t="shared" si="613"/>
        <v>0</v>
      </c>
      <c r="O703" s="410">
        <f t="shared" si="613"/>
        <v>0</v>
      </c>
      <c r="P703" s="410">
        <f t="shared" si="613"/>
        <v>0</v>
      </c>
      <c r="Q703" s="410">
        <f t="shared" si="613"/>
        <v>0</v>
      </c>
      <c r="R703" s="410">
        <f t="shared" si="613"/>
        <v>0</v>
      </c>
      <c r="S703" s="410">
        <f t="shared" si="613"/>
        <v>0</v>
      </c>
      <c r="T703" s="417">
        <f t="shared" si="613"/>
        <v>0</v>
      </c>
      <c r="U703" s="410">
        <f t="shared" si="613"/>
        <v>0</v>
      </c>
      <c r="V703" s="424" t="s">
        <v>388</v>
      </c>
      <c r="W703" s="410">
        <f t="shared" ref="W703:AL703" si="614">SUM(W701:W702)</f>
        <v>684</v>
      </c>
      <c r="X703" s="410">
        <f t="shared" si="614"/>
        <v>2504350.2400000002</v>
      </c>
      <c r="Y703" s="410">
        <f t="shared" si="614"/>
        <v>0</v>
      </c>
      <c r="Z703" s="410">
        <f t="shared" si="614"/>
        <v>0</v>
      </c>
      <c r="AA703" s="410">
        <f t="shared" si="614"/>
        <v>0</v>
      </c>
      <c r="AB703" s="410">
        <f t="shared" si="614"/>
        <v>0</v>
      </c>
      <c r="AC703" s="410">
        <f t="shared" si="614"/>
        <v>0</v>
      </c>
      <c r="AD703" s="410">
        <f t="shared" si="614"/>
        <v>0</v>
      </c>
      <c r="AE703" s="410">
        <f t="shared" si="614"/>
        <v>0</v>
      </c>
      <c r="AF703" s="410">
        <f t="shared" si="614"/>
        <v>0</v>
      </c>
      <c r="AG703" s="410">
        <f t="shared" si="614"/>
        <v>0</v>
      </c>
      <c r="AH703" s="410">
        <f t="shared" si="614"/>
        <v>0</v>
      </c>
      <c r="AI703" s="410">
        <f t="shared" si="614"/>
        <v>0</v>
      </c>
      <c r="AJ703" s="410">
        <f t="shared" si="614"/>
        <v>78670.679999999993</v>
      </c>
      <c r="AK703" s="410">
        <f t="shared" si="614"/>
        <v>39335.339999999997</v>
      </c>
      <c r="AL703" s="410">
        <f t="shared" si="614"/>
        <v>0</v>
      </c>
      <c r="AN703" s="372">
        <f>I703/'Приложение 1.1'!J701</f>
        <v>0</v>
      </c>
      <c r="AO703" s="372" t="e">
        <f t="shared" si="577"/>
        <v>#DIV/0!</v>
      </c>
      <c r="AP703" s="372" t="e">
        <f t="shared" si="578"/>
        <v>#DIV/0!</v>
      </c>
      <c r="AQ703" s="372" t="e">
        <f t="shared" si="579"/>
        <v>#DIV/0!</v>
      </c>
      <c r="AR703" s="372" t="e">
        <f t="shared" si="580"/>
        <v>#DIV/0!</v>
      </c>
      <c r="AS703" s="372" t="e">
        <f t="shared" si="581"/>
        <v>#DIV/0!</v>
      </c>
      <c r="AT703" s="372" t="e">
        <f t="shared" si="582"/>
        <v>#DIV/0!</v>
      </c>
      <c r="AU703" s="372">
        <f t="shared" si="583"/>
        <v>3661.3307602339187</v>
      </c>
      <c r="AV703" s="372" t="e">
        <f t="shared" si="584"/>
        <v>#DIV/0!</v>
      </c>
      <c r="AW703" s="372" t="e">
        <f t="shared" si="585"/>
        <v>#DIV/0!</v>
      </c>
      <c r="AX703" s="372" t="e">
        <f t="shared" si="586"/>
        <v>#DIV/0!</v>
      </c>
      <c r="AY703" s="372">
        <f>AI703/'Приложение 1.1'!J701</f>
        <v>0</v>
      </c>
      <c r="AZ703" s="404">
        <v>766.59</v>
      </c>
      <c r="BA703" s="404">
        <v>2173.62</v>
      </c>
      <c r="BB703" s="404">
        <v>891.36</v>
      </c>
      <c r="BC703" s="404">
        <v>860.72</v>
      </c>
      <c r="BD703" s="404">
        <v>1699.83</v>
      </c>
      <c r="BE703" s="404">
        <v>1134.04</v>
      </c>
      <c r="BF703" s="404">
        <v>2338035</v>
      </c>
      <c r="BG703" s="404">
        <f t="shared" si="587"/>
        <v>4644</v>
      </c>
      <c r="BH703" s="404">
        <v>9186</v>
      </c>
      <c r="BI703" s="404">
        <v>3559.09</v>
      </c>
      <c r="BJ703" s="404">
        <v>6295.55</v>
      </c>
      <c r="BK703" s="404">
        <f t="shared" si="588"/>
        <v>934101.09</v>
      </c>
      <c r="BL703" s="373" t="str">
        <f t="shared" si="589"/>
        <v xml:space="preserve"> </v>
      </c>
      <c r="BM703" s="373" t="e">
        <f t="shared" si="590"/>
        <v>#DIV/0!</v>
      </c>
      <c r="BN703" s="373" t="e">
        <f t="shared" si="591"/>
        <v>#DIV/0!</v>
      </c>
      <c r="BO703" s="373" t="e">
        <f t="shared" si="592"/>
        <v>#DIV/0!</v>
      </c>
      <c r="BP703" s="373" t="e">
        <f t="shared" si="593"/>
        <v>#DIV/0!</v>
      </c>
      <c r="BQ703" s="373" t="e">
        <f t="shared" si="594"/>
        <v>#DIV/0!</v>
      </c>
      <c r="BR703" s="373" t="e">
        <f t="shared" si="595"/>
        <v>#DIV/0!</v>
      </c>
      <c r="BS703" s="373" t="str">
        <f t="shared" si="596"/>
        <v xml:space="preserve"> </v>
      </c>
      <c r="BT703" s="373" t="e">
        <f t="shared" si="597"/>
        <v>#DIV/0!</v>
      </c>
      <c r="BU703" s="373" t="e">
        <f t="shared" si="598"/>
        <v>#DIV/0!</v>
      </c>
      <c r="BV703" s="373" t="e">
        <f t="shared" si="599"/>
        <v>#DIV/0!</v>
      </c>
      <c r="BW703" s="373" t="str">
        <f t="shared" si="600"/>
        <v xml:space="preserve"> </v>
      </c>
      <c r="BY703" s="406">
        <f t="shared" si="601"/>
        <v>2.9999997025575773</v>
      </c>
      <c r="BZ703" s="407">
        <f t="shared" si="602"/>
        <v>1.4999998512787887</v>
      </c>
      <c r="CA703" s="408">
        <f t="shared" si="603"/>
        <v>3833.8541812865492</v>
      </c>
      <c r="CB703" s="404">
        <f t="shared" si="604"/>
        <v>4852.9799999999996</v>
      </c>
      <c r="CC703" s="409" t="str">
        <f t="shared" si="605"/>
        <v xml:space="preserve"> </v>
      </c>
    </row>
    <row r="704" spans="1:82" s="403" customFormat="1" ht="12.75" customHeight="1">
      <c r="A704" s="867" t="s">
        <v>1056</v>
      </c>
      <c r="B704" s="868"/>
      <c r="C704" s="868"/>
      <c r="D704" s="868"/>
      <c r="E704" s="868"/>
      <c r="F704" s="868"/>
      <c r="G704" s="868"/>
      <c r="H704" s="868"/>
      <c r="I704" s="868"/>
      <c r="J704" s="868"/>
      <c r="K704" s="868"/>
      <c r="L704" s="868"/>
      <c r="M704" s="868"/>
      <c r="N704" s="868"/>
      <c r="O704" s="868"/>
      <c r="P704" s="868"/>
      <c r="Q704" s="868"/>
      <c r="R704" s="868"/>
      <c r="S704" s="868"/>
      <c r="T704" s="868"/>
      <c r="U704" s="868"/>
      <c r="V704" s="868"/>
      <c r="W704" s="868"/>
      <c r="X704" s="868"/>
      <c r="Y704" s="868"/>
      <c r="Z704" s="868"/>
      <c r="AA704" s="868"/>
      <c r="AB704" s="868"/>
      <c r="AC704" s="868"/>
      <c r="AD704" s="868"/>
      <c r="AE704" s="868"/>
      <c r="AF704" s="868"/>
      <c r="AG704" s="868"/>
      <c r="AH704" s="868"/>
      <c r="AI704" s="868"/>
      <c r="AJ704" s="868"/>
      <c r="AK704" s="868"/>
      <c r="AL704" s="869"/>
      <c r="AN704" s="372" t="e">
        <f>I704/'Приложение 1.1'!J702</f>
        <v>#DIV/0!</v>
      </c>
      <c r="AO704" s="372" t="e">
        <f t="shared" si="577"/>
        <v>#DIV/0!</v>
      </c>
      <c r="AP704" s="372" t="e">
        <f t="shared" si="578"/>
        <v>#DIV/0!</v>
      </c>
      <c r="AQ704" s="372" t="e">
        <f t="shared" si="579"/>
        <v>#DIV/0!</v>
      </c>
      <c r="AR704" s="372" t="e">
        <f t="shared" si="580"/>
        <v>#DIV/0!</v>
      </c>
      <c r="AS704" s="372" t="e">
        <f t="shared" si="581"/>
        <v>#DIV/0!</v>
      </c>
      <c r="AT704" s="372" t="e">
        <f t="shared" si="582"/>
        <v>#DIV/0!</v>
      </c>
      <c r="AU704" s="372" t="e">
        <f t="shared" si="583"/>
        <v>#DIV/0!</v>
      </c>
      <c r="AV704" s="372" t="e">
        <f t="shared" si="584"/>
        <v>#DIV/0!</v>
      </c>
      <c r="AW704" s="372" t="e">
        <f t="shared" si="585"/>
        <v>#DIV/0!</v>
      </c>
      <c r="AX704" s="372" t="e">
        <f t="shared" si="586"/>
        <v>#DIV/0!</v>
      </c>
      <c r="AY704" s="372" t="e">
        <f>AI704/'Приложение 1.1'!J702</f>
        <v>#DIV/0!</v>
      </c>
      <c r="AZ704" s="404">
        <v>766.59</v>
      </c>
      <c r="BA704" s="404">
        <v>2173.62</v>
      </c>
      <c r="BB704" s="404">
        <v>891.36</v>
      </c>
      <c r="BC704" s="404">
        <v>860.72</v>
      </c>
      <c r="BD704" s="404">
        <v>1699.83</v>
      </c>
      <c r="BE704" s="404">
        <v>1134.04</v>
      </c>
      <c r="BF704" s="404">
        <v>2338035</v>
      </c>
      <c r="BG704" s="404">
        <f t="shared" si="587"/>
        <v>4644</v>
      </c>
      <c r="BH704" s="404">
        <v>9186</v>
      </c>
      <c r="BI704" s="404">
        <v>3559.09</v>
      </c>
      <c r="BJ704" s="404">
        <v>6295.55</v>
      </c>
      <c r="BK704" s="404">
        <f t="shared" si="588"/>
        <v>934101.09</v>
      </c>
      <c r="BL704" s="373" t="e">
        <f t="shared" si="589"/>
        <v>#DIV/0!</v>
      </c>
      <c r="BM704" s="373" t="e">
        <f t="shared" si="590"/>
        <v>#DIV/0!</v>
      </c>
      <c r="BN704" s="373" t="e">
        <f t="shared" si="591"/>
        <v>#DIV/0!</v>
      </c>
      <c r="BO704" s="373" t="e">
        <f t="shared" si="592"/>
        <v>#DIV/0!</v>
      </c>
      <c r="BP704" s="373" t="e">
        <f t="shared" si="593"/>
        <v>#DIV/0!</v>
      </c>
      <c r="BQ704" s="373" t="e">
        <f t="shared" si="594"/>
        <v>#DIV/0!</v>
      </c>
      <c r="BR704" s="373" t="e">
        <f t="shared" si="595"/>
        <v>#DIV/0!</v>
      </c>
      <c r="BS704" s="373" t="e">
        <f t="shared" si="596"/>
        <v>#DIV/0!</v>
      </c>
      <c r="BT704" s="373" t="e">
        <f t="shared" si="597"/>
        <v>#DIV/0!</v>
      </c>
      <c r="BU704" s="373" t="e">
        <f t="shared" si="598"/>
        <v>#DIV/0!</v>
      </c>
      <c r="BV704" s="373" t="e">
        <f t="shared" si="599"/>
        <v>#DIV/0!</v>
      </c>
      <c r="BW704" s="373" t="e">
        <f t="shared" si="600"/>
        <v>#DIV/0!</v>
      </c>
      <c r="BY704" s="406" t="e">
        <f t="shared" si="601"/>
        <v>#DIV/0!</v>
      </c>
      <c r="BZ704" s="407" t="e">
        <f t="shared" si="602"/>
        <v>#DIV/0!</v>
      </c>
      <c r="CA704" s="408" t="e">
        <f t="shared" si="603"/>
        <v>#DIV/0!</v>
      </c>
      <c r="CB704" s="404">
        <f t="shared" si="604"/>
        <v>4852.9799999999996</v>
      </c>
      <c r="CC704" s="409" t="e">
        <f t="shared" si="605"/>
        <v>#DIV/0!</v>
      </c>
    </row>
    <row r="705" spans="1:82" s="651" customFormat="1" ht="9" customHeight="1">
      <c r="A705" s="642">
        <v>266</v>
      </c>
      <c r="B705" s="684" t="s">
        <v>989</v>
      </c>
      <c r="C705" s="648">
        <v>869</v>
      </c>
      <c r="D705" s="665"/>
      <c r="E705" s="647"/>
      <c r="F705" s="647"/>
      <c r="G705" s="696">
        <f>ROUND(X705+AJ705+AK705,2)</f>
        <v>3182001.62</v>
      </c>
      <c r="H705" s="648">
        <f>I705+K705+M705+O705+Q705+S705</f>
        <v>0</v>
      </c>
      <c r="I705" s="673">
        <v>0</v>
      </c>
      <c r="J705" s="673">
        <v>0</v>
      </c>
      <c r="K705" s="673">
        <v>0</v>
      </c>
      <c r="L705" s="673">
        <v>0</v>
      </c>
      <c r="M705" s="673">
        <v>0</v>
      </c>
      <c r="N705" s="648">
        <v>0</v>
      </c>
      <c r="O705" s="648">
        <v>0</v>
      </c>
      <c r="P705" s="648">
        <v>0</v>
      </c>
      <c r="Q705" s="648">
        <v>0</v>
      </c>
      <c r="R705" s="648">
        <v>0</v>
      </c>
      <c r="S705" s="648">
        <v>0</v>
      </c>
      <c r="T705" s="649">
        <v>0</v>
      </c>
      <c r="U705" s="648">
        <v>0</v>
      </c>
      <c r="V705" s="647" t="s">
        <v>992</v>
      </c>
      <c r="W705" s="650">
        <v>710</v>
      </c>
      <c r="X705" s="648">
        <v>3075403</v>
      </c>
      <c r="Y705" s="650">
        <v>0</v>
      </c>
      <c r="Z705" s="650">
        <v>0</v>
      </c>
      <c r="AA705" s="650">
        <v>0</v>
      </c>
      <c r="AB705" s="650">
        <v>0</v>
      </c>
      <c r="AC705" s="650">
        <v>0</v>
      </c>
      <c r="AD705" s="650">
        <v>0</v>
      </c>
      <c r="AE705" s="650">
        <v>0</v>
      </c>
      <c r="AF705" s="650">
        <v>0</v>
      </c>
      <c r="AG705" s="650">
        <v>0</v>
      </c>
      <c r="AH705" s="650">
        <v>0</v>
      </c>
      <c r="AI705" s="650">
        <v>0</v>
      </c>
      <c r="AJ705" s="650">
        <v>70946.91</v>
      </c>
      <c r="AK705" s="650">
        <v>35651.71</v>
      </c>
      <c r="AL705" s="650">
        <v>0</v>
      </c>
      <c r="AN705" s="372">
        <f>I705/'Приложение 1.1'!J703</f>
        <v>0</v>
      </c>
      <c r="AO705" s="372" t="e">
        <f t="shared" si="577"/>
        <v>#DIV/0!</v>
      </c>
      <c r="AP705" s="372" t="e">
        <f t="shared" si="578"/>
        <v>#DIV/0!</v>
      </c>
      <c r="AQ705" s="372" t="e">
        <f t="shared" si="579"/>
        <v>#DIV/0!</v>
      </c>
      <c r="AR705" s="372" t="e">
        <f t="shared" si="580"/>
        <v>#DIV/0!</v>
      </c>
      <c r="AS705" s="372" t="e">
        <f t="shared" si="581"/>
        <v>#DIV/0!</v>
      </c>
      <c r="AT705" s="372" t="e">
        <f t="shared" si="582"/>
        <v>#DIV/0!</v>
      </c>
      <c r="AU705" s="372">
        <f t="shared" si="583"/>
        <v>4331.5535211267606</v>
      </c>
      <c r="AV705" s="372" t="e">
        <f t="shared" si="584"/>
        <v>#DIV/0!</v>
      </c>
      <c r="AW705" s="372" t="e">
        <f t="shared" si="585"/>
        <v>#DIV/0!</v>
      </c>
      <c r="AX705" s="372" t="e">
        <f t="shared" si="586"/>
        <v>#DIV/0!</v>
      </c>
      <c r="AY705" s="372">
        <f>AI705/'Приложение 1.1'!J703</f>
        <v>0</v>
      </c>
      <c r="AZ705" s="404">
        <v>766.59</v>
      </c>
      <c r="BA705" s="404">
        <v>2173.62</v>
      </c>
      <c r="BB705" s="404">
        <v>891.36</v>
      </c>
      <c r="BC705" s="404">
        <v>860.72</v>
      </c>
      <c r="BD705" s="404">
        <v>1699.83</v>
      </c>
      <c r="BE705" s="404">
        <v>1134.04</v>
      </c>
      <c r="BF705" s="404">
        <v>2338035</v>
      </c>
      <c r="BG705" s="404">
        <f t="shared" si="587"/>
        <v>4837.9799999999996</v>
      </c>
      <c r="BH705" s="404">
        <v>9186</v>
      </c>
      <c r="BI705" s="404">
        <v>3559.09</v>
      </c>
      <c r="BJ705" s="404">
        <v>6295.55</v>
      </c>
      <c r="BK705" s="404">
        <f t="shared" si="588"/>
        <v>934101.09</v>
      </c>
      <c r="BL705" s="373" t="str">
        <f t="shared" si="589"/>
        <v xml:space="preserve"> </v>
      </c>
      <c r="BM705" s="373" t="e">
        <f t="shared" si="590"/>
        <v>#DIV/0!</v>
      </c>
      <c r="BN705" s="373" t="e">
        <f t="shared" si="591"/>
        <v>#DIV/0!</v>
      </c>
      <c r="BO705" s="373" t="e">
        <f t="shared" si="592"/>
        <v>#DIV/0!</v>
      </c>
      <c r="BP705" s="373" t="e">
        <f t="shared" si="593"/>
        <v>#DIV/0!</v>
      </c>
      <c r="BQ705" s="373" t="e">
        <f t="shared" si="594"/>
        <v>#DIV/0!</v>
      </c>
      <c r="BR705" s="373" t="e">
        <f t="shared" si="595"/>
        <v>#DIV/0!</v>
      </c>
      <c r="BS705" s="373" t="str">
        <f t="shared" si="596"/>
        <v xml:space="preserve"> </v>
      </c>
      <c r="BT705" s="373" t="e">
        <f t="shared" si="597"/>
        <v>#DIV/0!</v>
      </c>
      <c r="BU705" s="373" t="e">
        <f t="shared" si="598"/>
        <v>#DIV/0!</v>
      </c>
      <c r="BV705" s="373" t="e">
        <f t="shared" si="599"/>
        <v>#DIV/0!</v>
      </c>
      <c r="BW705" s="373" t="str">
        <f t="shared" si="600"/>
        <v xml:space="preserve"> </v>
      </c>
      <c r="BX705" s="403"/>
      <c r="BY705" s="406">
        <f t="shared" si="601"/>
        <v>2.2296314858570061</v>
      </c>
      <c r="BZ705" s="407">
        <f t="shared" si="602"/>
        <v>1.120417719963323</v>
      </c>
      <c r="CA705" s="408">
        <f t="shared" si="603"/>
        <v>4481.6924225352113</v>
      </c>
      <c r="CB705" s="404">
        <f t="shared" si="604"/>
        <v>5055.6899999999996</v>
      </c>
      <c r="CC705" s="409" t="str">
        <f t="shared" si="605"/>
        <v xml:space="preserve"> </v>
      </c>
    </row>
    <row r="706" spans="1:82" s="403" customFormat="1" ht="28.5" customHeight="1">
      <c r="A706" s="866" t="s">
        <v>1057</v>
      </c>
      <c r="B706" s="866"/>
      <c r="C706" s="410">
        <f>SUM(C705)</f>
        <v>869</v>
      </c>
      <c r="D706" s="423"/>
      <c r="E706" s="424"/>
      <c r="F706" s="424"/>
      <c r="G706" s="410">
        <f>SUM(G705)</f>
        <v>3182001.62</v>
      </c>
      <c r="H706" s="410">
        <f t="shared" ref="H706:AL706" si="615">SUM(H705)</f>
        <v>0</v>
      </c>
      <c r="I706" s="410">
        <f t="shared" si="615"/>
        <v>0</v>
      </c>
      <c r="J706" s="410">
        <f t="shared" si="615"/>
        <v>0</v>
      </c>
      <c r="K706" s="410">
        <f t="shared" si="615"/>
        <v>0</v>
      </c>
      <c r="L706" s="410">
        <f t="shared" si="615"/>
        <v>0</v>
      </c>
      <c r="M706" s="410">
        <f t="shared" si="615"/>
        <v>0</v>
      </c>
      <c r="N706" s="410">
        <f t="shared" si="615"/>
        <v>0</v>
      </c>
      <c r="O706" s="410">
        <f t="shared" si="615"/>
        <v>0</v>
      </c>
      <c r="P706" s="410">
        <f t="shared" si="615"/>
        <v>0</v>
      </c>
      <c r="Q706" s="410">
        <f t="shared" si="615"/>
        <v>0</v>
      </c>
      <c r="R706" s="410">
        <f t="shared" si="615"/>
        <v>0</v>
      </c>
      <c r="S706" s="410">
        <f t="shared" si="615"/>
        <v>0</v>
      </c>
      <c r="T706" s="417">
        <f t="shared" si="615"/>
        <v>0</v>
      </c>
      <c r="U706" s="410">
        <f t="shared" si="615"/>
        <v>0</v>
      </c>
      <c r="V706" s="424" t="s">
        <v>388</v>
      </c>
      <c r="W706" s="410">
        <f t="shared" si="615"/>
        <v>710</v>
      </c>
      <c r="X706" s="410">
        <f t="shared" si="615"/>
        <v>3075403</v>
      </c>
      <c r="Y706" s="410">
        <f t="shared" si="615"/>
        <v>0</v>
      </c>
      <c r="Z706" s="410">
        <f t="shared" si="615"/>
        <v>0</v>
      </c>
      <c r="AA706" s="410">
        <f t="shared" si="615"/>
        <v>0</v>
      </c>
      <c r="AB706" s="410">
        <f t="shared" si="615"/>
        <v>0</v>
      </c>
      <c r="AC706" s="410">
        <f t="shared" si="615"/>
        <v>0</v>
      </c>
      <c r="AD706" s="410">
        <f t="shared" si="615"/>
        <v>0</v>
      </c>
      <c r="AE706" s="410">
        <f t="shared" si="615"/>
        <v>0</v>
      </c>
      <c r="AF706" s="410">
        <f t="shared" si="615"/>
        <v>0</v>
      </c>
      <c r="AG706" s="410">
        <f t="shared" si="615"/>
        <v>0</v>
      </c>
      <c r="AH706" s="410">
        <f t="shared" si="615"/>
        <v>0</v>
      </c>
      <c r="AI706" s="410">
        <f t="shared" si="615"/>
        <v>0</v>
      </c>
      <c r="AJ706" s="410">
        <f t="shared" si="615"/>
        <v>70946.91</v>
      </c>
      <c r="AK706" s="410">
        <f t="shared" si="615"/>
        <v>35651.71</v>
      </c>
      <c r="AL706" s="410">
        <f t="shared" si="615"/>
        <v>0</v>
      </c>
      <c r="AN706" s="372">
        <f>I706/'Приложение 1.1'!J704</f>
        <v>0</v>
      </c>
      <c r="AO706" s="372" t="e">
        <f t="shared" si="577"/>
        <v>#DIV/0!</v>
      </c>
      <c r="AP706" s="372" t="e">
        <f t="shared" si="578"/>
        <v>#DIV/0!</v>
      </c>
      <c r="AQ706" s="372" t="e">
        <f t="shared" si="579"/>
        <v>#DIV/0!</v>
      </c>
      <c r="AR706" s="372" t="e">
        <f t="shared" si="580"/>
        <v>#DIV/0!</v>
      </c>
      <c r="AS706" s="372" t="e">
        <f t="shared" si="581"/>
        <v>#DIV/0!</v>
      </c>
      <c r="AT706" s="372" t="e">
        <f t="shared" si="582"/>
        <v>#DIV/0!</v>
      </c>
      <c r="AU706" s="372">
        <f t="shared" si="583"/>
        <v>4331.5535211267606</v>
      </c>
      <c r="AV706" s="372" t="e">
        <f t="shared" si="584"/>
        <v>#DIV/0!</v>
      </c>
      <c r="AW706" s="372" t="e">
        <f t="shared" si="585"/>
        <v>#DIV/0!</v>
      </c>
      <c r="AX706" s="372" t="e">
        <f t="shared" si="586"/>
        <v>#DIV/0!</v>
      </c>
      <c r="AY706" s="372">
        <f>AI706/'Приложение 1.1'!J704</f>
        <v>0</v>
      </c>
      <c r="AZ706" s="404">
        <v>766.59</v>
      </c>
      <c r="BA706" s="404">
        <v>2173.62</v>
      </c>
      <c r="BB706" s="404">
        <v>891.36</v>
      </c>
      <c r="BC706" s="404">
        <v>860.72</v>
      </c>
      <c r="BD706" s="404">
        <v>1699.83</v>
      </c>
      <c r="BE706" s="404">
        <v>1134.04</v>
      </c>
      <c r="BF706" s="404">
        <v>2338035</v>
      </c>
      <c r="BG706" s="404">
        <f t="shared" si="587"/>
        <v>4644</v>
      </c>
      <c r="BH706" s="404">
        <v>9186</v>
      </c>
      <c r="BI706" s="404">
        <v>3559.09</v>
      </c>
      <c r="BJ706" s="404">
        <v>6295.55</v>
      </c>
      <c r="BK706" s="404">
        <f t="shared" si="588"/>
        <v>934101.09</v>
      </c>
      <c r="BL706" s="373" t="str">
        <f t="shared" si="589"/>
        <v xml:space="preserve"> </v>
      </c>
      <c r="BM706" s="373" t="e">
        <f t="shared" si="590"/>
        <v>#DIV/0!</v>
      </c>
      <c r="BN706" s="373" t="e">
        <f t="shared" si="591"/>
        <v>#DIV/0!</v>
      </c>
      <c r="BO706" s="373" t="e">
        <f t="shared" si="592"/>
        <v>#DIV/0!</v>
      </c>
      <c r="BP706" s="373" t="e">
        <f t="shared" si="593"/>
        <v>#DIV/0!</v>
      </c>
      <c r="BQ706" s="373" t="e">
        <f t="shared" si="594"/>
        <v>#DIV/0!</v>
      </c>
      <c r="BR706" s="373" t="e">
        <f t="shared" si="595"/>
        <v>#DIV/0!</v>
      </c>
      <c r="BS706" s="373" t="str">
        <f t="shared" si="596"/>
        <v xml:space="preserve"> </v>
      </c>
      <c r="BT706" s="373" t="e">
        <f t="shared" si="597"/>
        <v>#DIV/0!</v>
      </c>
      <c r="BU706" s="373" t="e">
        <f t="shared" si="598"/>
        <v>#DIV/0!</v>
      </c>
      <c r="BV706" s="373" t="e">
        <f t="shared" si="599"/>
        <v>#DIV/0!</v>
      </c>
      <c r="BW706" s="373" t="str">
        <f t="shared" si="600"/>
        <v xml:space="preserve"> </v>
      </c>
      <c r="BY706" s="406">
        <f t="shared" si="601"/>
        <v>2.2296314858570061</v>
      </c>
      <c r="BZ706" s="407">
        <f t="shared" si="602"/>
        <v>1.120417719963323</v>
      </c>
      <c r="CA706" s="408">
        <f t="shared" si="603"/>
        <v>4481.6924225352113</v>
      </c>
      <c r="CB706" s="404">
        <f t="shared" si="604"/>
        <v>4852.9799999999996</v>
      </c>
      <c r="CC706" s="409" t="str">
        <f t="shared" si="605"/>
        <v xml:space="preserve"> </v>
      </c>
    </row>
    <row r="707" spans="1:82" s="403" customFormat="1" ht="12" customHeight="1">
      <c r="A707" s="867" t="s">
        <v>45</v>
      </c>
      <c r="B707" s="868"/>
      <c r="C707" s="868"/>
      <c r="D707" s="868"/>
      <c r="E707" s="868"/>
      <c r="F707" s="868"/>
      <c r="G707" s="868"/>
      <c r="H707" s="868"/>
      <c r="I707" s="868"/>
      <c r="J707" s="868"/>
      <c r="K707" s="868"/>
      <c r="L707" s="868"/>
      <c r="M707" s="868"/>
      <c r="N707" s="868"/>
      <c r="O707" s="868"/>
      <c r="P707" s="868"/>
      <c r="Q707" s="868"/>
      <c r="R707" s="868"/>
      <c r="S707" s="868"/>
      <c r="T707" s="868"/>
      <c r="U707" s="868"/>
      <c r="V707" s="868"/>
      <c r="W707" s="868"/>
      <c r="X707" s="868"/>
      <c r="Y707" s="868"/>
      <c r="Z707" s="868"/>
      <c r="AA707" s="868"/>
      <c r="AB707" s="868"/>
      <c r="AC707" s="868"/>
      <c r="AD707" s="868"/>
      <c r="AE707" s="868"/>
      <c r="AF707" s="868"/>
      <c r="AG707" s="868"/>
      <c r="AH707" s="868"/>
      <c r="AI707" s="868"/>
      <c r="AJ707" s="868"/>
      <c r="AK707" s="868"/>
      <c r="AL707" s="869"/>
      <c r="AN707" s="372" t="e">
        <f>I707/'Приложение 1.1'!J705</f>
        <v>#DIV/0!</v>
      </c>
      <c r="AO707" s="372" t="e">
        <f t="shared" si="577"/>
        <v>#DIV/0!</v>
      </c>
      <c r="AP707" s="372" t="e">
        <f t="shared" si="578"/>
        <v>#DIV/0!</v>
      </c>
      <c r="AQ707" s="372" t="e">
        <f t="shared" si="579"/>
        <v>#DIV/0!</v>
      </c>
      <c r="AR707" s="372" t="e">
        <f t="shared" si="580"/>
        <v>#DIV/0!</v>
      </c>
      <c r="AS707" s="372" t="e">
        <f t="shared" si="581"/>
        <v>#DIV/0!</v>
      </c>
      <c r="AT707" s="372" t="e">
        <f t="shared" si="582"/>
        <v>#DIV/0!</v>
      </c>
      <c r="AU707" s="372" t="e">
        <f t="shared" si="583"/>
        <v>#DIV/0!</v>
      </c>
      <c r="AV707" s="372" t="e">
        <f t="shared" si="584"/>
        <v>#DIV/0!</v>
      </c>
      <c r="AW707" s="372" t="e">
        <f t="shared" si="585"/>
        <v>#DIV/0!</v>
      </c>
      <c r="AX707" s="372" t="e">
        <f t="shared" si="586"/>
        <v>#DIV/0!</v>
      </c>
      <c r="AY707" s="372" t="e">
        <f>AI707/'Приложение 1.1'!J705</f>
        <v>#DIV/0!</v>
      </c>
      <c r="AZ707" s="404">
        <v>766.59</v>
      </c>
      <c r="BA707" s="404">
        <v>2173.62</v>
      </c>
      <c r="BB707" s="404">
        <v>891.36</v>
      </c>
      <c r="BC707" s="404">
        <v>860.72</v>
      </c>
      <c r="BD707" s="404">
        <v>1699.83</v>
      </c>
      <c r="BE707" s="404">
        <v>1134.04</v>
      </c>
      <c r="BF707" s="404">
        <v>2338035</v>
      </c>
      <c r="BG707" s="404">
        <f t="shared" si="587"/>
        <v>4644</v>
      </c>
      <c r="BH707" s="404">
        <v>9186</v>
      </c>
      <c r="BI707" s="404">
        <v>3559.09</v>
      </c>
      <c r="BJ707" s="404">
        <v>6295.55</v>
      </c>
      <c r="BK707" s="404">
        <f t="shared" si="588"/>
        <v>934101.09</v>
      </c>
      <c r="BL707" s="373" t="e">
        <f t="shared" si="589"/>
        <v>#DIV/0!</v>
      </c>
      <c r="BM707" s="373" t="e">
        <f t="shared" si="590"/>
        <v>#DIV/0!</v>
      </c>
      <c r="BN707" s="373" t="e">
        <f t="shared" si="591"/>
        <v>#DIV/0!</v>
      </c>
      <c r="BO707" s="373" t="e">
        <f t="shared" si="592"/>
        <v>#DIV/0!</v>
      </c>
      <c r="BP707" s="373" t="e">
        <f t="shared" si="593"/>
        <v>#DIV/0!</v>
      </c>
      <c r="BQ707" s="373" t="e">
        <f t="shared" si="594"/>
        <v>#DIV/0!</v>
      </c>
      <c r="BR707" s="373" t="e">
        <f t="shared" si="595"/>
        <v>#DIV/0!</v>
      </c>
      <c r="BS707" s="373" t="e">
        <f t="shared" si="596"/>
        <v>#DIV/0!</v>
      </c>
      <c r="BT707" s="373" t="e">
        <f t="shared" si="597"/>
        <v>#DIV/0!</v>
      </c>
      <c r="BU707" s="373" t="e">
        <f t="shared" si="598"/>
        <v>#DIV/0!</v>
      </c>
      <c r="BV707" s="373" t="e">
        <f t="shared" si="599"/>
        <v>#DIV/0!</v>
      </c>
      <c r="BW707" s="373" t="e">
        <f t="shared" si="600"/>
        <v>#DIV/0!</v>
      </c>
      <c r="BY707" s="406" t="e">
        <f t="shared" si="601"/>
        <v>#DIV/0!</v>
      </c>
      <c r="BZ707" s="407" t="e">
        <f t="shared" si="602"/>
        <v>#DIV/0!</v>
      </c>
      <c r="CA707" s="408" t="e">
        <f t="shared" si="603"/>
        <v>#DIV/0!</v>
      </c>
      <c r="CB707" s="404">
        <f t="shared" si="604"/>
        <v>4852.9799999999996</v>
      </c>
      <c r="CC707" s="409" t="e">
        <f t="shared" si="605"/>
        <v>#DIV/0!</v>
      </c>
    </row>
    <row r="708" spans="1:82" s="403" customFormat="1" ht="9" customHeight="1">
      <c r="A708" s="541">
        <v>267</v>
      </c>
      <c r="B708" s="449" t="s">
        <v>979</v>
      </c>
      <c r="C708" s="410">
        <v>1205.5</v>
      </c>
      <c r="D708" s="413"/>
      <c r="E708" s="410"/>
      <c r="F708" s="410"/>
      <c r="G708" s="415">
        <f t="shared" ref="G708:G715" si="616">ROUND(X708+AJ708+AK708,2)</f>
        <v>1736735.95</v>
      </c>
      <c r="H708" s="410">
        <f t="shared" ref="H708:H715" si="617">I708+K708+M708+O708+Q708+S708</f>
        <v>0</v>
      </c>
      <c r="I708" s="416">
        <v>0</v>
      </c>
      <c r="J708" s="416">
        <v>0</v>
      </c>
      <c r="K708" s="416">
        <v>0</v>
      </c>
      <c r="L708" s="416">
        <v>0</v>
      </c>
      <c r="M708" s="416">
        <v>0</v>
      </c>
      <c r="N708" s="410">
        <v>0</v>
      </c>
      <c r="O708" s="410">
        <v>0</v>
      </c>
      <c r="P708" s="410">
        <v>0</v>
      </c>
      <c r="Q708" s="410">
        <v>0</v>
      </c>
      <c r="R708" s="410">
        <v>0</v>
      </c>
      <c r="S708" s="410">
        <v>0</v>
      </c>
      <c r="T708" s="417">
        <v>0</v>
      </c>
      <c r="U708" s="410">
        <v>0</v>
      </c>
      <c r="V708" s="424" t="s">
        <v>993</v>
      </c>
      <c r="W708" s="405">
        <v>453</v>
      </c>
      <c r="X708" s="410">
        <f t="shared" ref="X708:X715" si="618">ROUND(IF(V708="СК",4852.98,5055.69)*0.955*0.79*W708,2)</f>
        <v>1658582.83</v>
      </c>
      <c r="Y708" s="405">
        <v>0</v>
      </c>
      <c r="Z708" s="405">
        <v>0</v>
      </c>
      <c r="AA708" s="405">
        <v>0</v>
      </c>
      <c r="AB708" s="405">
        <v>0</v>
      </c>
      <c r="AC708" s="405">
        <v>0</v>
      </c>
      <c r="AD708" s="405">
        <v>0</v>
      </c>
      <c r="AE708" s="405">
        <v>0</v>
      </c>
      <c r="AF708" s="405">
        <v>0</v>
      </c>
      <c r="AG708" s="405">
        <v>0</v>
      </c>
      <c r="AH708" s="405">
        <v>0</v>
      </c>
      <c r="AI708" s="405">
        <v>0</v>
      </c>
      <c r="AJ708" s="405">
        <f t="shared" ref="AJ708:AJ715" si="619">ROUND(X708/95.5*3,2)</f>
        <v>52102.080000000002</v>
      </c>
      <c r="AK708" s="405">
        <f t="shared" ref="AK708:AK715" si="620">ROUND(X708/95.5*1.5,2)</f>
        <v>26051.040000000001</v>
      </c>
      <c r="AL708" s="405">
        <v>0</v>
      </c>
      <c r="AN708" s="372">
        <f>I708/'Приложение 1.1'!J706</f>
        <v>0</v>
      </c>
      <c r="AO708" s="372" t="e">
        <f t="shared" si="577"/>
        <v>#DIV/0!</v>
      </c>
      <c r="AP708" s="372" t="e">
        <f t="shared" si="578"/>
        <v>#DIV/0!</v>
      </c>
      <c r="AQ708" s="372" t="e">
        <f t="shared" si="579"/>
        <v>#DIV/0!</v>
      </c>
      <c r="AR708" s="372" t="e">
        <f t="shared" si="580"/>
        <v>#DIV/0!</v>
      </c>
      <c r="AS708" s="372" t="e">
        <f t="shared" si="581"/>
        <v>#DIV/0!</v>
      </c>
      <c r="AT708" s="372" t="e">
        <f t="shared" si="582"/>
        <v>#DIV/0!</v>
      </c>
      <c r="AU708" s="372">
        <f t="shared" si="583"/>
        <v>3661.3307505518765</v>
      </c>
      <c r="AV708" s="372" t="e">
        <f t="shared" si="584"/>
        <v>#DIV/0!</v>
      </c>
      <c r="AW708" s="372" t="e">
        <f t="shared" si="585"/>
        <v>#DIV/0!</v>
      </c>
      <c r="AX708" s="372" t="e">
        <f t="shared" si="586"/>
        <v>#DIV/0!</v>
      </c>
      <c r="AY708" s="372">
        <f>AI708/'Приложение 1.1'!J706</f>
        <v>0</v>
      </c>
      <c r="AZ708" s="404">
        <v>766.59</v>
      </c>
      <c r="BA708" s="404">
        <v>2173.62</v>
      </c>
      <c r="BB708" s="404">
        <v>891.36</v>
      </c>
      <c r="BC708" s="404">
        <v>860.72</v>
      </c>
      <c r="BD708" s="404">
        <v>1699.83</v>
      </c>
      <c r="BE708" s="404">
        <v>1134.04</v>
      </c>
      <c r="BF708" s="404">
        <v>2338035</v>
      </c>
      <c r="BG708" s="404">
        <f t="shared" si="587"/>
        <v>4644</v>
      </c>
      <c r="BH708" s="404">
        <v>9186</v>
      </c>
      <c r="BI708" s="404">
        <v>3559.09</v>
      </c>
      <c r="BJ708" s="404">
        <v>6295.55</v>
      </c>
      <c r="BK708" s="404">
        <f t="shared" si="588"/>
        <v>934101.09</v>
      </c>
      <c r="BL708" s="373" t="str">
        <f t="shared" si="589"/>
        <v xml:space="preserve"> </v>
      </c>
      <c r="BM708" s="373" t="e">
        <f t="shared" si="590"/>
        <v>#DIV/0!</v>
      </c>
      <c r="BN708" s="373" t="e">
        <f t="shared" si="591"/>
        <v>#DIV/0!</v>
      </c>
      <c r="BO708" s="373" t="e">
        <f t="shared" si="592"/>
        <v>#DIV/0!</v>
      </c>
      <c r="BP708" s="373" t="e">
        <f t="shared" si="593"/>
        <v>#DIV/0!</v>
      </c>
      <c r="BQ708" s="373" t="e">
        <f t="shared" si="594"/>
        <v>#DIV/0!</v>
      </c>
      <c r="BR708" s="373" t="e">
        <f t="shared" si="595"/>
        <v>#DIV/0!</v>
      </c>
      <c r="BS708" s="373" t="str">
        <f t="shared" si="596"/>
        <v xml:space="preserve"> </v>
      </c>
      <c r="BT708" s="373" t="e">
        <f t="shared" si="597"/>
        <v>#DIV/0!</v>
      </c>
      <c r="BU708" s="373" t="e">
        <f t="shared" si="598"/>
        <v>#DIV/0!</v>
      </c>
      <c r="BV708" s="373" t="e">
        <f t="shared" si="599"/>
        <v>#DIV/0!</v>
      </c>
      <c r="BW708" s="373" t="str">
        <f t="shared" si="600"/>
        <v xml:space="preserve"> </v>
      </c>
      <c r="BY708" s="406">
        <f t="shared" si="601"/>
        <v>3.0000000863689156</v>
      </c>
      <c r="BZ708" s="407">
        <f t="shared" si="602"/>
        <v>1.5000000431844578</v>
      </c>
      <c r="CA708" s="408">
        <f t="shared" si="603"/>
        <v>3833.8541942604857</v>
      </c>
      <c r="CB708" s="404">
        <f t="shared" si="604"/>
        <v>4852.9799999999996</v>
      </c>
      <c r="CC708" s="409" t="str">
        <f t="shared" si="605"/>
        <v xml:space="preserve"> </v>
      </c>
    </row>
    <row r="709" spans="1:82" s="403" customFormat="1" ht="9" customHeight="1">
      <c r="A709" s="541">
        <v>268</v>
      </c>
      <c r="B709" s="449" t="s">
        <v>980</v>
      </c>
      <c r="C709" s="410">
        <v>1151.7</v>
      </c>
      <c r="D709" s="413"/>
      <c r="E709" s="410"/>
      <c r="F709" s="410"/>
      <c r="G709" s="415">
        <f t="shared" si="616"/>
        <v>1775074.49</v>
      </c>
      <c r="H709" s="410">
        <f t="shared" si="617"/>
        <v>0</v>
      </c>
      <c r="I709" s="416">
        <v>0</v>
      </c>
      <c r="J709" s="416">
        <v>0</v>
      </c>
      <c r="K709" s="416">
        <v>0</v>
      </c>
      <c r="L709" s="416">
        <v>0</v>
      </c>
      <c r="M709" s="416">
        <v>0</v>
      </c>
      <c r="N709" s="410">
        <v>0</v>
      </c>
      <c r="O709" s="410">
        <v>0</v>
      </c>
      <c r="P709" s="410">
        <v>0</v>
      </c>
      <c r="Q709" s="410">
        <v>0</v>
      </c>
      <c r="R709" s="410">
        <v>0</v>
      </c>
      <c r="S709" s="410">
        <v>0</v>
      </c>
      <c r="T709" s="417">
        <v>0</v>
      </c>
      <c r="U709" s="410">
        <v>0</v>
      </c>
      <c r="V709" s="424" t="s">
        <v>993</v>
      </c>
      <c r="W709" s="405">
        <v>463</v>
      </c>
      <c r="X709" s="410">
        <f t="shared" si="618"/>
        <v>1695196.14</v>
      </c>
      <c r="Y709" s="405">
        <v>0</v>
      </c>
      <c r="Z709" s="405">
        <v>0</v>
      </c>
      <c r="AA709" s="405">
        <v>0</v>
      </c>
      <c r="AB709" s="405">
        <v>0</v>
      </c>
      <c r="AC709" s="405">
        <v>0</v>
      </c>
      <c r="AD709" s="405">
        <v>0</v>
      </c>
      <c r="AE709" s="405">
        <v>0</v>
      </c>
      <c r="AF709" s="405">
        <v>0</v>
      </c>
      <c r="AG709" s="405">
        <v>0</v>
      </c>
      <c r="AH709" s="405">
        <v>0</v>
      </c>
      <c r="AI709" s="405">
        <v>0</v>
      </c>
      <c r="AJ709" s="405">
        <f t="shared" si="619"/>
        <v>53252.23</v>
      </c>
      <c r="AK709" s="405">
        <f t="shared" si="620"/>
        <v>26626.12</v>
      </c>
      <c r="AL709" s="405">
        <v>0</v>
      </c>
      <c r="AN709" s="372">
        <f>I709/'Приложение 1.1'!J707</f>
        <v>0</v>
      </c>
      <c r="AO709" s="372" t="e">
        <f t="shared" si="577"/>
        <v>#DIV/0!</v>
      </c>
      <c r="AP709" s="372" t="e">
        <f t="shared" si="578"/>
        <v>#DIV/0!</v>
      </c>
      <c r="AQ709" s="372" t="e">
        <f t="shared" si="579"/>
        <v>#DIV/0!</v>
      </c>
      <c r="AR709" s="372" t="e">
        <f t="shared" si="580"/>
        <v>#DIV/0!</v>
      </c>
      <c r="AS709" s="372" t="e">
        <f t="shared" si="581"/>
        <v>#DIV/0!</v>
      </c>
      <c r="AT709" s="372" t="e">
        <f t="shared" si="582"/>
        <v>#DIV/0!</v>
      </c>
      <c r="AU709" s="372">
        <f t="shared" si="583"/>
        <v>3661.3307559395248</v>
      </c>
      <c r="AV709" s="372" t="e">
        <f t="shared" si="584"/>
        <v>#DIV/0!</v>
      </c>
      <c r="AW709" s="372" t="e">
        <f t="shared" si="585"/>
        <v>#DIV/0!</v>
      </c>
      <c r="AX709" s="372" t="e">
        <f t="shared" si="586"/>
        <v>#DIV/0!</v>
      </c>
      <c r="AY709" s="372">
        <f>AI709/'Приложение 1.1'!J707</f>
        <v>0</v>
      </c>
      <c r="AZ709" s="404">
        <v>766.59</v>
      </c>
      <c r="BA709" s="404">
        <v>2173.62</v>
      </c>
      <c r="BB709" s="404">
        <v>891.36</v>
      </c>
      <c r="BC709" s="404">
        <v>860.72</v>
      </c>
      <c r="BD709" s="404">
        <v>1699.83</v>
      </c>
      <c r="BE709" s="404">
        <v>1134.04</v>
      </c>
      <c r="BF709" s="404">
        <v>2338035</v>
      </c>
      <c r="BG709" s="404">
        <f t="shared" si="587"/>
        <v>4644</v>
      </c>
      <c r="BH709" s="404">
        <v>9186</v>
      </c>
      <c r="BI709" s="404">
        <v>3559.09</v>
      </c>
      <c r="BJ709" s="404">
        <v>6295.55</v>
      </c>
      <c r="BK709" s="404">
        <f t="shared" si="588"/>
        <v>934101.09</v>
      </c>
      <c r="BL709" s="373" t="str">
        <f t="shared" si="589"/>
        <v xml:space="preserve"> </v>
      </c>
      <c r="BM709" s="373" t="e">
        <f t="shared" si="590"/>
        <v>#DIV/0!</v>
      </c>
      <c r="BN709" s="373" t="e">
        <f t="shared" si="591"/>
        <v>#DIV/0!</v>
      </c>
      <c r="BO709" s="373" t="e">
        <f t="shared" si="592"/>
        <v>#DIV/0!</v>
      </c>
      <c r="BP709" s="373" t="e">
        <f t="shared" si="593"/>
        <v>#DIV/0!</v>
      </c>
      <c r="BQ709" s="373" t="e">
        <f t="shared" si="594"/>
        <v>#DIV/0!</v>
      </c>
      <c r="BR709" s="373" t="e">
        <f t="shared" si="595"/>
        <v>#DIV/0!</v>
      </c>
      <c r="BS709" s="373" t="str">
        <f t="shared" si="596"/>
        <v xml:space="preserve"> </v>
      </c>
      <c r="BT709" s="373" t="e">
        <f t="shared" si="597"/>
        <v>#DIV/0!</v>
      </c>
      <c r="BU709" s="373" t="e">
        <f t="shared" si="598"/>
        <v>#DIV/0!</v>
      </c>
      <c r="BV709" s="373" t="e">
        <f t="shared" si="599"/>
        <v>#DIV/0!</v>
      </c>
      <c r="BW709" s="373" t="str">
        <f t="shared" si="600"/>
        <v xml:space="preserve"> </v>
      </c>
      <c r="BY709" s="406">
        <f t="shared" si="601"/>
        <v>2.9999997352223797</v>
      </c>
      <c r="BZ709" s="407">
        <f t="shared" si="602"/>
        <v>1.5000001492895094</v>
      </c>
      <c r="CA709" s="408">
        <f t="shared" si="603"/>
        <v>3833.8541900647947</v>
      </c>
      <c r="CB709" s="404">
        <f t="shared" si="604"/>
        <v>4852.9799999999996</v>
      </c>
      <c r="CC709" s="409" t="str">
        <f t="shared" si="605"/>
        <v xml:space="preserve"> </v>
      </c>
    </row>
    <row r="710" spans="1:82" s="403" customFormat="1" ht="9" customHeight="1">
      <c r="A710" s="641">
        <v>269</v>
      </c>
      <c r="B710" s="449" t="s">
        <v>981</v>
      </c>
      <c r="C710" s="410">
        <v>1264.8</v>
      </c>
      <c r="D710" s="413"/>
      <c r="E710" s="410"/>
      <c r="F710" s="410"/>
      <c r="G710" s="415">
        <f t="shared" si="616"/>
        <v>1748237.52</v>
      </c>
      <c r="H710" s="410">
        <f t="shared" si="617"/>
        <v>0</v>
      </c>
      <c r="I710" s="416">
        <v>0</v>
      </c>
      <c r="J710" s="416">
        <v>0</v>
      </c>
      <c r="K710" s="416">
        <v>0</v>
      </c>
      <c r="L710" s="416">
        <v>0</v>
      </c>
      <c r="M710" s="416">
        <v>0</v>
      </c>
      <c r="N710" s="410">
        <v>0</v>
      </c>
      <c r="O710" s="410">
        <v>0</v>
      </c>
      <c r="P710" s="410">
        <v>0</v>
      </c>
      <c r="Q710" s="410">
        <v>0</v>
      </c>
      <c r="R710" s="410">
        <v>0</v>
      </c>
      <c r="S710" s="410">
        <v>0</v>
      </c>
      <c r="T710" s="417">
        <v>0</v>
      </c>
      <c r="U710" s="410">
        <v>0</v>
      </c>
      <c r="V710" s="424" t="s">
        <v>993</v>
      </c>
      <c r="W710" s="405">
        <v>456</v>
      </c>
      <c r="X710" s="410">
        <f t="shared" si="618"/>
        <v>1669566.83</v>
      </c>
      <c r="Y710" s="405">
        <v>0</v>
      </c>
      <c r="Z710" s="405">
        <v>0</v>
      </c>
      <c r="AA710" s="405">
        <v>0</v>
      </c>
      <c r="AB710" s="405">
        <v>0</v>
      </c>
      <c r="AC710" s="405">
        <v>0</v>
      </c>
      <c r="AD710" s="405">
        <v>0</v>
      </c>
      <c r="AE710" s="405">
        <v>0</v>
      </c>
      <c r="AF710" s="405">
        <v>0</v>
      </c>
      <c r="AG710" s="405">
        <v>0</v>
      </c>
      <c r="AH710" s="405">
        <v>0</v>
      </c>
      <c r="AI710" s="405">
        <v>0</v>
      </c>
      <c r="AJ710" s="405">
        <f t="shared" si="619"/>
        <v>52447.13</v>
      </c>
      <c r="AK710" s="405">
        <f t="shared" si="620"/>
        <v>26223.56</v>
      </c>
      <c r="AL710" s="405">
        <v>0</v>
      </c>
      <c r="AN710" s="372">
        <f>I710/'Приложение 1.1'!J708</f>
        <v>0</v>
      </c>
      <c r="AO710" s="372" t="e">
        <f t="shared" si="577"/>
        <v>#DIV/0!</v>
      </c>
      <c r="AP710" s="372" t="e">
        <f t="shared" si="578"/>
        <v>#DIV/0!</v>
      </c>
      <c r="AQ710" s="372" t="e">
        <f t="shared" si="579"/>
        <v>#DIV/0!</v>
      </c>
      <c r="AR710" s="372" t="e">
        <f t="shared" si="580"/>
        <v>#DIV/0!</v>
      </c>
      <c r="AS710" s="372" t="e">
        <f t="shared" si="581"/>
        <v>#DIV/0!</v>
      </c>
      <c r="AT710" s="372" t="e">
        <f t="shared" si="582"/>
        <v>#DIV/0!</v>
      </c>
      <c r="AU710" s="372">
        <f t="shared" si="583"/>
        <v>3661.33076754386</v>
      </c>
      <c r="AV710" s="372" t="e">
        <f t="shared" si="584"/>
        <v>#DIV/0!</v>
      </c>
      <c r="AW710" s="372" t="e">
        <f t="shared" si="585"/>
        <v>#DIV/0!</v>
      </c>
      <c r="AX710" s="372" t="e">
        <f t="shared" si="586"/>
        <v>#DIV/0!</v>
      </c>
      <c r="AY710" s="372">
        <f>AI710/'Приложение 1.1'!J708</f>
        <v>0</v>
      </c>
      <c r="AZ710" s="404">
        <v>766.59</v>
      </c>
      <c r="BA710" s="404">
        <v>2173.62</v>
      </c>
      <c r="BB710" s="404">
        <v>891.36</v>
      </c>
      <c r="BC710" s="404">
        <v>860.72</v>
      </c>
      <c r="BD710" s="404">
        <v>1699.83</v>
      </c>
      <c r="BE710" s="404">
        <v>1134.04</v>
      </c>
      <c r="BF710" s="404">
        <v>2338035</v>
      </c>
      <c r="BG710" s="404">
        <f t="shared" si="587"/>
        <v>4644</v>
      </c>
      <c r="BH710" s="404">
        <v>9186</v>
      </c>
      <c r="BI710" s="404">
        <v>3559.09</v>
      </c>
      <c r="BJ710" s="404">
        <v>6295.55</v>
      </c>
      <c r="BK710" s="404">
        <f t="shared" si="588"/>
        <v>934101.09</v>
      </c>
      <c r="BL710" s="373" t="str">
        <f t="shared" si="589"/>
        <v xml:space="preserve"> </v>
      </c>
      <c r="BM710" s="373" t="e">
        <f t="shared" si="590"/>
        <v>#DIV/0!</v>
      </c>
      <c r="BN710" s="373" t="e">
        <f t="shared" si="591"/>
        <v>#DIV/0!</v>
      </c>
      <c r="BO710" s="373" t="e">
        <f t="shared" si="592"/>
        <v>#DIV/0!</v>
      </c>
      <c r="BP710" s="373" t="e">
        <f t="shared" si="593"/>
        <v>#DIV/0!</v>
      </c>
      <c r="BQ710" s="373" t="e">
        <f t="shared" si="594"/>
        <v>#DIV/0!</v>
      </c>
      <c r="BR710" s="373" t="e">
        <f t="shared" si="595"/>
        <v>#DIV/0!</v>
      </c>
      <c r="BS710" s="373" t="str">
        <f t="shared" si="596"/>
        <v xml:space="preserve"> </v>
      </c>
      <c r="BT710" s="373" t="e">
        <f t="shared" si="597"/>
        <v>#DIV/0!</v>
      </c>
      <c r="BU710" s="373" t="e">
        <f t="shared" si="598"/>
        <v>#DIV/0!</v>
      </c>
      <c r="BV710" s="373" t="e">
        <f t="shared" si="599"/>
        <v>#DIV/0!</v>
      </c>
      <c r="BW710" s="373" t="str">
        <f t="shared" si="600"/>
        <v xml:space="preserve"> </v>
      </c>
      <c r="BY710" s="406">
        <f t="shared" si="601"/>
        <v>3.0000002516820481</v>
      </c>
      <c r="BZ710" s="407">
        <f t="shared" si="602"/>
        <v>1.4999998398386967</v>
      </c>
      <c r="CA710" s="408">
        <f t="shared" si="603"/>
        <v>3833.8542105263159</v>
      </c>
      <c r="CB710" s="404">
        <f t="shared" si="604"/>
        <v>4852.9799999999996</v>
      </c>
      <c r="CC710" s="409" t="str">
        <f t="shared" si="605"/>
        <v xml:space="preserve"> </v>
      </c>
    </row>
    <row r="711" spans="1:82" s="596" customFormat="1" ht="9" customHeight="1">
      <c r="A711" s="641">
        <v>270</v>
      </c>
      <c r="B711" s="626" t="s">
        <v>982</v>
      </c>
      <c r="C711" s="591">
        <v>1195.5999999999999</v>
      </c>
      <c r="D711" s="616"/>
      <c r="E711" s="591"/>
      <c r="F711" s="591"/>
      <c r="G711" s="618">
        <f>ROUND(H711+AI711+AJ711+AK711,2)</f>
        <v>1531954.64</v>
      </c>
      <c r="H711" s="591">
        <f t="shared" si="617"/>
        <v>1384116.71</v>
      </c>
      <c r="I711" s="619">
        <f>ROUND(0.89*801.08*0.955*'Приложение 1.1'!J709,2)</f>
        <v>864987.34</v>
      </c>
      <c r="J711" s="619">
        <v>0</v>
      </c>
      <c r="K711" s="619">
        <v>0</v>
      </c>
      <c r="L711" s="619">
        <v>0</v>
      </c>
      <c r="M711" s="619">
        <v>0</v>
      </c>
      <c r="N711" s="591">
        <f>44+137+150</f>
        <v>331</v>
      </c>
      <c r="O711" s="591">
        <f>ROUND(899.45*0.955*N711*0.98,2)</f>
        <v>278634.23</v>
      </c>
      <c r="P711" s="591">
        <v>0</v>
      </c>
      <c r="Q711" s="591">
        <v>0</v>
      </c>
      <c r="R711" s="591">
        <f>130+120</f>
        <v>250</v>
      </c>
      <c r="S711" s="591">
        <f>ROUND(1185.07*0.955*R711*0.85,2)</f>
        <v>240495.14</v>
      </c>
      <c r="T711" s="590">
        <v>0</v>
      </c>
      <c r="U711" s="591">
        <v>0</v>
      </c>
      <c r="V711" s="627"/>
      <c r="W711" s="620">
        <v>0</v>
      </c>
      <c r="X711" s="591">
        <v>0</v>
      </c>
      <c r="Y711" s="620">
        <v>0</v>
      </c>
      <c r="Z711" s="620">
        <v>0</v>
      </c>
      <c r="AA711" s="620">
        <v>0</v>
      </c>
      <c r="AB711" s="620">
        <v>0</v>
      </c>
      <c r="AC711" s="620">
        <v>0</v>
      </c>
      <c r="AD711" s="620">
        <v>0</v>
      </c>
      <c r="AE711" s="620">
        <v>0</v>
      </c>
      <c r="AF711" s="620">
        <v>0</v>
      </c>
      <c r="AG711" s="620">
        <v>0</v>
      </c>
      <c r="AH711" s="620">
        <v>0</v>
      </c>
      <c r="AI711" s="620">
        <f>ROUND((78899.97),2)</f>
        <v>78899.97</v>
      </c>
      <c r="AJ711" s="620">
        <f>ROUND((AI711+H711)/95.5*3,2)</f>
        <v>45958.64</v>
      </c>
      <c r="AK711" s="620">
        <f>ROUND((AI711+H711)/95.5*1.5,2)</f>
        <v>22979.32</v>
      </c>
      <c r="AL711" s="620">
        <v>0</v>
      </c>
      <c r="AN711" s="372">
        <f>I711/'Приложение 1.1'!J709</f>
        <v>680.87794395465994</v>
      </c>
      <c r="AO711" s="372" t="e">
        <f t="shared" si="577"/>
        <v>#DIV/0!</v>
      </c>
      <c r="AP711" s="372" t="e">
        <f t="shared" si="578"/>
        <v>#DIV/0!</v>
      </c>
      <c r="AQ711" s="372">
        <f t="shared" si="579"/>
        <v>841.79525679758308</v>
      </c>
      <c r="AR711" s="372" t="e">
        <f t="shared" si="580"/>
        <v>#DIV/0!</v>
      </c>
      <c r="AS711" s="372">
        <f t="shared" si="581"/>
        <v>961.98056000000008</v>
      </c>
      <c r="AT711" s="372" t="e">
        <f t="shared" si="582"/>
        <v>#DIV/0!</v>
      </c>
      <c r="AU711" s="372" t="e">
        <f t="shared" si="583"/>
        <v>#DIV/0!</v>
      </c>
      <c r="AV711" s="372" t="e">
        <f t="shared" si="584"/>
        <v>#DIV/0!</v>
      </c>
      <c r="AW711" s="372" t="e">
        <f t="shared" si="585"/>
        <v>#DIV/0!</v>
      </c>
      <c r="AX711" s="372" t="e">
        <f t="shared" si="586"/>
        <v>#DIV/0!</v>
      </c>
      <c r="AY711" s="372">
        <f>AI711/'Приложение 1.1'!J709</f>
        <v>62.10639955919396</v>
      </c>
      <c r="AZ711" s="404">
        <v>766.59</v>
      </c>
      <c r="BA711" s="404">
        <v>2173.62</v>
      </c>
      <c r="BB711" s="404">
        <v>891.36</v>
      </c>
      <c r="BC711" s="404">
        <v>860.72</v>
      </c>
      <c r="BD711" s="404">
        <v>1699.83</v>
      </c>
      <c r="BE711" s="404">
        <v>1134.04</v>
      </c>
      <c r="BF711" s="404">
        <v>2338035</v>
      </c>
      <c r="BG711" s="404">
        <f t="shared" si="587"/>
        <v>4644</v>
      </c>
      <c r="BH711" s="404">
        <v>9186</v>
      </c>
      <c r="BI711" s="404">
        <v>3559.09</v>
      </c>
      <c r="BJ711" s="404">
        <v>6295.55</v>
      </c>
      <c r="BK711" s="404">
        <f t="shared" si="588"/>
        <v>934101.09</v>
      </c>
      <c r="BL711" s="373" t="str">
        <f t="shared" si="589"/>
        <v xml:space="preserve"> </v>
      </c>
      <c r="BM711" s="373" t="e">
        <f t="shared" si="590"/>
        <v>#DIV/0!</v>
      </c>
      <c r="BN711" s="373" t="e">
        <f t="shared" si="591"/>
        <v>#DIV/0!</v>
      </c>
      <c r="BO711" s="373" t="str">
        <f t="shared" si="592"/>
        <v xml:space="preserve"> </v>
      </c>
      <c r="BP711" s="373" t="e">
        <f t="shared" si="593"/>
        <v>#DIV/0!</v>
      </c>
      <c r="BQ711" s="373" t="str">
        <f t="shared" si="594"/>
        <v xml:space="preserve"> </v>
      </c>
      <c r="BR711" s="373" t="e">
        <f t="shared" si="595"/>
        <v>#DIV/0!</v>
      </c>
      <c r="BS711" s="373" t="e">
        <f t="shared" si="596"/>
        <v>#DIV/0!</v>
      </c>
      <c r="BT711" s="373" t="e">
        <f t="shared" si="597"/>
        <v>#DIV/0!</v>
      </c>
      <c r="BU711" s="373" t="e">
        <f t="shared" si="598"/>
        <v>#DIV/0!</v>
      </c>
      <c r="BV711" s="373" t="e">
        <f t="shared" si="599"/>
        <v>#DIV/0!</v>
      </c>
      <c r="BW711" s="373" t="str">
        <f t="shared" si="600"/>
        <v xml:space="preserve"> </v>
      </c>
      <c r="BX711" s="403"/>
      <c r="BY711" s="406">
        <f t="shared" si="601"/>
        <v>3.0000000522208676</v>
      </c>
      <c r="BZ711" s="407">
        <f t="shared" si="602"/>
        <v>1.5000000261104338</v>
      </c>
      <c r="CA711" s="408" t="e">
        <f t="shared" si="603"/>
        <v>#DIV/0!</v>
      </c>
      <c r="CB711" s="404">
        <f t="shared" si="604"/>
        <v>4852.9799999999996</v>
      </c>
      <c r="CC711" s="409" t="e">
        <f t="shared" si="605"/>
        <v>#DIV/0!</v>
      </c>
    </row>
    <row r="712" spans="1:82" s="403" customFormat="1" ht="9" customHeight="1">
      <c r="A712" s="641">
        <v>271</v>
      </c>
      <c r="B712" s="449" t="s">
        <v>983</v>
      </c>
      <c r="C712" s="410">
        <v>1268</v>
      </c>
      <c r="D712" s="413"/>
      <c r="E712" s="410"/>
      <c r="F712" s="410"/>
      <c r="G712" s="415">
        <f t="shared" si="616"/>
        <v>1732902.09</v>
      </c>
      <c r="H712" s="410">
        <f t="shared" si="617"/>
        <v>0</v>
      </c>
      <c r="I712" s="416">
        <v>0</v>
      </c>
      <c r="J712" s="416">
        <v>0</v>
      </c>
      <c r="K712" s="416">
        <v>0</v>
      </c>
      <c r="L712" s="416">
        <v>0</v>
      </c>
      <c r="M712" s="416">
        <v>0</v>
      </c>
      <c r="N712" s="410">
        <v>0</v>
      </c>
      <c r="O712" s="410">
        <v>0</v>
      </c>
      <c r="P712" s="410">
        <v>0</v>
      </c>
      <c r="Q712" s="410">
        <v>0</v>
      </c>
      <c r="R712" s="410">
        <v>0</v>
      </c>
      <c r="S712" s="410">
        <v>0</v>
      </c>
      <c r="T712" s="417">
        <v>0</v>
      </c>
      <c r="U712" s="410">
        <v>0</v>
      </c>
      <c r="V712" s="424" t="s">
        <v>993</v>
      </c>
      <c r="W712" s="405">
        <v>452</v>
      </c>
      <c r="X712" s="410">
        <f t="shared" si="618"/>
        <v>1654921.5</v>
      </c>
      <c r="Y712" s="405">
        <v>0</v>
      </c>
      <c r="Z712" s="405">
        <v>0</v>
      </c>
      <c r="AA712" s="405">
        <v>0</v>
      </c>
      <c r="AB712" s="405">
        <v>0</v>
      </c>
      <c r="AC712" s="405">
        <v>0</v>
      </c>
      <c r="AD712" s="405">
        <v>0</v>
      </c>
      <c r="AE712" s="405">
        <v>0</v>
      </c>
      <c r="AF712" s="405">
        <v>0</v>
      </c>
      <c r="AG712" s="405">
        <v>0</v>
      </c>
      <c r="AH712" s="405">
        <v>0</v>
      </c>
      <c r="AI712" s="405">
        <v>0</v>
      </c>
      <c r="AJ712" s="405">
        <f t="shared" si="619"/>
        <v>51987.06</v>
      </c>
      <c r="AK712" s="405">
        <f t="shared" si="620"/>
        <v>25993.53</v>
      </c>
      <c r="AL712" s="405">
        <v>0</v>
      </c>
      <c r="AN712" s="372">
        <f>I712/'Приложение 1.1'!J710</f>
        <v>0</v>
      </c>
      <c r="AO712" s="372" t="e">
        <f t="shared" si="577"/>
        <v>#DIV/0!</v>
      </c>
      <c r="AP712" s="372" t="e">
        <f t="shared" si="578"/>
        <v>#DIV/0!</v>
      </c>
      <c r="AQ712" s="372" t="e">
        <f t="shared" si="579"/>
        <v>#DIV/0!</v>
      </c>
      <c r="AR712" s="372" t="e">
        <f t="shared" si="580"/>
        <v>#DIV/0!</v>
      </c>
      <c r="AS712" s="372" t="e">
        <f t="shared" si="581"/>
        <v>#DIV/0!</v>
      </c>
      <c r="AT712" s="372" t="e">
        <f t="shared" si="582"/>
        <v>#DIV/0!</v>
      </c>
      <c r="AU712" s="372">
        <f t="shared" si="583"/>
        <v>3661.3307522123896</v>
      </c>
      <c r="AV712" s="372" t="e">
        <f t="shared" si="584"/>
        <v>#DIV/0!</v>
      </c>
      <c r="AW712" s="372" t="e">
        <f t="shared" si="585"/>
        <v>#DIV/0!</v>
      </c>
      <c r="AX712" s="372" t="e">
        <f t="shared" si="586"/>
        <v>#DIV/0!</v>
      </c>
      <c r="AY712" s="372">
        <f>AI712/'Приложение 1.1'!J710</f>
        <v>0</v>
      </c>
      <c r="AZ712" s="404">
        <v>766.59</v>
      </c>
      <c r="BA712" s="404">
        <v>2173.62</v>
      </c>
      <c r="BB712" s="404">
        <v>891.36</v>
      </c>
      <c r="BC712" s="404">
        <v>860.72</v>
      </c>
      <c r="BD712" s="404">
        <v>1699.83</v>
      </c>
      <c r="BE712" s="404">
        <v>1134.04</v>
      </c>
      <c r="BF712" s="404">
        <v>2338035</v>
      </c>
      <c r="BG712" s="404">
        <f t="shared" si="587"/>
        <v>4644</v>
      </c>
      <c r="BH712" s="404">
        <v>9186</v>
      </c>
      <c r="BI712" s="404">
        <v>3559.09</v>
      </c>
      <c r="BJ712" s="404">
        <v>6295.55</v>
      </c>
      <c r="BK712" s="404">
        <f t="shared" si="588"/>
        <v>934101.09</v>
      </c>
      <c r="BL712" s="373" t="str">
        <f t="shared" si="589"/>
        <v xml:space="preserve"> </v>
      </c>
      <c r="BM712" s="373" t="e">
        <f t="shared" si="590"/>
        <v>#DIV/0!</v>
      </c>
      <c r="BN712" s="373" t="e">
        <f t="shared" si="591"/>
        <v>#DIV/0!</v>
      </c>
      <c r="BO712" s="373" t="e">
        <f t="shared" si="592"/>
        <v>#DIV/0!</v>
      </c>
      <c r="BP712" s="373" t="e">
        <f t="shared" si="593"/>
        <v>#DIV/0!</v>
      </c>
      <c r="BQ712" s="373" t="e">
        <f t="shared" si="594"/>
        <v>#DIV/0!</v>
      </c>
      <c r="BR712" s="373" t="e">
        <f t="shared" si="595"/>
        <v>#DIV/0!</v>
      </c>
      <c r="BS712" s="373" t="str">
        <f t="shared" si="596"/>
        <v xml:space="preserve"> </v>
      </c>
      <c r="BT712" s="373" t="e">
        <f t="shared" si="597"/>
        <v>#DIV/0!</v>
      </c>
      <c r="BU712" s="373" t="e">
        <f t="shared" si="598"/>
        <v>#DIV/0!</v>
      </c>
      <c r="BV712" s="373" t="e">
        <f t="shared" si="599"/>
        <v>#DIV/0!</v>
      </c>
      <c r="BW712" s="373" t="str">
        <f t="shared" si="600"/>
        <v xml:space="preserve"> </v>
      </c>
      <c r="BY712" s="406">
        <f t="shared" si="601"/>
        <v>2.999999844192005</v>
      </c>
      <c r="BZ712" s="407">
        <f t="shared" si="602"/>
        <v>1.4999999220960025</v>
      </c>
      <c r="CA712" s="408">
        <f t="shared" si="603"/>
        <v>3833.8541814159294</v>
      </c>
      <c r="CB712" s="404">
        <f t="shared" si="604"/>
        <v>4852.9799999999996</v>
      </c>
      <c r="CC712" s="409" t="str">
        <f t="shared" si="605"/>
        <v xml:space="preserve"> </v>
      </c>
    </row>
    <row r="713" spans="1:82" s="596" customFormat="1" ht="9" customHeight="1">
      <c r="A713" s="641">
        <v>272</v>
      </c>
      <c r="B713" s="626" t="s">
        <v>984</v>
      </c>
      <c r="C713" s="591">
        <v>1279.5999999999999</v>
      </c>
      <c r="D713" s="616"/>
      <c r="E713" s="591"/>
      <c r="F713" s="591"/>
      <c r="G713" s="618">
        <f>ROUND(H713+AI713+AJ713+AK713,2)</f>
        <v>1555386.97</v>
      </c>
      <c r="H713" s="591">
        <f t="shared" si="617"/>
        <v>1406494.59</v>
      </c>
      <c r="I713" s="619">
        <f>ROUND(0.89*801.08*0.955*'Приложение 1.1'!J711,2)</f>
        <v>871251.42</v>
      </c>
      <c r="J713" s="619">
        <v>0</v>
      </c>
      <c r="K713" s="619">
        <v>0</v>
      </c>
      <c r="L713" s="619">
        <v>0</v>
      </c>
      <c r="M713" s="619">
        <v>0</v>
      </c>
      <c r="N713" s="591">
        <f>44+137+160</f>
        <v>341</v>
      </c>
      <c r="O713" s="591">
        <f>ROUND(899.45*0.955*N713*0.98,2)</f>
        <v>287052.18</v>
      </c>
      <c r="P713" s="591">
        <v>0</v>
      </c>
      <c r="Q713" s="591">
        <v>0</v>
      </c>
      <c r="R713" s="591">
        <f>130+128</f>
        <v>258</v>
      </c>
      <c r="S713" s="591">
        <f>ROUND(1185.07*0.955*R713*0.85,2)</f>
        <v>248190.99</v>
      </c>
      <c r="T713" s="590">
        <v>0</v>
      </c>
      <c r="U713" s="591">
        <v>0</v>
      </c>
      <c r="V713" s="627"/>
      <c r="W713" s="620">
        <v>0</v>
      </c>
      <c r="X713" s="591">
        <v>0</v>
      </c>
      <c r="Y713" s="620">
        <v>0</v>
      </c>
      <c r="Z713" s="620">
        <v>0</v>
      </c>
      <c r="AA713" s="620">
        <v>0</v>
      </c>
      <c r="AB713" s="620">
        <v>0</v>
      </c>
      <c r="AC713" s="620">
        <v>0</v>
      </c>
      <c r="AD713" s="620">
        <v>0</v>
      </c>
      <c r="AE713" s="620">
        <v>0</v>
      </c>
      <c r="AF713" s="620">
        <v>0</v>
      </c>
      <c r="AG713" s="620">
        <v>0</v>
      </c>
      <c r="AH713" s="620">
        <v>0</v>
      </c>
      <c r="AI713" s="620">
        <f>ROUND((78899.97),2)</f>
        <v>78899.97</v>
      </c>
      <c r="AJ713" s="620">
        <f>ROUND((AI713+H713)/95.5*3,2)</f>
        <v>46661.61</v>
      </c>
      <c r="AK713" s="620">
        <f>ROUND((AI713+H713)/95.5*1.5,2)</f>
        <v>23330.799999999999</v>
      </c>
      <c r="AL713" s="620">
        <v>0</v>
      </c>
      <c r="AN713" s="372">
        <f>I713/'Приложение 1.1'!J711</f>
        <v>680.87794623319792</v>
      </c>
      <c r="AO713" s="372" t="e">
        <f t="shared" si="577"/>
        <v>#DIV/0!</v>
      </c>
      <c r="AP713" s="372" t="e">
        <f t="shared" si="578"/>
        <v>#DIV/0!</v>
      </c>
      <c r="AQ713" s="372">
        <f t="shared" si="579"/>
        <v>841.79524926686213</v>
      </c>
      <c r="AR713" s="372" t="e">
        <f t="shared" si="580"/>
        <v>#DIV/0!</v>
      </c>
      <c r="AS713" s="372">
        <f t="shared" si="581"/>
        <v>961.98058139534885</v>
      </c>
      <c r="AT713" s="372" t="e">
        <f t="shared" si="582"/>
        <v>#DIV/0!</v>
      </c>
      <c r="AU713" s="372" t="e">
        <f t="shared" si="583"/>
        <v>#DIV/0!</v>
      </c>
      <c r="AV713" s="372" t="e">
        <f t="shared" si="584"/>
        <v>#DIV/0!</v>
      </c>
      <c r="AW713" s="372" t="e">
        <f t="shared" si="585"/>
        <v>#DIV/0!</v>
      </c>
      <c r="AX713" s="372" t="e">
        <f t="shared" si="586"/>
        <v>#DIV/0!</v>
      </c>
      <c r="AY713" s="372">
        <f>AI713/'Приложение 1.1'!J711</f>
        <v>61.659870271959996</v>
      </c>
      <c r="AZ713" s="404">
        <v>766.59</v>
      </c>
      <c r="BA713" s="404">
        <v>2173.62</v>
      </c>
      <c r="BB713" s="404">
        <v>891.36</v>
      </c>
      <c r="BC713" s="404">
        <v>860.72</v>
      </c>
      <c r="BD713" s="404">
        <v>1699.83</v>
      </c>
      <c r="BE713" s="404">
        <v>1134.04</v>
      </c>
      <c r="BF713" s="404">
        <v>2338035</v>
      </c>
      <c r="BG713" s="404">
        <f t="shared" si="587"/>
        <v>4644</v>
      </c>
      <c r="BH713" s="404">
        <v>9186</v>
      </c>
      <c r="BI713" s="404">
        <v>3559.09</v>
      </c>
      <c r="BJ713" s="404">
        <v>6295.55</v>
      </c>
      <c r="BK713" s="404">
        <f t="shared" si="588"/>
        <v>934101.09</v>
      </c>
      <c r="BL713" s="373" t="str">
        <f t="shared" si="589"/>
        <v xml:space="preserve"> </v>
      </c>
      <c r="BM713" s="373" t="e">
        <f t="shared" si="590"/>
        <v>#DIV/0!</v>
      </c>
      <c r="BN713" s="373" t="e">
        <f t="shared" si="591"/>
        <v>#DIV/0!</v>
      </c>
      <c r="BO713" s="373" t="str">
        <f t="shared" si="592"/>
        <v xml:space="preserve"> </v>
      </c>
      <c r="BP713" s="373" t="e">
        <f t="shared" si="593"/>
        <v>#DIV/0!</v>
      </c>
      <c r="BQ713" s="373" t="str">
        <f t="shared" si="594"/>
        <v xml:space="preserve"> </v>
      </c>
      <c r="BR713" s="373" t="e">
        <f t="shared" si="595"/>
        <v>#DIV/0!</v>
      </c>
      <c r="BS713" s="373" t="e">
        <f t="shared" si="596"/>
        <v>#DIV/0!</v>
      </c>
      <c r="BT713" s="373" t="e">
        <f t="shared" si="597"/>
        <v>#DIV/0!</v>
      </c>
      <c r="BU713" s="373" t="e">
        <f t="shared" si="598"/>
        <v>#DIV/0!</v>
      </c>
      <c r="BV713" s="373" t="e">
        <f t="shared" si="599"/>
        <v>#DIV/0!</v>
      </c>
      <c r="BW713" s="373" t="str">
        <f t="shared" si="600"/>
        <v xml:space="preserve"> </v>
      </c>
      <c r="BX713" s="403"/>
      <c r="BY713" s="406">
        <f t="shared" si="601"/>
        <v>3.0000000578634141</v>
      </c>
      <c r="BZ713" s="407">
        <f t="shared" si="602"/>
        <v>1.4999997074682965</v>
      </c>
      <c r="CA713" s="408" t="e">
        <f t="shared" si="603"/>
        <v>#DIV/0!</v>
      </c>
      <c r="CB713" s="404">
        <f t="shared" si="604"/>
        <v>4852.9799999999996</v>
      </c>
      <c r="CC713" s="409" t="e">
        <f t="shared" si="605"/>
        <v>#DIV/0!</v>
      </c>
    </row>
    <row r="714" spans="1:82" s="403" customFormat="1" ht="9" customHeight="1">
      <c r="A714" s="641">
        <v>273</v>
      </c>
      <c r="B714" s="449" t="s">
        <v>985</v>
      </c>
      <c r="C714" s="410">
        <v>727.4</v>
      </c>
      <c r="D714" s="413"/>
      <c r="E714" s="410"/>
      <c r="F714" s="410"/>
      <c r="G714" s="415">
        <f t="shared" si="616"/>
        <v>1947597.94</v>
      </c>
      <c r="H714" s="410">
        <f t="shared" si="617"/>
        <v>0</v>
      </c>
      <c r="I714" s="416">
        <v>0</v>
      </c>
      <c r="J714" s="416">
        <v>0</v>
      </c>
      <c r="K714" s="416">
        <v>0</v>
      </c>
      <c r="L714" s="416">
        <v>0</v>
      </c>
      <c r="M714" s="416">
        <v>0</v>
      </c>
      <c r="N714" s="410">
        <v>0</v>
      </c>
      <c r="O714" s="410">
        <v>0</v>
      </c>
      <c r="P714" s="410">
        <v>0</v>
      </c>
      <c r="Q714" s="410">
        <v>0</v>
      </c>
      <c r="R714" s="410">
        <v>0</v>
      </c>
      <c r="S714" s="410">
        <v>0</v>
      </c>
      <c r="T714" s="417">
        <v>0</v>
      </c>
      <c r="U714" s="410">
        <v>0</v>
      </c>
      <c r="V714" s="424" t="s">
        <v>993</v>
      </c>
      <c r="W714" s="405">
        <v>508</v>
      </c>
      <c r="X714" s="410">
        <f t="shared" si="618"/>
        <v>1859956.03</v>
      </c>
      <c r="Y714" s="405">
        <v>0</v>
      </c>
      <c r="Z714" s="405">
        <v>0</v>
      </c>
      <c r="AA714" s="405">
        <v>0</v>
      </c>
      <c r="AB714" s="405">
        <v>0</v>
      </c>
      <c r="AC714" s="405">
        <v>0</v>
      </c>
      <c r="AD714" s="405">
        <v>0</v>
      </c>
      <c r="AE714" s="405">
        <v>0</v>
      </c>
      <c r="AF714" s="405">
        <v>0</v>
      </c>
      <c r="AG714" s="405">
        <v>0</v>
      </c>
      <c r="AH714" s="405">
        <v>0</v>
      </c>
      <c r="AI714" s="405">
        <v>0</v>
      </c>
      <c r="AJ714" s="405">
        <f t="shared" si="619"/>
        <v>58427.94</v>
      </c>
      <c r="AK714" s="405">
        <f t="shared" si="620"/>
        <v>29213.97</v>
      </c>
      <c r="AL714" s="405">
        <v>0</v>
      </c>
      <c r="AN714" s="372">
        <f>I714/'Приложение 1.1'!J712</f>
        <v>0</v>
      </c>
      <c r="AO714" s="372" t="e">
        <f t="shared" si="577"/>
        <v>#DIV/0!</v>
      </c>
      <c r="AP714" s="372" t="e">
        <f t="shared" si="578"/>
        <v>#DIV/0!</v>
      </c>
      <c r="AQ714" s="372" t="e">
        <f t="shared" si="579"/>
        <v>#DIV/0!</v>
      </c>
      <c r="AR714" s="372" t="e">
        <f t="shared" si="580"/>
        <v>#DIV/0!</v>
      </c>
      <c r="AS714" s="372" t="e">
        <f t="shared" si="581"/>
        <v>#DIV/0!</v>
      </c>
      <c r="AT714" s="372" t="e">
        <f t="shared" si="582"/>
        <v>#DIV/0!</v>
      </c>
      <c r="AU714" s="372">
        <f t="shared" si="583"/>
        <v>3661.3307677165353</v>
      </c>
      <c r="AV714" s="372" t="e">
        <f t="shared" si="584"/>
        <v>#DIV/0!</v>
      </c>
      <c r="AW714" s="372" t="e">
        <f t="shared" si="585"/>
        <v>#DIV/0!</v>
      </c>
      <c r="AX714" s="372" t="e">
        <f t="shared" si="586"/>
        <v>#DIV/0!</v>
      </c>
      <c r="AY714" s="372">
        <f>AI714/'Приложение 1.1'!J712</f>
        <v>0</v>
      </c>
      <c r="AZ714" s="404">
        <v>766.59</v>
      </c>
      <c r="BA714" s="404">
        <v>2173.62</v>
      </c>
      <c r="BB714" s="404">
        <v>891.36</v>
      </c>
      <c r="BC714" s="404">
        <v>860.72</v>
      </c>
      <c r="BD714" s="404">
        <v>1699.83</v>
      </c>
      <c r="BE714" s="404">
        <v>1134.04</v>
      </c>
      <c r="BF714" s="404">
        <v>2338035</v>
      </c>
      <c r="BG714" s="404">
        <f t="shared" si="587"/>
        <v>4644</v>
      </c>
      <c r="BH714" s="404">
        <v>9186</v>
      </c>
      <c r="BI714" s="404">
        <v>3559.09</v>
      </c>
      <c r="BJ714" s="404">
        <v>6295.55</v>
      </c>
      <c r="BK714" s="404">
        <f t="shared" si="588"/>
        <v>934101.09</v>
      </c>
      <c r="BL714" s="373" t="str">
        <f t="shared" si="589"/>
        <v xml:space="preserve"> </v>
      </c>
      <c r="BM714" s="373" t="e">
        <f t="shared" si="590"/>
        <v>#DIV/0!</v>
      </c>
      <c r="BN714" s="373" t="e">
        <f t="shared" si="591"/>
        <v>#DIV/0!</v>
      </c>
      <c r="BO714" s="373" t="e">
        <f t="shared" si="592"/>
        <v>#DIV/0!</v>
      </c>
      <c r="BP714" s="373" t="e">
        <f t="shared" si="593"/>
        <v>#DIV/0!</v>
      </c>
      <c r="BQ714" s="373" t="e">
        <f t="shared" si="594"/>
        <v>#DIV/0!</v>
      </c>
      <c r="BR714" s="373" t="e">
        <f t="shared" si="595"/>
        <v>#DIV/0!</v>
      </c>
      <c r="BS714" s="373" t="str">
        <f t="shared" si="596"/>
        <v xml:space="preserve"> </v>
      </c>
      <c r="BT714" s="373" t="e">
        <f t="shared" si="597"/>
        <v>#DIV/0!</v>
      </c>
      <c r="BU714" s="373" t="e">
        <f t="shared" si="598"/>
        <v>#DIV/0!</v>
      </c>
      <c r="BV714" s="373" t="e">
        <f t="shared" si="599"/>
        <v>#DIV/0!</v>
      </c>
      <c r="BW714" s="373" t="str">
        <f t="shared" si="600"/>
        <v xml:space="preserve"> </v>
      </c>
      <c r="BY714" s="406">
        <f t="shared" si="601"/>
        <v>3.0000000924215398</v>
      </c>
      <c r="BZ714" s="407">
        <f t="shared" si="602"/>
        <v>1.5000000462107699</v>
      </c>
      <c r="CA714" s="408">
        <f t="shared" si="603"/>
        <v>3833.854212598425</v>
      </c>
      <c r="CB714" s="404">
        <f t="shared" si="604"/>
        <v>4852.9799999999996</v>
      </c>
      <c r="CC714" s="409" t="str">
        <f t="shared" si="605"/>
        <v xml:space="preserve"> </v>
      </c>
      <c r="CD714" s="418">
        <f>CA714-CB714</f>
        <v>-1019.1257874015746</v>
      </c>
    </row>
    <row r="715" spans="1:82" s="403" customFormat="1" ht="9" customHeight="1">
      <c r="A715" s="641">
        <v>274</v>
      </c>
      <c r="B715" s="449" t="s">
        <v>986</v>
      </c>
      <c r="C715" s="410">
        <v>2785.4</v>
      </c>
      <c r="D715" s="413"/>
      <c r="E715" s="410"/>
      <c r="F715" s="410"/>
      <c r="G715" s="415">
        <f t="shared" si="616"/>
        <v>3093920.34</v>
      </c>
      <c r="H715" s="410">
        <f t="shared" si="617"/>
        <v>0</v>
      </c>
      <c r="I715" s="416">
        <v>0</v>
      </c>
      <c r="J715" s="416">
        <v>0</v>
      </c>
      <c r="K715" s="416">
        <v>0</v>
      </c>
      <c r="L715" s="416">
        <v>0</v>
      </c>
      <c r="M715" s="416">
        <v>0</v>
      </c>
      <c r="N715" s="410">
        <v>0</v>
      </c>
      <c r="O715" s="410">
        <v>0</v>
      </c>
      <c r="P715" s="410">
        <v>0</v>
      </c>
      <c r="Q715" s="410">
        <v>0</v>
      </c>
      <c r="R715" s="410">
        <v>0</v>
      </c>
      <c r="S715" s="410">
        <v>0</v>
      </c>
      <c r="T715" s="417">
        <v>0</v>
      </c>
      <c r="U715" s="410">
        <v>0</v>
      </c>
      <c r="V715" s="424" t="s">
        <v>993</v>
      </c>
      <c r="W715" s="405">
        <v>807</v>
      </c>
      <c r="X715" s="410">
        <f t="shared" si="618"/>
        <v>2954693.92</v>
      </c>
      <c r="Y715" s="405">
        <v>0</v>
      </c>
      <c r="Z715" s="405">
        <v>0</v>
      </c>
      <c r="AA715" s="405">
        <v>0</v>
      </c>
      <c r="AB715" s="405">
        <v>0</v>
      </c>
      <c r="AC715" s="405">
        <v>0</v>
      </c>
      <c r="AD715" s="405">
        <v>0</v>
      </c>
      <c r="AE715" s="405">
        <v>0</v>
      </c>
      <c r="AF715" s="405">
        <v>0</v>
      </c>
      <c r="AG715" s="405">
        <v>0</v>
      </c>
      <c r="AH715" s="405">
        <v>0</v>
      </c>
      <c r="AI715" s="405">
        <v>0</v>
      </c>
      <c r="AJ715" s="405">
        <f t="shared" si="619"/>
        <v>92817.61</v>
      </c>
      <c r="AK715" s="405">
        <f t="shared" si="620"/>
        <v>46408.81</v>
      </c>
      <c r="AL715" s="405">
        <v>0</v>
      </c>
      <c r="AN715" s="372">
        <f>I715/'Приложение 1.1'!J713</f>
        <v>0</v>
      </c>
      <c r="AO715" s="372" t="e">
        <f t="shared" si="577"/>
        <v>#DIV/0!</v>
      </c>
      <c r="AP715" s="372" t="e">
        <f t="shared" si="578"/>
        <v>#DIV/0!</v>
      </c>
      <c r="AQ715" s="372" t="e">
        <f t="shared" si="579"/>
        <v>#DIV/0!</v>
      </c>
      <c r="AR715" s="372" t="e">
        <f t="shared" si="580"/>
        <v>#DIV/0!</v>
      </c>
      <c r="AS715" s="372" t="e">
        <f t="shared" si="581"/>
        <v>#DIV/0!</v>
      </c>
      <c r="AT715" s="372" t="e">
        <f t="shared" si="582"/>
        <v>#DIV/0!</v>
      </c>
      <c r="AU715" s="372">
        <f t="shared" si="583"/>
        <v>3661.3307558859974</v>
      </c>
      <c r="AV715" s="372" t="e">
        <f t="shared" si="584"/>
        <v>#DIV/0!</v>
      </c>
      <c r="AW715" s="372" t="e">
        <f t="shared" si="585"/>
        <v>#DIV/0!</v>
      </c>
      <c r="AX715" s="372" t="e">
        <f t="shared" si="586"/>
        <v>#DIV/0!</v>
      </c>
      <c r="AY715" s="372">
        <f>AI715/'Приложение 1.1'!J713</f>
        <v>0</v>
      </c>
      <c r="AZ715" s="404">
        <v>766.59</v>
      </c>
      <c r="BA715" s="404">
        <v>2173.62</v>
      </c>
      <c r="BB715" s="404">
        <v>891.36</v>
      </c>
      <c r="BC715" s="404">
        <v>860.72</v>
      </c>
      <c r="BD715" s="404">
        <v>1699.83</v>
      </c>
      <c r="BE715" s="404">
        <v>1134.04</v>
      </c>
      <c r="BF715" s="404">
        <v>2338035</v>
      </c>
      <c r="BG715" s="404">
        <f t="shared" si="587"/>
        <v>4644</v>
      </c>
      <c r="BH715" s="404">
        <v>9186</v>
      </c>
      <c r="BI715" s="404">
        <v>3559.09</v>
      </c>
      <c r="BJ715" s="404">
        <v>6295.55</v>
      </c>
      <c r="BK715" s="404">
        <f t="shared" si="588"/>
        <v>934101.09</v>
      </c>
      <c r="BL715" s="373" t="str">
        <f t="shared" si="589"/>
        <v xml:space="preserve"> </v>
      </c>
      <c r="BM715" s="373" t="e">
        <f t="shared" si="590"/>
        <v>#DIV/0!</v>
      </c>
      <c r="BN715" s="373" t="e">
        <f t="shared" si="591"/>
        <v>#DIV/0!</v>
      </c>
      <c r="BO715" s="373" t="e">
        <f t="shared" si="592"/>
        <v>#DIV/0!</v>
      </c>
      <c r="BP715" s="373" t="e">
        <f t="shared" si="593"/>
        <v>#DIV/0!</v>
      </c>
      <c r="BQ715" s="373" t="e">
        <f t="shared" si="594"/>
        <v>#DIV/0!</v>
      </c>
      <c r="BR715" s="373" t="e">
        <f t="shared" si="595"/>
        <v>#DIV/0!</v>
      </c>
      <c r="BS715" s="373" t="str">
        <f t="shared" si="596"/>
        <v xml:space="preserve"> </v>
      </c>
      <c r="BT715" s="373" t="e">
        <f t="shared" si="597"/>
        <v>#DIV/0!</v>
      </c>
      <c r="BU715" s="373" t="e">
        <f t="shared" si="598"/>
        <v>#DIV/0!</v>
      </c>
      <c r="BV715" s="373" t="e">
        <f t="shared" si="599"/>
        <v>#DIV/0!</v>
      </c>
      <c r="BW715" s="373" t="str">
        <f t="shared" si="600"/>
        <v xml:space="preserve"> </v>
      </c>
      <c r="BY715" s="406">
        <f t="shared" si="601"/>
        <v>2.9999999935357096</v>
      </c>
      <c r="BZ715" s="407">
        <f t="shared" si="602"/>
        <v>1.5000001583751184</v>
      </c>
      <c r="CA715" s="408">
        <f t="shared" si="603"/>
        <v>3833.8542007434944</v>
      </c>
      <c r="CB715" s="404">
        <f t="shared" si="604"/>
        <v>4852.9799999999996</v>
      </c>
      <c r="CC715" s="409" t="str">
        <f t="shared" si="605"/>
        <v xml:space="preserve"> </v>
      </c>
    </row>
    <row r="716" spans="1:82" s="403" customFormat="1" ht="22.5" customHeight="1">
      <c r="A716" s="866" t="s">
        <v>44</v>
      </c>
      <c r="B716" s="866"/>
      <c r="C716" s="410">
        <f>SUM(C708:C715)</f>
        <v>10878</v>
      </c>
      <c r="D716" s="423"/>
      <c r="E716" s="424"/>
      <c r="F716" s="424"/>
      <c r="G716" s="410">
        <f>SUM(G708:G715)</f>
        <v>15121809.939999999</v>
      </c>
      <c r="H716" s="410">
        <f t="shared" ref="H716:AL716" si="621">SUM(H708:H715)</f>
        <v>2790611.3</v>
      </c>
      <c r="I716" s="410">
        <f t="shared" si="621"/>
        <v>1736238.76</v>
      </c>
      <c r="J716" s="410">
        <f t="shared" si="621"/>
        <v>0</v>
      </c>
      <c r="K716" s="410">
        <f t="shared" si="621"/>
        <v>0</v>
      </c>
      <c r="L716" s="410">
        <f t="shared" si="621"/>
        <v>0</v>
      </c>
      <c r="M716" s="410">
        <f t="shared" si="621"/>
        <v>0</v>
      </c>
      <c r="N716" s="410">
        <f t="shared" si="621"/>
        <v>672</v>
      </c>
      <c r="O716" s="410">
        <f t="shared" si="621"/>
        <v>565686.40999999992</v>
      </c>
      <c r="P716" s="410">
        <f t="shared" si="621"/>
        <v>0</v>
      </c>
      <c r="Q716" s="410">
        <f t="shared" si="621"/>
        <v>0</v>
      </c>
      <c r="R716" s="410">
        <f t="shared" si="621"/>
        <v>508</v>
      </c>
      <c r="S716" s="410">
        <f t="shared" si="621"/>
        <v>488686.13</v>
      </c>
      <c r="T716" s="417">
        <f t="shared" si="621"/>
        <v>0</v>
      </c>
      <c r="U716" s="410">
        <f t="shared" si="621"/>
        <v>0</v>
      </c>
      <c r="V716" s="424" t="s">
        <v>388</v>
      </c>
      <c r="W716" s="410">
        <f t="shared" si="621"/>
        <v>3139</v>
      </c>
      <c r="X716" s="410">
        <f t="shared" si="621"/>
        <v>11492917.25</v>
      </c>
      <c r="Y716" s="410">
        <f t="shared" si="621"/>
        <v>0</v>
      </c>
      <c r="Z716" s="410">
        <f t="shared" si="621"/>
        <v>0</v>
      </c>
      <c r="AA716" s="410">
        <f t="shared" si="621"/>
        <v>0</v>
      </c>
      <c r="AB716" s="410">
        <f t="shared" si="621"/>
        <v>0</v>
      </c>
      <c r="AC716" s="410">
        <f t="shared" si="621"/>
        <v>0</v>
      </c>
      <c r="AD716" s="410">
        <f t="shared" si="621"/>
        <v>0</v>
      </c>
      <c r="AE716" s="410">
        <f t="shared" si="621"/>
        <v>0</v>
      </c>
      <c r="AF716" s="410">
        <f t="shared" si="621"/>
        <v>0</v>
      </c>
      <c r="AG716" s="410">
        <f t="shared" si="621"/>
        <v>0</v>
      </c>
      <c r="AH716" s="410">
        <f t="shared" si="621"/>
        <v>0</v>
      </c>
      <c r="AI716" s="410">
        <f t="shared" si="621"/>
        <v>157799.94</v>
      </c>
      <c r="AJ716" s="410">
        <f t="shared" si="621"/>
        <v>453654.3</v>
      </c>
      <c r="AK716" s="410">
        <f t="shared" si="621"/>
        <v>226827.15</v>
      </c>
      <c r="AL716" s="410">
        <f t="shared" si="621"/>
        <v>0</v>
      </c>
      <c r="AN716" s="372">
        <f>I716/'Приложение 1.1'!J714</f>
        <v>158.52008253597253</v>
      </c>
      <c r="AO716" s="372" t="e">
        <f t="shared" si="577"/>
        <v>#DIV/0!</v>
      </c>
      <c r="AP716" s="372" t="e">
        <f t="shared" si="578"/>
        <v>#DIV/0!</v>
      </c>
      <c r="AQ716" s="372">
        <f t="shared" si="579"/>
        <v>841.79525297619034</v>
      </c>
      <c r="AR716" s="372" t="e">
        <f t="shared" si="580"/>
        <v>#DIV/0!</v>
      </c>
      <c r="AS716" s="372">
        <f t="shared" si="581"/>
        <v>961.98057086614176</v>
      </c>
      <c r="AT716" s="372" t="e">
        <f t="shared" si="582"/>
        <v>#DIV/0!</v>
      </c>
      <c r="AU716" s="372">
        <f t="shared" si="583"/>
        <v>3661.3307582032494</v>
      </c>
      <c r="AV716" s="372" t="e">
        <f t="shared" si="584"/>
        <v>#DIV/0!</v>
      </c>
      <c r="AW716" s="372" t="e">
        <f t="shared" si="585"/>
        <v>#DIV/0!</v>
      </c>
      <c r="AX716" s="372" t="e">
        <f t="shared" si="586"/>
        <v>#DIV/0!</v>
      </c>
      <c r="AY716" s="372">
        <f>AI716/'Приложение 1.1'!J714</f>
        <v>14.407269374041341</v>
      </c>
      <c r="AZ716" s="404">
        <v>766.59</v>
      </c>
      <c r="BA716" s="404">
        <v>2173.62</v>
      </c>
      <c r="BB716" s="404">
        <v>891.36</v>
      </c>
      <c r="BC716" s="404">
        <v>860.72</v>
      </c>
      <c r="BD716" s="404">
        <v>1699.83</v>
      </c>
      <c r="BE716" s="404">
        <v>1134.04</v>
      </c>
      <c r="BF716" s="404">
        <v>2338035</v>
      </c>
      <c r="BG716" s="404">
        <f t="shared" si="587"/>
        <v>4644</v>
      </c>
      <c r="BH716" s="404">
        <v>9186</v>
      </c>
      <c r="BI716" s="404">
        <v>3559.09</v>
      </c>
      <c r="BJ716" s="404">
        <v>6295.55</v>
      </c>
      <c r="BK716" s="404">
        <f t="shared" si="588"/>
        <v>934101.09</v>
      </c>
      <c r="BL716" s="373" t="str">
        <f t="shared" si="589"/>
        <v xml:space="preserve"> </v>
      </c>
      <c r="BM716" s="373" t="e">
        <f t="shared" si="590"/>
        <v>#DIV/0!</v>
      </c>
      <c r="BN716" s="373" t="e">
        <f t="shared" si="591"/>
        <v>#DIV/0!</v>
      </c>
      <c r="BO716" s="373" t="str">
        <f t="shared" si="592"/>
        <v xml:space="preserve"> </v>
      </c>
      <c r="BP716" s="373" t="e">
        <f t="shared" si="593"/>
        <v>#DIV/0!</v>
      </c>
      <c r="BQ716" s="373" t="str">
        <f t="shared" si="594"/>
        <v xml:space="preserve"> </v>
      </c>
      <c r="BR716" s="373" t="e">
        <f t="shared" si="595"/>
        <v>#DIV/0!</v>
      </c>
      <c r="BS716" s="373" t="str">
        <f t="shared" si="596"/>
        <v xml:space="preserve"> </v>
      </c>
      <c r="BT716" s="373" t="e">
        <f t="shared" si="597"/>
        <v>#DIV/0!</v>
      </c>
      <c r="BU716" s="373" t="e">
        <f t="shared" si="598"/>
        <v>#DIV/0!</v>
      </c>
      <c r="BV716" s="373" t="e">
        <f t="shared" si="599"/>
        <v>#DIV/0!</v>
      </c>
      <c r="BW716" s="373" t="str">
        <f t="shared" si="600"/>
        <v xml:space="preserve"> </v>
      </c>
      <c r="BY716" s="406">
        <f t="shared" si="601"/>
        <v>3.000000011903337</v>
      </c>
      <c r="BZ716" s="407">
        <f t="shared" si="602"/>
        <v>1.5000000059516685</v>
      </c>
      <c r="CA716" s="408">
        <f t="shared" si="603"/>
        <v>4817.3972411596051</v>
      </c>
      <c r="CB716" s="404">
        <f t="shared" si="604"/>
        <v>4852.9799999999996</v>
      </c>
      <c r="CC716" s="409" t="str">
        <f t="shared" si="605"/>
        <v xml:space="preserve"> </v>
      </c>
    </row>
    <row r="717" spans="1:82" s="403" customFormat="1" ht="11.25" customHeight="1">
      <c r="A717" s="867" t="s">
        <v>1074</v>
      </c>
      <c r="B717" s="868"/>
      <c r="C717" s="868"/>
      <c r="D717" s="868"/>
      <c r="E717" s="868"/>
      <c r="F717" s="868"/>
      <c r="G717" s="868"/>
      <c r="H717" s="868"/>
      <c r="I717" s="868"/>
      <c r="J717" s="868"/>
      <c r="K717" s="868"/>
      <c r="L717" s="868"/>
      <c r="M717" s="868"/>
      <c r="N717" s="868"/>
      <c r="O717" s="868"/>
      <c r="P717" s="868"/>
      <c r="Q717" s="868"/>
      <c r="R717" s="868"/>
      <c r="S717" s="868"/>
      <c r="T717" s="868"/>
      <c r="U717" s="868"/>
      <c r="V717" s="868"/>
      <c r="W717" s="868"/>
      <c r="X717" s="868"/>
      <c r="Y717" s="868"/>
      <c r="Z717" s="868"/>
      <c r="AA717" s="868"/>
      <c r="AB717" s="868"/>
      <c r="AC717" s="868"/>
      <c r="AD717" s="868"/>
      <c r="AE717" s="868"/>
      <c r="AF717" s="868"/>
      <c r="AG717" s="868"/>
      <c r="AH717" s="868"/>
      <c r="AI717" s="868"/>
      <c r="AJ717" s="868"/>
      <c r="AK717" s="868"/>
      <c r="AL717" s="869"/>
      <c r="AN717" s="372" t="e">
        <f>I717/'Приложение 1.1'!J715</f>
        <v>#DIV/0!</v>
      </c>
      <c r="AO717" s="372" t="e">
        <f t="shared" si="577"/>
        <v>#DIV/0!</v>
      </c>
      <c r="AP717" s="372" t="e">
        <f t="shared" si="578"/>
        <v>#DIV/0!</v>
      </c>
      <c r="AQ717" s="372" t="e">
        <f t="shared" si="579"/>
        <v>#DIV/0!</v>
      </c>
      <c r="AR717" s="372" t="e">
        <f t="shared" si="580"/>
        <v>#DIV/0!</v>
      </c>
      <c r="AS717" s="372" t="e">
        <f t="shared" si="581"/>
        <v>#DIV/0!</v>
      </c>
      <c r="AT717" s="372" t="e">
        <f t="shared" si="582"/>
        <v>#DIV/0!</v>
      </c>
      <c r="AU717" s="372" t="e">
        <f t="shared" si="583"/>
        <v>#DIV/0!</v>
      </c>
      <c r="AV717" s="372" t="e">
        <f t="shared" si="584"/>
        <v>#DIV/0!</v>
      </c>
      <c r="AW717" s="372" t="e">
        <f t="shared" si="585"/>
        <v>#DIV/0!</v>
      </c>
      <c r="AX717" s="372" t="e">
        <f t="shared" si="586"/>
        <v>#DIV/0!</v>
      </c>
      <c r="AY717" s="372" t="e">
        <f>AI717/'Приложение 1.1'!J715</f>
        <v>#DIV/0!</v>
      </c>
      <c r="AZ717" s="404">
        <v>766.59</v>
      </c>
      <c r="BA717" s="404">
        <v>2173.62</v>
      </c>
      <c r="BB717" s="404">
        <v>891.36</v>
      </c>
      <c r="BC717" s="404">
        <v>860.72</v>
      </c>
      <c r="BD717" s="404">
        <v>1699.83</v>
      </c>
      <c r="BE717" s="404">
        <v>1134.04</v>
      </c>
      <c r="BF717" s="404">
        <v>2338035</v>
      </c>
      <c r="BG717" s="404">
        <f t="shared" si="587"/>
        <v>4644</v>
      </c>
      <c r="BH717" s="404">
        <v>9186</v>
      </c>
      <c r="BI717" s="404">
        <v>3559.09</v>
      </c>
      <c r="BJ717" s="404">
        <v>6295.55</v>
      </c>
      <c r="BK717" s="404">
        <f t="shared" si="588"/>
        <v>934101.09</v>
      </c>
      <c r="BL717" s="373" t="e">
        <f t="shared" si="589"/>
        <v>#DIV/0!</v>
      </c>
      <c r="BM717" s="373" t="e">
        <f t="shared" si="590"/>
        <v>#DIV/0!</v>
      </c>
      <c r="BN717" s="373" t="e">
        <f t="shared" si="591"/>
        <v>#DIV/0!</v>
      </c>
      <c r="BO717" s="373" t="e">
        <f t="shared" si="592"/>
        <v>#DIV/0!</v>
      </c>
      <c r="BP717" s="373" t="e">
        <f t="shared" si="593"/>
        <v>#DIV/0!</v>
      </c>
      <c r="BQ717" s="373" t="e">
        <f t="shared" si="594"/>
        <v>#DIV/0!</v>
      </c>
      <c r="BR717" s="373" t="e">
        <f t="shared" si="595"/>
        <v>#DIV/0!</v>
      </c>
      <c r="BS717" s="373" t="e">
        <f t="shared" si="596"/>
        <v>#DIV/0!</v>
      </c>
      <c r="BT717" s="373" t="e">
        <f t="shared" si="597"/>
        <v>#DIV/0!</v>
      </c>
      <c r="BU717" s="373" t="e">
        <f t="shared" si="598"/>
        <v>#DIV/0!</v>
      </c>
      <c r="BV717" s="373" t="e">
        <f t="shared" si="599"/>
        <v>#DIV/0!</v>
      </c>
      <c r="BW717" s="373" t="e">
        <f t="shared" si="600"/>
        <v>#DIV/0!</v>
      </c>
      <c r="BY717" s="406" t="e">
        <f t="shared" si="601"/>
        <v>#DIV/0!</v>
      </c>
      <c r="BZ717" s="407" t="e">
        <f t="shared" si="602"/>
        <v>#DIV/0!</v>
      </c>
      <c r="CA717" s="408" t="e">
        <f t="shared" si="603"/>
        <v>#DIV/0!</v>
      </c>
      <c r="CB717" s="404">
        <f t="shared" si="604"/>
        <v>4852.9799999999996</v>
      </c>
      <c r="CC717" s="409" t="e">
        <f t="shared" si="605"/>
        <v>#DIV/0!</v>
      </c>
    </row>
    <row r="718" spans="1:82" s="403" customFormat="1" ht="9" customHeight="1">
      <c r="A718" s="541">
        <v>275</v>
      </c>
      <c r="B718" s="442" t="s">
        <v>990</v>
      </c>
      <c r="C718" s="410">
        <v>545.1</v>
      </c>
      <c r="D718" s="413"/>
      <c r="E718" s="424"/>
      <c r="F718" s="424"/>
      <c r="G718" s="415">
        <f>ROUND(X718+AJ718+AK718,2)</f>
        <v>1686895.85</v>
      </c>
      <c r="H718" s="410">
        <f>I718+K718+M718+O718+Q718+S718</f>
        <v>0</v>
      </c>
      <c r="I718" s="416">
        <v>0</v>
      </c>
      <c r="J718" s="416">
        <v>0</v>
      </c>
      <c r="K718" s="416">
        <v>0</v>
      </c>
      <c r="L718" s="416">
        <v>0</v>
      </c>
      <c r="M718" s="416">
        <v>0</v>
      </c>
      <c r="N718" s="410">
        <v>0</v>
      </c>
      <c r="O718" s="410">
        <v>0</v>
      </c>
      <c r="P718" s="410">
        <v>0</v>
      </c>
      <c r="Q718" s="410">
        <v>0</v>
      </c>
      <c r="R718" s="410">
        <v>0</v>
      </c>
      <c r="S718" s="410">
        <v>0</v>
      </c>
      <c r="T718" s="417">
        <v>0</v>
      </c>
      <c r="U718" s="410">
        <v>0</v>
      </c>
      <c r="V718" s="424" t="s">
        <v>993</v>
      </c>
      <c r="W718" s="405">
        <v>440</v>
      </c>
      <c r="X718" s="410">
        <f>ROUND(IF(V718="СК",4852.98,5055.69)*0.955*0.79*W718,2)</f>
        <v>1610985.53</v>
      </c>
      <c r="Y718" s="405">
        <v>0</v>
      </c>
      <c r="Z718" s="405">
        <v>0</v>
      </c>
      <c r="AA718" s="405">
        <v>0</v>
      </c>
      <c r="AB718" s="405">
        <v>0</v>
      </c>
      <c r="AC718" s="405">
        <v>0</v>
      </c>
      <c r="AD718" s="405">
        <v>0</v>
      </c>
      <c r="AE718" s="405">
        <v>0</v>
      </c>
      <c r="AF718" s="405">
        <v>0</v>
      </c>
      <c r="AG718" s="405">
        <v>0</v>
      </c>
      <c r="AH718" s="405">
        <v>0</v>
      </c>
      <c r="AI718" s="405">
        <v>0</v>
      </c>
      <c r="AJ718" s="405">
        <f>ROUND(X718/95.5*3,2)</f>
        <v>50606.879999999997</v>
      </c>
      <c r="AK718" s="405">
        <f>ROUND(X718/95.5*1.5,2)</f>
        <v>25303.439999999999</v>
      </c>
      <c r="AL718" s="405">
        <v>0</v>
      </c>
      <c r="AN718" s="372">
        <f>I718/'Приложение 1.1'!J716</f>
        <v>0</v>
      </c>
      <c r="AO718" s="372" t="e">
        <f t="shared" si="577"/>
        <v>#DIV/0!</v>
      </c>
      <c r="AP718" s="372" t="e">
        <f t="shared" si="578"/>
        <v>#DIV/0!</v>
      </c>
      <c r="AQ718" s="372" t="e">
        <f t="shared" si="579"/>
        <v>#DIV/0!</v>
      </c>
      <c r="AR718" s="372" t="e">
        <f t="shared" si="580"/>
        <v>#DIV/0!</v>
      </c>
      <c r="AS718" s="372" t="e">
        <f t="shared" si="581"/>
        <v>#DIV/0!</v>
      </c>
      <c r="AT718" s="372" t="e">
        <f t="shared" si="582"/>
        <v>#DIV/0!</v>
      </c>
      <c r="AU718" s="372">
        <f t="shared" si="583"/>
        <v>3661.3307500000001</v>
      </c>
      <c r="AV718" s="372" t="e">
        <f t="shared" si="584"/>
        <v>#DIV/0!</v>
      </c>
      <c r="AW718" s="372" t="e">
        <f t="shared" si="585"/>
        <v>#DIV/0!</v>
      </c>
      <c r="AX718" s="372" t="e">
        <f t="shared" si="586"/>
        <v>#DIV/0!</v>
      </c>
      <c r="AY718" s="372">
        <f>AI718/'Приложение 1.1'!J716</f>
        <v>0</v>
      </c>
      <c r="AZ718" s="404">
        <v>766.59</v>
      </c>
      <c r="BA718" s="404">
        <v>2173.62</v>
      </c>
      <c r="BB718" s="404">
        <v>891.36</v>
      </c>
      <c r="BC718" s="404">
        <v>860.72</v>
      </c>
      <c r="BD718" s="404">
        <v>1699.83</v>
      </c>
      <c r="BE718" s="404">
        <v>1134.04</v>
      </c>
      <c r="BF718" s="404">
        <v>2338035</v>
      </c>
      <c r="BG718" s="404">
        <f t="shared" si="587"/>
        <v>4644</v>
      </c>
      <c r="BH718" s="404">
        <v>9186</v>
      </c>
      <c r="BI718" s="404">
        <v>3559.09</v>
      </c>
      <c r="BJ718" s="404">
        <v>6295.55</v>
      </c>
      <c r="BK718" s="404">
        <f t="shared" si="588"/>
        <v>934101.09</v>
      </c>
      <c r="BL718" s="373" t="str">
        <f t="shared" si="589"/>
        <v xml:space="preserve"> </v>
      </c>
      <c r="BM718" s="373" t="e">
        <f t="shared" si="590"/>
        <v>#DIV/0!</v>
      </c>
      <c r="BN718" s="373" t="e">
        <f t="shared" si="591"/>
        <v>#DIV/0!</v>
      </c>
      <c r="BO718" s="373" t="e">
        <f t="shared" si="592"/>
        <v>#DIV/0!</v>
      </c>
      <c r="BP718" s="373" t="e">
        <f t="shared" si="593"/>
        <v>#DIV/0!</v>
      </c>
      <c r="BQ718" s="373" t="e">
        <f t="shared" si="594"/>
        <v>#DIV/0!</v>
      </c>
      <c r="BR718" s="373" t="e">
        <f t="shared" si="595"/>
        <v>#DIV/0!</v>
      </c>
      <c r="BS718" s="373" t="str">
        <f t="shared" si="596"/>
        <v xml:space="preserve"> </v>
      </c>
      <c r="BT718" s="373" t="e">
        <f t="shared" si="597"/>
        <v>#DIV/0!</v>
      </c>
      <c r="BU718" s="373" t="e">
        <f t="shared" si="598"/>
        <v>#DIV/0!</v>
      </c>
      <c r="BV718" s="373" t="e">
        <f t="shared" si="599"/>
        <v>#DIV/0!</v>
      </c>
      <c r="BW718" s="373" t="str">
        <f t="shared" si="600"/>
        <v xml:space="preserve"> </v>
      </c>
      <c r="BY718" s="406">
        <f t="shared" si="601"/>
        <v>3.0000002667621715</v>
      </c>
      <c r="BZ718" s="407">
        <f t="shared" si="602"/>
        <v>1.5000001333810857</v>
      </c>
      <c r="CA718" s="408">
        <f t="shared" si="603"/>
        <v>3833.8542045454546</v>
      </c>
      <c r="CB718" s="404">
        <f t="shared" si="604"/>
        <v>4852.9799999999996</v>
      </c>
      <c r="CC718" s="409" t="str">
        <f t="shared" si="605"/>
        <v xml:space="preserve"> </v>
      </c>
      <c r="CD718" s="418">
        <f>CA718-CB718</f>
        <v>-1019.1257954545449</v>
      </c>
    </row>
    <row r="719" spans="1:82" s="403" customFormat="1" ht="26.25" customHeight="1">
      <c r="A719" s="866" t="s">
        <v>1075</v>
      </c>
      <c r="B719" s="866"/>
      <c r="C719" s="410">
        <f>SUM(C718)</f>
        <v>545.1</v>
      </c>
      <c r="D719" s="423"/>
      <c r="E719" s="424"/>
      <c r="F719" s="424"/>
      <c r="G719" s="410">
        <f>SUM(G718)</f>
        <v>1686895.85</v>
      </c>
      <c r="H719" s="410">
        <f t="shared" ref="H719:AL719" si="622">SUM(H718)</f>
        <v>0</v>
      </c>
      <c r="I719" s="410">
        <f t="shared" si="622"/>
        <v>0</v>
      </c>
      <c r="J719" s="410">
        <f t="shared" si="622"/>
        <v>0</v>
      </c>
      <c r="K719" s="410">
        <f t="shared" si="622"/>
        <v>0</v>
      </c>
      <c r="L719" s="410">
        <f t="shared" si="622"/>
        <v>0</v>
      </c>
      <c r="M719" s="410">
        <f t="shared" si="622"/>
        <v>0</v>
      </c>
      <c r="N719" s="410">
        <f t="shared" si="622"/>
        <v>0</v>
      </c>
      <c r="O719" s="410">
        <f t="shared" si="622"/>
        <v>0</v>
      </c>
      <c r="P719" s="410">
        <f t="shared" si="622"/>
        <v>0</v>
      </c>
      <c r="Q719" s="410">
        <f t="shared" si="622"/>
        <v>0</v>
      </c>
      <c r="R719" s="410">
        <f t="shared" si="622"/>
        <v>0</v>
      </c>
      <c r="S719" s="410">
        <f t="shared" si="622"/>
        <v>0</v>
      </c>
      <c r="T719" s="417">
        <f t="shared" si="622"/>
        <v>0</v>
      </c>
      <c r="U719" s="410">
        <f t="shared" si="622"/>
        <v>0</v>
      </c>
      <c r="V719" s="424" t="s">
        <v>388</v>
      </c>
      <c r="W719" s="410">
        <f t="shared" si="622"/>
        <v>440</v>
      </c>
      <c r="X719" s="410">
        <f t="shared" si="622"/>
        <v>1610985.53</v>
      </c>
      <c r="Y719" s="410">
        <f t="shared" si="622"/>
        <v>0</v>
      </c>
      <c r="Z719" s="410">
        <f t="shared" si="622"/>
        <v>0</v>
      </c>
      <c r="AA719" s="410">
        <f t="shared" si="622"/>
        <v>0</v>
      </c>
      <c r="AB719" s="410">
        <f t="shared" si="622"/>
        <v>0</v>
      </c>
      <c r="AC719" s="410">
        <f t="shared" si="622"/>
        <v>0</v>
      </c>
      <c r="AD719" s="410">
        <f t="shared" si="622"/>
        <v>0</v>
      </c>
      <c r="AE719" s="410">
        <f t="shared" si="622"/>
        <v>0</v>
      </c>
      <c r="AF719" s="410">
        <f t="shared" si="622"/>
        <v>0</v>
      </c>
      <c r="AG719" s="410">
        <f t="shared" si="622"/>
        <v>0</v>
      </c>
      <c r="AH719" s="410">
        <f t="shared" si="622"/>
        <v>0</v>
      </c>
      <c r="AI719" s="410">
        <f t="shared" si="622"/>
        <v>0</v>
      </c>
      <c r="AJ719" s="410">
        <f t="shared" si="622"/>
        <v>50606.879999999997</v>
      </c>
      <c r="AK719" s="410">
        <f t="shared" si="622"/>
        <v>25303.439999999999</v>
      </c>
      <c r="AL719" s="410">
        <f t="shared" si="622"/>
        <v>0</v>
      </c>
      <c r="AN719" s="372">
        <f>I719/'Приложение 1.1'!J717</f>
        <v>0</v>
      </c>
      <c r="AO719" s="372" t="e">
        <f t="shared" si="577"/>
        <v>#DIV/0!</v>
      </c>
      <c r="AP719" s="372" t="e">
        <f t="shared" si="578"/>
        <v>#DIV/0!</v>
      </c>
      <c r="AQ719" s="372" t="e">
        <f t="shared" si="579"/>
        <v>#DIV/0!</v>
      </c>
      <c r="AR719" s="372" t="e">
        <f t="shared" si="580"/>
        <v>#DIV/0!</v>
      </c>
      <c r="AS719" s="372" t="e">
        <f t="shared" si="581"/>
        <v>#DIV/0!</v>
      </c>
      <c r="AT719" s="372" t="e">
        <f t="shared" si="582"/>
        <v>#DIV/0!</v>
      </c>
      <c r="AU719" s="372">
        <f t="shared" si="583"/>
        <v>3661.3307500000001</v>
      </c>
      <c r="AV719" s="372" t="e">
        <f t="shared" si="584"/>
        <v>#DIV/0!</v>
      </c>
      <c r="AW719" s="372" t="e">
        <f t="shared" si="585"/>
        <v>#DIV/0!</v>
      </c>
      <c r="AX719" s="372" t="e">
        <f t="shared" si="586"/>
        <v>#DIV/0!</v>
      </c>
      <c r="AY719" s="372">
        <f>AI719/'Приложение 1.1'!J717</f>
        <v>0</v>
      </c>
      <c r="AZ719" s="404">
        <v>766.59</v>
      </c>
      <c r="BA719" s="404">
        <v>2173.62</v>
      </c>
      <c r="BB719" s="404">
        <v>891.36</v>
      </c>
      <c r="BC719" s="404">
        <v>860.72</v>
      </c>
      <c r="BD719" s="404">
        <v>1699.83</v>
      </c>
      <c r="BE719" s="404">
        <v>1134.04</v>
      </c>
      <c r="BF719" s="404">
        <v>2338035</v>
      </c>
      <c r="BG719" s="404">
        <f t="shared" si="587"/>
        <v>4644</v>
      </c>
      <c r="BH719" s="404">
        <v>9186</v>
      </c>
      <c r="BI719" s="404">
        <v>3559.09</v>
      </c>
      <c r="BJ719" s="404">
        <v>6295.55</v>
      </c>
      <c r="BK719" s="404">
        <f t="shared" si="588"/>
        <v>934101.09</v>
      </c>
      <c r="BL719" s="373" t="str">
        <f t="shared" si="589"/>
        <v xml:space="preserve"> </v>
      </c>
      <c r="BM719" s="373" t="e">
        <f t="shared" si="590"/>
        <v>#DIV/0!</v>
      </c>
      <c r="BN719" s="373" t="e">
        <f t="shared" si="591"/>
        <v>#DIV/0!</v>
      </c>
      <c r="BO719" s="373" t="e">
        <f t="shared" si="592"/>
        <v>#DIV/0!</v>
      </c>
      <c r="BP719" s="373" t="e">
        <f t="shared" si="593"/>
        <v>#DIV/0!</v>
      </c>
      <c r="BQ719" s="373" t="e">
        <f t="shared" si="594"/>
        <v>#DIV/0!</v>
      </c>
      <c r="BR719" s="373" t="e">
        <f t="shared" si="595"/>
        <v>#DIV/0!</v>
      </c>
      <c r="BS719" s="373" t="str">
        <f t="shared" si="596"/>
        <v xml:space="preserve"> </v>
      </c>
      <c r="BT719" s="373" t="e">
        <f t="shared" si="597"/>
        <v>#DIV/0!</v>
      </c>
      <c r="BU719" s="373" t="e">
        <f t="shared" si="598"/>
        <v>#DIV/0!</v>
      </c>
      <c r="BV719" s="373" t="e">
        <f t="shared" si="599"/>
        <v>#DIV/0!</v>
      </c>
      <c r="BW719" s="373" t="str">
        <f t="shared" si="600"/>
        <v xml:space="preserve"> </v>
      </c>
      <c r="BY719" s="406">
        <f t="shared" si="601"/>
        <v>3.0000002667621715</v>
      </c>
      <c r="BZ719" s="407">
        <f t="shared" si="602"/>
        <v>1.5000001333810857</v>
      </c>
      <c r="CA719" s="408">
        <f t="shared" si="603"/>
        <v>3833.8542045454546</v>
      </c>
      <c r="CB719" s="404">
        <f t="shared" si="604"/>
        <v>4852.9799999999996</v>
      </c>
      <c r="CC719" s="409" t="str">
        <f t="shared" si="605"/>
        <v xml:space="preserve"> </v>
      </c>
    </row>
    <row r="720" spans="1:82">
      <c r="H720" s="694"/>
      <c r="J720" s="7"/>
      <c r="L720" s="7"/>
      <c r="N720" s="7"/>
      <c r="P720" s="7"/>
      <c r="R720" s="7"/>
      <c r="BY720" s="15"/>
      <c r="BZ720" s="15"/>
    </row>
    <row r="721" spans="10:78">
      <c r="J721" s="7"/>
      <c r="L721" s="7"/>
      <c r="N721" s="7"/>
      <c r="P721" s="7"/>
      <c r="R721" s="7"/>
      <c r="BY721" s="15"/>
      <c r="BZ721" s="15"/>
    </row>
  </sheetData>
  <autoFilter ref="A12:CD719"/>
  <mergeCells count="302">
    <mergeCell ref="CA6:CA11"/>
    <mergeCell ref="CB6:CB11"/>
    <mergeCell ref="CC6:CC11"/>
    <mergeCell ref="CA13:CC14"/>
    <mergeCell ref="BY13:BZ14"/>
    <mergeCell ref="BY6:BY11"/>
    <mergeCell ref="BZ6:BZ11"/>
    <mergeCell ref="A543:AL543"/>
    <mergeCell ref="A550:AL550"/>
    <mergeCell ref="A324:B324"/>
    <mergeCell ref="A327:B327"/>
    <mergeCell ref="A330:B330"/>
    <mergeCell ref="A314:B314"/>
    <mergeCell ref="A318:B318"/>
    <mergeCell ref="A319:AL319"/>
    <mergeCell ref="A315:AL315"/>
    <mergeCell ref="A328:AL328"/>
    <mergeCell ref="A325:AL325"/>
    <mergeCell ref="A311:AL311"/>
    <mergeCell ref="A303:B303"/>
    <mergeCell ref="A306:B306"/>
    <mergeCell ref="A310:B310"/>
    <mergeCell ref="A295:B295"/>
    <mergeCell ref="A298:B298"/>
    <mergeCell ref="A581:AL581"/>
    <mergeCell ref="A577:AL577"/>
    <mergeCell ref="A347:B347"/>
    <mergeCell ref="A350:B350"/>
    <mergeCell ref="A362:B362"/>
    <mergeCell ref="A333:B333"/>
    <mergeCell ref="A338:B338"/>
    <mergeCell ref="A331:AL331"/>
    <mergeCell ref="A334:AL334"/>
    <mergeCell ref="A351:AL351"/>
    <mergeCell ref="A348:AL348"/>
    <mergeCell ref="A339:AL339"/>
    <mergeCell ref="A365:AL365"/>
    <mergeCell ref="A554:AL554"/>
    <mergeCell ref="A557:B557"/>
    <mergeCell ref="A618:AL618"/>
    <mergeCell ref="A615:AL615"/>
    <mergeCell ref="A612:AL612"/>
    <mergeCell ref="A608:AL608"/>
    <mergeCell ref="A597:AL597"/>
    <mergeCell ref="A594:AL594"/>
    <mergeCell ref="A591:AL591"/>
    <mergeCell ref="A614:B614"/>
    <mergeCell ref="A617:B617"/>
    <mergeCell ref="A706:B706"/>
    <mergeCell ref="A716:B716"/>
    <mergeCell ref="A719:B719"/>
    <mergeCell ref="A699:B699"/>
    <mergeCell ref="A703:B703"/>
    <mergeCell ref="A717:AL717"/>
    <mergeCell ref="A707:AL707"/>
    <mergeCell ref="A704:AL704"/>
    <mergeCell ref="A692:AL692"/>
    <mergeCell ref="A700:AL700"/>
    <mergeCell ref="A684:B684"/>
    <mergeCell ref="A687:B687"/>
    <mergeCell ref="A691:B691"/>
    <mergeCell ref="A676:B676"/>
    <mergeCell ref="A681:B681"/>
    <mergeCell ref="A688:AL688"/>
    <mergeCell ref="A682:AL682"/>
    <mergeCell ref="A685:AL685"/>
    <mergeCell ref="A677:AL677"/>
    <mergeCell ref="A672:AL672"/>
    <mergeCell ref="A664:B664"/>
    <mergeCell ref="A668:B668"/>
    <mergeCell ref="A671:B671"/>
    <mergeCell ref="A657:B657"/>
    <mergeCell ref="A660:B660"/>
    <mergeCell ref="A669:AL669"/>
    <mergeCell ref="A665:AL665"/>
    <mergeCell ref="A661:AL661"/>
    <mergeCell ref="A658:AL658"/>
    <mergeCell ref="A653:AL653"/>
    <mergeCell ref="A644:B644"/>
    <mergeCell ref="A648:B648"/>
    <mergeCell ref="A652:B652"/>
    <mergeCell ref="A631:B631"/>
    <mergeCell ref="A640:B640"/>
    <mergeCell ref="A629:AL629"/>
    <mergeCell ref="A649:AL649"/>
    <mergeCell ref="A645:AL645"/>
    <mergeCell ref="A641:AL641"/>
    <mergeCell ref="A632:AL632"/>
    <mergeCell ref="A625:B625"/>
    <mergeCell ref="A607:B607"/>
    <mergeCell ref="A611:B611"/>
    <mergeCell ref="A590:B590"/>
    <mergeCell ref="A593:B593"/>
    <mergeCell ref="A596:B596"/>
    <mergeCell ref="A586:B586"/>
    <mergeCell ref="A363:AL363"/>
    <mergeCell ref="A573:B573"/>
    <mergeCell ref="A576:B576"/>
    <mergeCell ref="A580:B580"/>
    <mergeCell ref="A549:B549"/>
    <mergeCell ref="A553:B553"/>
    <mergeCell ref="A523:B523"/>
    <mergeCell ref="A537:B537"/>
    <mergeCell ref="A542:B542"/>
    <mergeCell ref="A364:B364"/>
    <mergeCell ref="A511:B511"/>
    <mergeCell ref="A512:AL512"/>
    <mergeCell ref="A524:AL524"/>
    <mergeCell ref="A538:AL538"/>
    <mergeCell ref="A574:AL574"/>
    <mergeCell ref="A558:AL558"/>
    <mergeCell ref="A587:AL587"/>
    <mergeCell ref="A293:AL293"/>
    <mergeCell ref="A296:AL296"/>
    <mergeCell ref="A299:AL299"/>
    <mergeCell ref="A304:AL304"/>
    <mergeCell ref="A307:AL307"/>
    <mergeCell ref="A279:B279"/>
    <mergeCell ref="A287:B287"/>
    <mergeCell ref="A292:B292"/>
    <mergeCell ref="A270:B270"/>
    <mergeCell ref="A276:B276"/>
    <mergeCell ref="A268:AL268"/>
    <mergeCell ref="A271:AL271"/>
    <mergeCell ref="A277:AL277"/>
    <mergeCell ref="A280:AL280"/>
    <mergeCell ref="A288:AL288"/>
    <mergeCell ref="A251:B251"/>
    <mergeCell ref="A264:B264"/>
    <mergeCell ref="A267:B267"/>
    <mergeCell ref="A245:B245"/>
    <mergeCell ref="A248:B248"/>
    <mergeCell ref="A243:AL243"/>
    <mergeCell ref="A246:AL246"/>
    <mergeCell ref="A249:AL249"/>
    <mergeCell ref="A252:AL252"/>
    <mergeCell ref="A265:AL265"/>
    <mergeCell ref="A239:B239"/>
    <mergeCell ref="A242:B242"/>
    <mergeCell ref="A214:B214"/>
    <mergeCell ref="A230:B230"/>
    <mergeCell ref="A209:AL209"/>
    <mergeCell ref="A231:AL231"/>
    <mergeCell ref="A235:AL235"/>
    <mergeCell ref="A240:AL240"/>
    <mergeCell ref="A215:AL215"/>
    <mergeCell ref="A203:B203"/>
    <mergeCell ref="A208:B208"/>
    <mergeCell ref="A174:B174"/>
    <mergeCell ref="A189:B189"/>
    <mergeCell ref="A175:AL175"/>
    <mergeCell ref="A190:AL190"/>
    <mergeCell ref="A195:AL195"/>
    <mergeCell ref="A204:AL204"/>
    <mergeCell ref="A234:B234"/>
    <mergeCell ref="P8:Q8"/>
    <mergeCell ref="R8:S8"/>
    <mergeCell ref="AG7:AH8"/>
    <mergeCell ref="AA7:AB8"/>
    <mergeCell ref="O9:O11"/>
    <mergeCell ref="A194:B194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68:AL168"/>
    <mergeCell ref="A13:B13"/>
    <mergeCell ref="A15:B15"/>
    <mergeCell ref="A167:B167"/>
    <mergeCell ref="A14:AL14"/>
    <mergeCell ref="A16:AL16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626:AL626"/>
    <mergeCell ref="A628:B628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</mergeCells>
  <pageMargins left="0.39370078740157483" right="0.19685039370078741" top="1.3779527559055118" bottom="0.31496062992125984" header="0.19685039370078741" footer="0.15748031496062992"/>
  <pageSetup scale="56" fitToHeight="0" orientation="landscape" useFirstPageNumber="1" r:id="rId1"/>
  <headerFooter alignWithMargins="0">
    <oddFooter>&amp;C&amp;"Arial Narrow,обычный"&amp;7&amp;P</oddFooter>
  </headerFooter>
  <ignoredErrors>
    <ignoredError sqref="G302 AK388 AJ489:AK489 AJ391:AK391 AJ601:AK601 H388 H391 H601 T648 H81 G69 G66 G63 G37 G153 G178 G655 AJ655:AK655 G451 AJ451:AK451 X475 X470:X471 X458 X455 X438 X421 X414:X416 X408 H657 H139 H109 T13 G489 X502:X503 H228 H226 G368 G371 G464 AJ400:AK400 G400 G437 AJ530:AK530 G530 G711:G712 G713 T167 G81 G601 G391 G388 G5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view="pageBreakPreview" zoomScale="110" zoomScaleSheetLayoutView="110" workbookViewId="0">
      <selection activeCell="D10" sqref="D10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380" customWidth="1"/>
    <col min="5" max="5" width="14.6640625" style="380" customWidth="1"/>
    <col min="6" max="6" width="18.1640625" style="9" customWidth="1"/>
    <col min="7" max="7" width="14.6640625" style="9" customWidth="1"/>
    <col min="8" max="16384" width="9.33203125" style="9"/>
  </cols>
  <sheetData>
    <row r="1" spans="1:19" s="26" customFormat="1" ht="50.25" customHeight="1">
      <c r="B1" s="354"/>
      <c r="C1" s="206"/>
      <c r="D1" s="206"/>
      <c r="E1" s="782" t="s">
        <v>1218</v>
      </c>
      <c r="F1" s="782"/>
    </row>
    <row r="2" spans="1:19" ht="45.75" customHeight="1">
      <c r="A2" s="26"/>
      <c r="B2" s="26"/>
      <c r="C2" s="782" t="s">
        <v>1217</v>
      </c>
      <c r="D2" s="782"/>
      <c r="E2" s="782"/>
      <c r="F2" s="782"/>
      <c r="G2" s="3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</row>
    <row r="3" spans="1:19" s="26" customFormat="1" ht="12.75" customHeight="1">
      <c r="A3" s="811" t="s">
        <v>1183</v>
      </c>
      <c r="B3" s="811"/>
      <c r="C3" s="811"/>
      <c r="D3" s="811"/>
      <c r="E3" s="811"/>
      <c r="F3" s="811"/>
      <c r="G3" s="208"/>
      <c r="H3" s="208"/>
      <c r="I3" s="208"/>
      <c r="J3" s="208"/>
    </row>
    <row r="4" spans="1:19" s="26" customFormat="1">
      <c r="A4" s="811"/>
      <c r="B4" s="811"/>
      <c r="C4" s="811"/>
      <c r="D4" s="811"/>
      <c r="E4" s="811"/>
      <c r="F4" s="811"/>
      <c r="G4" s="209"/>
      <c r="H4" s="209"/>
      <c r="I4" s="209"/>
      <c r="J4" s="209"/>
    </row>
    <row r="5" spans="1:19" ht="4.5" customHeight="1">
      <c r="A5" s="786"/>
      <c r="B5" s="786"/>
      <c r="C5" s="786"/>
      <c r="D5" s="786"/>
      <c r="E5" s="786"/>
      <c r="F5" s="786"/>
    </row>
    <row r="6" spans="1:19">
      <c r="A6" s="787" t="s">
        <v>1023</v>
      </c>
      <c r="B6" s="787" t="s">
        <v>1118</v>
      </c>
      <c r="C6" s="794" t="s">
        <v>67</v>
      </c>
      <c r="D6" s="834" t="s">
        <v>382</v>
      </c>
      <c r="E6" s="834" t="s">
        <v>101</v>
      </c>
      <c r="F6" s="787" t="s">
        <v>68</v>
      </c>
    </row>
    <row r="7" spans="1:19" ht="31.5" customHeight="1">
      <c r="A7" s="792"/>
      <c r="B7" s="792"/>
      <c r="C7" s="795"/>
      <c r="D7" s="836"/>
      <c r="E7" s="836"/>
      <c r="F7" s="788"/>
    </row>
    <row r="8" spans="1:19">
      <c r="A8" s="793"/>
      <c r="B8" s="793"/>
      <c r="C8" s="76" t="s">
        <v>69</v>
      </c>
      <c r="D8" s="204" t="s">
        <v>70</v>
      </c>
      <c r="E8" s="204" t="s">
        <v>99</v>
      </c>
      <c r="F8" s="571" t="s">
        <v>71</v>
      </c>
    </row>
    <row r="9" spans="1:19" ht="12.75" customHeight="1">
      <c r="A9" s="571">
        <v>1</v>
      </c>
      <c r="B9" s="571">
        <v>2</v>
      </c>
      <c r="C9" s="295">
        <v>3</v>
      </c>
      <c r="D9" s="204">
        <v>4</v>
      </c>
      <c r="E9" s="204">
        <v>5</v>
      </c>
      <c r="F9" s="571">
        <v>6</v>
      </c>
    </row>
    <row r="10" spans="1:19" ht="12.75" customHeight="1">
      <c r="A10" s="789" t="s">
        <v>1129</v>
      </c>
      <c r="B10" s="791"/>
      <c r="C10" s="296">
        <f>C11+C48</f>
        <v>1766932.9299999997</v>
      </c>
      <c r="D10" s="8">
        <f>D11+D48</f>
        <v>71630</v>
      </c>
      <c r="E10" s="204">
        <f>E11+E48</f>
        <v>550</v>
      </c>
      <c r="F10" s="573">
        <f>F11+F48</f>
        <v>1748287134.2200003</v>
      </c>
      <c r="G10" s="36"/>
    </row>
    <row r="11" spans="1:19" ht="12.75" customHeight="1">
      <c r="A11" s="789" t="s">
        <v>1146</v>
      </c>
      <c r="B11" s="791"/>
      <c r="C11" s="296">
        <f>SUM(C12:C47)</f>
        <v>847989.31999999972</v>
      </c>
      <c r="D11" s="8">
        <f>SUM(D12:D47)</f>
        <v>33853</v>
      </c>
      <c r="E11" s="204">
        <f>SUM(E12:E47)</f>
        <v>275</v>
      </c>
      <c r="F11" s="573">
        <f>SUM(F12:F47)</f>
        <v>742474825.06000018</v>
      </c>
    </row>
    <row r="12" spans="1:19" ht="12.75" customHeight="1">
      <c r="A12" s="57">
        <v>1</v>
      </c>
      <c r="B12" s="56" t="s">
        <v>1025</v>
      </c>
      <c r="C12" s="296">
        <f>'Приложение 1.1'!I165</f>
        <v>630662.35999999975</v>
      </c>
      <c r="D12" s="8">
        <f>'Приложение 1.1'!K165</f>
        <v>25757</v>
      </c>
      <c r="E12" s="204">
        <v>150</v>
      </c>
      <c r="F12" s="573">
        <f>'Приложение 1.1'!L165</f>
        <v>474750876.26999986</v>
      </c>
    </row>
    <row r="13" spans="1:19" ht="12.75" customHeight="1">
      <c r="A13" s="57">
        <v>2</v>
      </c>
      <c r="B13" s="56" t="s">
        <v>220</v>
      </c>
      <c r="C13" s="296">
        <f>'Приложение 1.1'!I172</f>
        <v>17471.199999999997</v>
      </c>
      <c r="D13" s="8">
        <f>'Приложение 1.1'!K172</f>
        <v>751</v>
      </c>
      <c r="E13" s="204">
        <v>5</v>
      </c>
      <c r="F13" s="573">
        <f>'Приложение 1.1'!L172</f>
        <v>20392575.59</v>
      </c>
    </row>
    <row r="14" spans="1:19" ht="12.75" customHeight="1">
      <c r="A14" s="57">
        <v>3</v>
      </c>
      <c r="B14" s="56" t="s">
        <v>230</v>
      </c>
      <c r="C14" s="573">
        <f>'Приложение 1.1'!I187</f>
        <v>37695.800000000003</v>
      </c>
      <c r="D14" s="8">
        <f>'Приложение 1.1'!K187</f>
        <v>1465</v>
      </c>
      <c r="E14" s="204">
        <v>13</v>
      </c>
      <c r="F14" s="573">
        <f>'Приложение 1.1'!L187</f>
        <v>30637799.570000004</v>
      </c>
    </row>
    <row r="15" spans="1:19" ht="12.75" customHeight="1">
      <c r="A15" s="57">
        <v>4</v>
      </c>
      <c r="B15" s="56" t="s">
        <v>1029</v>
      </c>
      <c r="C15" s="573">
        <f>'Приложение 1.1'!I192</f>
        <v>6134.9</v>
      </c>
      <c r="D15" s="8">
        <f>'Приложение 1.1'!K192</f>
        <v>245</v>
      </c>
      <c r="E15" s="204">
        <v>3</v>
      </c>
      <c r="F15" s="573">
        <f>'Приложение 1.1'!L192</f>
        <v>7046626.25</v>
      </c>
    </row>
    <row r="16" spans="1:19" ht="12.75" customHeight="1">
      <c r="A16" s="57">
        <v>5</v>
      </c>
      <c r="B16" s="56" t="s">
        <v>1026</v>
      </c>
      <c r="C16" s="573">
        <f>'Приложение 1.1'!I201</f>
        <v>8274.9000000000015</v>
      </c>
      <c r="D16" s="8">
        <f>'Приложение 1.1'!K201</f>
        <v>324</v>
      </c>
      <c r="E16" s="204">
        <v>7</v>
      </c>
      <c r="F16" s="573">
        <f>'Приложение 1.1'!L201</f>
        <v>15189044.33</v>
      </c>
    </row>
    <row r="17" spans="1:6" ht="12.75" customHeight="1">
      <c r="A17" s="57">
        <v>6</v>
      </c>
      <c r="B17" s="56" t="s">
        <v>257</v>
      </c>
      <c r="C17" s="573">
        <f>'Приложение 1.1'!I206</f>
        <v>6889.5</v>
      </c>
      <c r="D17" s="8">
        <f>'Приложение 1.1'!K206</f>
        <v>259</v>
      </c>
      <c r="E17" s="204">
        <v>3</v>
      </c>
      <c r="F17" s="573">
        <f>'Приложение 1.1'!L206</f>
        <v>8407842.5999999996</v>
      </c>
    </row>
    <row r="18" spans="1:6" ht="12.75" customHeight="1">
      <c r="A18" s="57">
        <v>7</v>
      </c>
      <c r="B18" s="572" t="s">
        <v>262</v>
      </c>
      <c r="C18" s="573">
        <f>'Приложение 1.1'!I212</f>
        <v>2482.71</v>
      </c>
      <c r="D18" s="8">
        <f>'Приложение 1.1'!K212</f>
        <v>133</v>
      </c>
      <c r="E18" s="204">
        <v>4</v>
      </c>
      <c r="F18" s="573">
        <f>'Приложение 1.1'!L212</f>
        <v>7541322.2599999998</v>
      </c>
    </row>
    <row r="19" spans="1:6" ht="12.75" customHeight="1">
      <c r="A19" s="57">
        <v>8</v>
      </c>
      <c r="B19" s="572" t="s">
        <v>392</v>
      </c>
      <c r="C19" s="573">
        <f>'Приложение 1.1'!I228</f>
        <v>17739.360000000004</v>
      </c>
      <c r="D19" s="8">
        <f>'Приложение 1.1'!K228</f>
        <v>699</v>
      </c>
      <c r="E19" s="204">
        <v>14</v>
      </c>
      <c r="F19" s="573">
        <f>'Приложение 1.1'!L228</f>
        <v>23086247.530000001</v>
      </c>
    </row>
    <row r="20" spans="1:6" ht="12.75" customHeight="1">
      <c r="A20" s="57">
        <v>9</v>
      </c>
      <c r="B20" s="572" t="s">
        <v>442</v>
      </c>
      <c r="C20" s="573">
        <f>'Приложение 1.1'!I232</f>
        <v>1160.4000000000001</v>
      </c>
      <c r="D20" s="8">
        <f>'Приложение 1.1'!K232</f>
        <v>46</v>
      </c>
      <c r="E20" s="204">
        <v>2</v>
      </c>
      <c r="F20" s="573">
        <f>'Приложение 1.1'!L232</f>
        <v>2046393.97</v>
      </c>
    </row>
    <row r="21" spans="1:6" ht="12.75" customHeight="1">
      <c r="A21" s="57">
        <v>10</v>
      </c>
      <c r="B21" s="572" t="s">
        <v>394</v>
      </c>
      <c r="C21" s="573">
        <f>'Приложение 1.1'!I237</f>
        <v>7359.6</v>
      </c>
      <c r="D21" s="8">
        <f>'Приложение 1.1'!K237</f>
        <v>267</v>
      </c>
      <c r="E21" s="204">
        <v>3</v>
      </c>
      <c r="F21" s="573">
        <f>'Приложение 1.1'!L237</f>
        <v>6461325.8399999999</v>
      </c>
    </row>
    <row r="22" spans="1:6" ht="12.75" customHeight="1">
      <c r="A22" s="57">
        <v>11</v>
      </c>
      <c r="B22" s="572" t="s">
        <v>439</v>
      </c>
      <c r="C22" s="573">
        <f>'Приложение 1.1'!I240</f>
        <v>2049.8000000000002</v>
      </c>
      <c r="D22" s="8">
        <f>'Приложение 1.1'!K240</f>
        <v>58</v>
      </c>
      <c r="E22" s="204">
        <v>1</v>
      </c>
      <c r="F22" s="573">
        <f>'Приложение 1.1'!L240</f>
        <v>1604642.94</v>
      </c>
    </row>
    <row r="23" spans="1:6" ht="12.75" customHeight="1">
      <c r="A23" s="57">
        <v>12</v>
      </c>
      <c r="B23" s="572" t="s">
        <v>432</v>
      </c>
      <c r="C23" s="573">
        <f>'Приложение 1.1'!I243</f>
        <v>531.5</v>
      </c>
      <c r="D23" s="8">
        <f>'Приложение 1.1'!K243</f>
        <v>13</v>
      </c>
      <c r="E23" s="204">
        <v>1</v>
      </c>
      <c r="F23" s="573">
        <f>'Приложение 1.1'!L243</f>
        <v>1777682.4</v>
      </c>
    </row>
    <row r="24" spans="1:6" ht="12.75" customHeight="1">
      <c r="A24" s="57">
        <v>13</v>
      </c>
      <c r="B24" s="572" t="s">
        <v>855</v>
      </c>
      <c r="C24" s="573">
        <f>'Приложение 1.1'!I246</f>
        <v>674.2</v>
      </c>
      <c r="D24" s="8">
        <f>'Приложение 1.1'!K246</f>
        <v>31</v>
      </c>
      <c r="E24" s="204">
        <v>1</v>
      </c>
      <c r="F24" s="573">
        <f>'Приложение 1.1'!L246</f>
        <v>1264812.56</v>
      </c>
    </row>
    <row r="25" spans="1:6" ht="12.75" customHeight="1">
      <c r="A25" s="57">
        <v>14</v>
      </c>
      <c r="B25" s="572" t="s">
        <v>406</v>
      </c>
      <c r="C25" s="573">
        <f>'Приложение 1.1'!I249</f>
        <v>1279.2</v>
      </c>
      <c r="D25" s="8">
        <f>'Приложение 1.1'!K249</f>
        <v>82</v>
      </c>
      <c r="E25" s="204">
        <v>1</v>
      </c>
      <c r="F25" s="573">
        <f>'Приложение 1.1'!L249</f>
        <v>2465727.2000000002</v>
      </c>
    </row>
    <row r="26" spans="1:6" ht="12.75" customHeight="1">
      <c r="A26" s="57">
        <v>15</v>
      </c>
      <c r="B26" s="572" t="s">
        <v>293</v>
      </c>
      <c r="C26" s="573">
        <f>'Приложение 1.1'!I262</f>
        <v>33588.200000000004</v>
      </c>
      <c r="D26" s="8">
        <f>'Приложение 1.1'!K262</f>
        <v>1311</v>
      </c>
      <c r="E26" s="204">
        <v>11</v>
      </c>
      <c r="F26" s="573">
        <f>'Приложение 1.1'!L262</f>
        <v>32006416.220000003</v>
      </c>
    </row>
    <row r="27" spans="1:6" ht="12.75" customHeight="1">
      <c r="A27" s="57">
        <v>16</v>
      </c>
      <c r="B27" s="572" t="s">
        <v>294</v>
      </c>
      <c r="C27" s="573">
        <f>'Приложение 1.1'!I265</f>
        <v>3412.9</v>
      </c>
      <c r="D27" s="8">
        <f>'Приложение 1.1'!K265</f>
        <v>140</v>
      </c>
      <c r="E27" s="204">
        <v>1</v>
      </c>
      <c r="F27" s="573">
        <f>'Приложение 1.1'!L265</f>
        <v>2938112.05</v>
      </c>
    </row>
    <row r="28" spans="1:6" ht="12.75" customHeight="1">
      <c r="A28" s="57">
        <v>17</v>
      </c>
      <c r="B28" s="572" t="s">
        <v>296</v>
      </c>
      <c r="C28" s="573">
        <f>'Приложение 1.1'!I268</f>
        <v>4457.7</v>
      </c>
      <c r="D28" s="8">
        <f>'Приложение 1.1'!K268</f>
        <v>131</v>
      </c>
      <c r="E28" s="204">
        <v>1</v>
      </c>
      <c r="F28" s="573">
        <f>'Приложение 1.1'!L268</f>
        <v>2515980.5299999998</v>
      </c>
    </row>
    <row r="29" spans="1:6" ht="12.75" customHeight="1">
      <c r="A29" s="57">
        <v>18</v>
      </c>
      <c r="B29" s="572" t="s">
        <v>328</v>
      </c>
      <c r="C29" s="573">
        <f>'Приложение 1.1'!I274</f>
        <v>23359.39</v>
      </c>
      <c r="D29" s="8">
        <f>'Приложение 1.1'!K274</f>
        <v>602</v>
      </c>
      <c r="E29" s="204">
        <v>4</v>
      </c>
      <c r="F29" s="573">
        <f>'Приложение 1.1'!L274</f>
        <v>16990859.829999998</v>
      </c>
    </row>
    <row r="30" spans="1:6" ht="12.75" customHeight="1">
      <c r="A30" s="57">
        <v>19</v>
      </c>
      <c r="B30" s="572" t="s">
        <v>895</v>
      </c>
      <c r="C30" s="573">
        <f>'Приложение 1.1'!I277</f>
        <v>535.29999999999995</v>
      </c>
      <c r="D30" s="8">
        <f>'Приложение 1.1'!K277</f>
        <v>12</v>
      </c>
      <c r="E30" s="204">
        <v>1</v>
      </c>
      <c r="F30" s="573">
        <f>'Приложение 1.1'!L277</f>
        <v>1493525.2</v>
      </c>
    </row>
    <row r="31" spans="1:6" ht="12.75" customHeight="1">
      <c r="A31" s="57">
        <v>20</v>
      </c>
      <c r="B31" s="572" t="s">
        <v>424</v>
      </c>
      <c r="C31" s="573">
        <f>'Приложение 1.1'!I285</f>
        <v>3288.44</v>
      </c>
      <c r="D31" s="8">
        <f>'Приложение 1.1'!K285</f>
        <v>141</v>
      </c>
      <c r="E31" s="204">
        <v>6</v>
      </c>
      <c r="F31" s="573">
        <f>'Приложение 1.1'!L285</f>
        <v>9709612.2000000011</v>
      </c>
    </row>
    <row r="32" spans="1:6" ht="12.75" customHeight="1">
      <c r="A32" s="57">
        <v>21</v>
      </c>
      <c r="B32" s="572" t="s">
        <v>1028</v>
      </c>
      <c r="C32" s="573">
        <f>'Приложение 1.1'!I290</f>
        <v>2197.6999999999998</v>
      </c>
      <c r="D32" s="8">
        <f>'Приложение 1.1'!K290</f>
        <v>69</v>
      </c>
      <c r="E32" s="204">
        <v>3</v>
      </c>
      <c r="F32" s="573">
        <f>'Приложение 1.1'!L290</f>
        <v>6275460.9099999992</v>
      </c>
    </row>
    <row r="33" spans="1:6" ht="12.75" customHeight="1">
      <c r="A33" s="57">
        <v>22</v>
      </c>
      <c r="B33" s="572" t="s">
        <v>422</v>
      </c>
      <c r="C33" s="573">
        <f>'Приложение 1.1'!I293</f>
        <v>390</v>
      </c>
      <c r="D33" s="8">
        <f>'Приложение 1.1'!K293</f>
        <v>15</v>
      </c>
      <c r="E33" s="204">
        <v>1</v>
      </c>
      <c r="F33" s="573">
        <f>'Приложение 1.1'!L293</f>
        <v>1286385.98</v>
      </c>
    </row>
    <row r="34" spans="1:6" ht="12.75" customHeight="1">
      <c r="A34" s="57">
        <v>23</v>
      </c>
      <c r="B34" s="572" t="s">
        <v>350</v>
      </c>
      <c r="C34" s="573">
        <f>'Приложение 1.1'!I296</f>
        <v>621.23</v>
      </c>
      <c r="D34" s="8">
        <f>'Приложение 1.1'!K296</f>
        <v>19</v>
      </c>
      <c r="E34" s="204">
        <v>1</v>
      </c>
      <c r="F34" s="573">
        <f>'Приложение 1.1'!L296</f>
        <v>1803470.32</v>
      </c>
    </row>
    <row r="35" spans="1:6" ht="12.75" customHeight="1">
      <c r="A35" s="57">
        <v>24</v>
      </c>
      <c r="B35" s="572" t="s">
        <v>430</v>
      </c>
      <c r="C35" s="573">
        <f>'Приложение 1.1'!I301</f>
        <v>3322.3</v>
      </c>
      <c r="D35" s="8">
        <f>'Приложение 1.1'!K301</f>
        <v>94</v>
      </c>
      <c r="E35" s="204">
        <v>3</v>
      </c>
      <c r="F35" s="573">
        <f>'Приложение 1.1'!L301</f>
        <v>552292.33000000007</v>
      </c>
    </row>
    <row r="36" spans="1:6" ht="12.75" customHeight="1">
      <c r="A36" s="57">
        <v>25</v>
      </c>
      <c r="B36" s="572" t="s">
        <v>928</v>
      </c>
      <c r="C36" s="573">
        <f>'Приложение 1.1'!I304</f>
        <v>661.2</v>
      </c>
      <c r="D36" s="8">
        <f>'Приложение 1.1'!K304</f>
        <v>20</v>
      </c>
      <c r="E36" s="204">
        <v>1</v>
      </c>
      <c r="F36" s="573">
        <f>'Приложение 1.1'!L304</f>
        <v>1658801.88</v>
      </c>
    </row>
    <row r="37" spans="1:6" ht="12.75" customHeight="1">
      <c r="A37" s="57">
        <v>26</v>
      </c>
      <c r="B37" s="572" t="s">
        <v>359</v>
      </c>
      <c r="C37" s="573">
        <f>'Приложение 1.1'!I308</f>
        <v>4790.3399999999992</v>
      </c>
      <c r="D37" s="8">
        <f>'Приложение 1.1'!K308</f>
        <v>173</v>
      </c>
      <c r="E37" s="204">
        <v>2</v>
      </c>
      <c r="F37" s="573">
        <f>'Приложение 1.1'!L308</f>
        <v>4271626.58</v>
      </c>
    </row>
    <row r="38" spans="1:6" ht="12.75" customHeight="1">
      <c r="A38" s="57">
        <v>27</v>
      </c>
      <c r="B38" s="572" t="s">
        <v>3</v>
      </c>
      <c r="C38" s="573">
        <f>'Приложение 1.1'!I312</f>
        <v>3080.92</v>
      </c>
      <c r="D38" s="8">
        <f>'Приложение 1.1'!K312</f>
        <v>58</v>
      </c>
      <c r="E38" s="204">
        <v>2</v>
      </c>
      <c r="F38" s="573">
        <f>'Приложение 1.1'!L312</f>
        <v>4001561.64</v>
      </c>
    </row>
    <row r="39" spans="1:6" ht="12.75" customHeight="1">
      <c r="A39" s="57">
        <v>28</v>
      </c>
      <c r="B39" s="572" t="s">
        <v>9</v>
      </c>
      <c r="C39" s="573">
        <f>'Приложение 1.1'!I316</f>
        <v>2200.6</v>
      </c>
      <c r="D39" s="8">
        <f>'Приложение 1.1'!K316</f>
        <v>68</v>
      </c>
      <c r="E39" s="204">
        <v>2</v>
      </c>
      <c r="F39" s="573">
        <f>'Приложение 1.1'!L316</f>
        <v>4314222.22</v>
      </c>
    </row>
    <row r="40" spans="1:6" ht="12.75" customHeight="1">
      <c r="A40" s="57">
        <v>29</v>
      </c>
      <c r="B40" s="572" t="s">
        <v>11</v>
      </c>
      <c r="C40" s="573">
        <f>'Приложение 1.1'!I322</f>
        <v>3411.5</v>
      </c>
      <c r="D40" s="8">
        <f>'Приложение 1.1'!K322</f>
        <v>151</v>
      </c>
      <c r="E40" s="204">
        <v>4</v>
      </c>
      <c r="F40" s="573">
        <f>'Приложение 1.1'!L322</f>
        <v>8737845.25</v>
      </c>
    </row>
    <row r="41" spans="1:6" ht="12.75" customHeight="1">
      <c r="A41" s="57">
        <v>30</v>
      </c>
      <c r="B41" s="572" t="s">
        <v>1043</v>
      </c>
      <c r="C41" s="573">
        <f>'Приложение 1.1'!I325</f>
        <v>934.9</v>
      </c>
      <c r="D41" s="8">
        <f>'Приложение 1.1'!K325</f>
        <v>28</v>
      </c>
      <c r="E41" s="204">
        <v>1</v>
      </c>
      <c r="F41" s="573">
        <f>'Приложение 1.1'!L325</f>
        <v>2598984.16</v>
      </c>
    </row>
    <row r="42" spans="1:6" ht="12.75" customHeight="1">
      <c r="A42" s="57">
        <v>31</v>
      </c>
      <c r="B42" s="572" t="s">
        <v>426</v>
      </c>
      <c r="C42" s="573">
        <f>'Приложение 1.1'!I328</f>
        <v>996.3</v>
      </c>
      <c r="D42" s="8">
        <f>'Приложение 1.1'!K328</f>
        <v>37</v>
      </c>
      <c r="E42" s="204">
        <v>1</v>
      </c>
      <c r="F42" s="573">
        <f>'Приложение 1.1'!L328</f>
        <v>2454167.61</v>
      </c>
    </row>
    <row r="43" spans="1:6" ht="12.75" customHeight="1">
      <c r="A43" s="57">
        <v>32</v>
      </c>
      <c r="B43" s="572" t="s">
        <v>1064</v>
      </c>
      <c r="C43" s="573">
        <f>'Приложение 1.1'!I331</f>
        <v>311.3</v>
      </c>
      <c r="D43" s="8">
        <f>'Приложение 1.1'!K331</f>
        <v>10</v>
      </c>
      <c r="E43" s="204">
        <v>1</v>
      </c>
      <c r="F43" s="573">
        <f>'Приложение 1.1'!L331</f>
        <v>1704859.93</v>
      </c>
    </row>
    <row r="44" spans="1:6" ht="12.75" customHeight="1">
      <c r="A44" s="57">
        <v>33</v>
      </c>
      <c r="B44" s="572" t="s">
        <v>29</v>
      </c>
      <c r="C44" s="573">
        <f>'Приложение 1.1'!I336</f>
        <v>1745.2</v>
      </c>
      <c r="D44" s="8">
        <f>'Приложение 1.1'!K336</f>
        <v>82</v>
      </c>
      <c r="E44" s="204">
        <v>3</v>
      </c>
      <c r="F44" s="573">
        <f>'Приложение 1.1'!L336</f>
        <v>4488889.2</v>
      </c>
    </row>
    <row r="45" spans="1:6" ht="12.75" customHeight="1">
      <c r="A45" s="57">
        <v>34</v>
      </c>
      <c r="B45" s="572" t="s">
        <v>35</v>
      </c>
      <c r="C45" s="573">
        <f>'Приложение 1.1'!I345</f>
        <v>3001.02</v>
      </c>
      <c r="D45" s="8">
        <f>'Приложение 1.1'!K345</f>
        <v>164</v>
      </c>
      <c r="E45" s="204">
        <v>7</v>
      </c>
      <c r="F45" s="573">
        <f>'Приложение 1.1'!L345</f>
        <v>8104394.6100000013</v>
      </c>
    </row>
    <row r="46" spans="1:6" ht="12.75" customHeight="1">
      <c r="A46" s="57">
        <v>35</v>
      </c>
      <c r="B46" s="572" t="s">
        <v>40</v>
      </c>
      <c r="C46" s="573">
        <f>'Приложение 1.1'!I348</f>
        <v>412.31</v>
      </c>
      <c r="D46" s="8">
        <f>'Приложение 1.1'!K348</f>
        <v>23</v>
      </c>
      <c r="E46" s="204">
        <v>1</v>
      </c>
      <c r="F46" s="573">
        <f>'Приложение 1.1'!L348</f>
        <v>1343411.91</v>
      </c>
    </row>
    <row r="47" spans="1:6" ht="12.75" customHeight="1">
      <c r="A47" s="57">
        <v>36</v>
      </c>
      <c r="B47" s="572" t="s">
        <v>45</v>
      </c>
      <c r="C47" s="573">
        <f>'Приложение 1.1'!I360</f>
        <v>10865.14</v>
      </c>
      <c r="D47" s="8">
        <f>'Приложение 1.1'!K360</f>
        <v>375</v>
      </c>
      <c r="E47" s="204">
        <v>10</v>
      </c>
      <c r="F47" s="573">
        <f>'Приложение 1.1'!L360</f>
        <v>20551025.190000001</v>
      </c>
    </row>
    <row r="48" spans="1:6" ht="12.75" customHeight="1">
      <c r="A48" s="789" t="s">
        <v>1145</v>
      </c>
      <c r="B48" s="791"/>
      <c r="C48" s="296">
        <f>SUM(C49:C88)</f>
        <v>918943.61</v>
      </c>
      <c r="D48" s="8">
        <f>SUM(D49:D88)</f>
        <v>37777</v>
      </c>
      <c r="E48" s="204">
        <f>SUM(E49:E88)</f>
        <v>275</v>
      </c>
      <c r="F48" s="573">
        <f>SUM(F49:F88)</f>
        <v>1005812309.16</v>
      </c>
    </row>
    <row r="49" spans="1:6" ht="12.75" customHeight="1">
      <c r="A49" s="57">
        <v>1</v>
      </c>
      <c r="B49" s="56" t="s">
        <v>1025</v>
      </c>
      <c r="C49" s="573">
        <f>'Приложение 1.1'!I509</f>
        <v>669561.70000000007</v>
      </c>
      <c r="D49" s="8">
        <f>'Приложение 1.1'!K509</f>
        <v>28111</v>
      </c>
      <c r="E49" s="204">
        <v>145</v>
      </c>
      <c r="F49" s="573">
        <f>'Приложение 1.1'!L509</f>
        <v>653704059.39999998</v>
      </c>
    </row>
    <row r="50" spans="1:6" ht="12.75" customHeight="1">
      <c r="A50" s="57">
        <v>2</v>
      </c>
      <c r="B50" s="56" t="s">
        <v>220</v>
      </c>
      <c r="C50" s="573">
        <f>'Приложение 1.1'!I521</f>
        <v>34796.9</v>
      </c>
      <c r="D50" s="8">
        <f>'Приложение 1.1'!K521</f>
        <v>1483</v>
      </c>
      <c r="E50" s="204">
        <v>10</v>
      </c>
      <c r="F50" s="573">
        <f>'Приложение 1.1'!L521</f>
        <v>49150068.270000003</v>
      </c>
    </row>
    <row r="51" spans="1:6" ht="12.75" customHeight="1">
      <c r="A51" s="57">
        <v>3</v>
      </c>
      <c r="B51" s="56" t="s">
        <v>230</v>
      </c>
      <c r="C51" s="573">
        <f>'Приложение 1.1'!I535</f>
        <v>45485</v>
      </c>
      <c r="D51" s="8">
        <f>'Приложение 1.1'!K535</f>
        <v>1790</v>
      </c>
      <c r="E51" s="204">
        <v>12</v>
      </c>
      <c r="F51" s="573">
        <f>'Приложение 1.1'!L535</f>
        <v>42297398.530000001</v>
      </c>
    </row>
    <row r="52" spans="1:6" ht="12.75" customHeight="1">
      <c r="A52" s="57">
        <v>4</v>
      </c>
      <c r="B52" s="56" t="s">
        <v>240</v>
      </c>
      <c r="C52" s="573">
        <f>'Приложение 1.1'!I540</f>
        <v>8973.7000000000007</v>
      </c>
      <c r="D52" s="8">
        <f>'Приложение 1.1'!K540</f>
        <v>444</v>
      </c>
      <c r="E52" s="204">
        <v>3</v>
      </c>
      <c r="F52" s="573">
        <f>'Приложение 1.1'!L540</f>
        <v>8430104.2400000002</v>
      </c>
    </row>
    <row r="53" spans="1:6" ht="12.75" customHeight="1">
      <c r="A53" s="57">
        <v>5</v>
      </c>
      <c r="B53" s="56" t="s">
        <v>1026</v>
      </c>
      <c r="C53" s="573">
        <f>'Приложение 1.1'!I547</f>
        <v>7548.25</v>
      </c>
      <c r="D53" s="8">
        <f>'Приложение 1.1'!K547</f>
        <v>265</v>
      </c>
      <c r="E53" s="204">
        <v>5</v>
      </c>
      <c r="F53" s="573">
        <f>'Приложение 1.1'!L547</f>
        <v>13176410.57</v>
      </c>
    </row>
    <row r="54" spans="1:6" ht="12.75" customHeight="1">
      <c r="A54" s="57">
        <v>6</v>
      </c>
      <c r="B54" s="56" t="s">
        <v>257</v>
      </c>
      <c r="C54" s="573">
        <f>'Приложение 1.1'!I551</f>
        <v>2732.45</v>
      </c>
      <c r="D54" s="8">
        <f>'Приложение 1.1'!K551</f>
        <v>145</v>
      </c>
      <c r="E54" s="204">
        <v>2</v>
      </c>
      <c r="F54" s="573">
        <f>'Приложение 1.1'!L551</f>
        <v>5102183.34</v>
      </c>
    </row>
    <row r="55" spans="1:6" ht="12.75" customHeight="1">
      <c r="A55" s="57">
        <v>7</v>
      </c>
      <c r="B55" s="572" t="s">
        <v>262</v>
      </c>
      <c r="C55" s="573">
        <f>'Приложение 1.1'!I555</f>
        <v>2513.1999999999998</v>
      </c>
      <c r="D55" s="8">
        <f>'Приложение 1.1'!K555</f>
        <v>95</v>
      </c>
      <c r="E55" s="204">
        <v>2</v>
      </c>
      <c r="F55" s="573">
        <f>'Приложение 1.1'!L555</f>
        <v>5290718.8</v>
      </c>
    </row>
    <row r="56" spans="1:6" ht="12.75" customHeight="1">
      <c r="A56" s="57">
        <v>8</v>
      </c>
      <c r="B56" s="572" t="s">
        <v>392</v>
      </c>
      <c r="C56" s="573">
        <f>'Приложение 1.1'!I571</f>
        <v>18281</v>
      </c>
      <c r="D56" s="8">
        <f>'Приложение 1.1'!K571</f>
        <v>777</v>
      </c>
      <c r="E56" s="204">
        <v>14</v>
      </c>
      <c r="F56" s="573">
        <f>'Приложение 1.1'!L571</f>
        <v>29310968.689999998</v>
      </c>
    </row>
    <row r="57" spans="1:6" ht="12.75" customHeight="1">
      <c r="A57" s="57">
        <v>9</v>
      </c>
      <c r="B57" s="572" t="s">
        <v>442</v>
      </c>
      <c r="C57" s="573">
        <f>'Приложение 1.1'!I574</f>
        <v>1476.6</v>
      </c>
      <c r="D57" s="8">
        <f>'Приложение 1.1'!K574</f>
        <v>54</v>
      </c>
      <c r="E57" s="204">
        <v>1</v>
      </c>
      <c r="F57" s="573">
        <f>'Приложение 1.1'!L574</f>
        <v>2415328.14</v>
      </c>
    </row>
    <row r="58" spans="1:6" ht="12.75" customHeight="1">
      <c r="A58" s="57">
        <v>10</v>
      </c>
      <c r="B58" s="572" t="s">
        <v>394</v>
      </c>
      <c r="C58" s="573">
        <f>'Приложение 1.1'!I578</f>
        <v>1651.8</v>
      </c>
      <c r="D58" s="8">
        <f>'Приложение 1.1'!K578</f>
        <v>63</v>
      </c>
      <c r="E58" s="204">
        <v>2</v>
      </c>
      <c r="F58" s="573">
        <f>'Приложение 1.1'!L578</f>
        <v>4125297.79</v>
      </c>
    </row>
    <row r="59" spans="1:6" ht="12.75" customHeight="1">
      <c r="A59" s="57">
        <v>11</v>
      </c>
      <c r="B59" s="572" t="s">
        <v>850</v>
      </c>
      <c r="C59" s="573">
        <f>'Приложение 1.1'!I584</f>
        <v>2929.7799999999997</v>
      </c>
      <c r="D59" s="8">
        <f>'Приложение 1.1'!K584</f>
        <v>117</v>
      </c>
      <c r="E59" s="204">
        <v>4</v>
      </c>
      <c r="F59" s="573">
        <f>'Приложение 1.1'!L584</f>
        <v>2436949.94</v>
      </c>
    </row>
    <row r="60" spans="1:6" ht="12.75" customHeight="1">
      <c r="A60" s="57">
        <v>12</v>
      </c>
      <c r="B60" s="572" t="s">
        <v>432</v>
      </c>
      <c r="C60" s="573">
        <f>'Приложение 1.1'!I588</f>
        <v>1044.9000000000001</v>
      </c>
      <c r="D60" s="8">
        <f>'Приложение 1.1'!K588</f>
        <v>41</v>
      </c>
      <c r="E60" s="204">
        <v>2</v>
      </c>
      <c r="F60" s="573">
        <f>'Приложение 1.1'!L588</f>
        <v>3837931.33</v>
      </c>
    </row>
    <row r="61" spans="1:6" ht="12.75" customHeight="1">
      <c r="A61" s="57">
        <v>13</v>
      </c>
      <c r="B61" s="572" t="s">
        <v>1066</v>
      </c>
      <c r="C61" s="573">
        <f>'Приложение 1.1'!I591</f>
        <v>9951</v>
      </c>
      <c r="D61" s="8">
        <f>'Приложение 1.1'!K591</f>
        <v>637</v>
      </c>
      <c r="E61" s="204">
        <v>1</v>
      </c>
      <c r="F61" s="573">
        <f>'Приложение 1.1'!L591</f>
        <v>8820293.2799999993</v>
      </c>
    </row>
    <row r="62" spans="1:6" ht="12.75" customHeight="1">
      <c r="A62" s="57">
        <v>14</v>
      </c>
      <c r="B62" s="572" t="s">
        <v>303</v>
      </c>
      <c r="C62" s="573">
        <f>'Приложение 1.1'!I594</f>
        <v>613.1</v>
      </c>
      <c r="D62" s="8">
        <f>'Приложение 1.1'!K594</f>
        <v>31</v>
      </c>
      <c r="E62" s="204">
        <v>1</v>
      </c>
      <c r="F62" s="573">
        <f>'Приложение 1.1'!L594</f>
        <v>2056326.04</v>
      </c>
    </row>
    <row r="63" spans="1:6" ht="12.75" customHeight="1">
      <c r="A63" s="57">
        <v>15</v>
      </c>
      <c r="B63" s="572" t="s">
        <v>293</v>
      </c>
      <c r="C63" s="573">
        <f>'Приложение 1.1'!I605</f>
        <v>17196.300000000003</v>
      </c>
      <c r="D63" s="8">
        <f>'Приложение 1.1'!K605</f>
        <v>608</v>
      </c>
      <c r="E63" s="204">
        <v>9</v>
      </c>
      <c r="F63" s="573">
        <f>'Приложение 1.1'!L605</f>
        <v>24401300.010000005</v>
      </c>
    </row>
    <row r="64" spans="1:6" ht="12.75" customHeight="1">
      <c r="A64" s="57">
        <v>16</v>
      </c>
      <c r="B64" s="572" t="s">
        <v>294</v>
      </c>
      <c r="C64" s="573">
        <f>'Приложение 1.1'!I609</f>
        <v>6164.0999999999995</v>
      </c>
      <c r="D64" s="8">
        <f>'Приложение 1.1'!K609</f>
        <v>198</v>
      </c>
      <c r="E64" s="204">
        <v>2</v>
      </c>
      <c r="F64" s="573">
        <f>'Приложение 1.1'!L609</f>
        <v>5570684.2999999998</v>
      </c>
    </row>
    <row r="65" spans="1:6" ht="12.75" customHeight="1">
      <c r="A65" s="57">
        <v>17</v>
      </c>
      <c r="B65" s="572" t="s">
        <v>296</v>
      </c>
      <c r="C65" s="573">
        <f>'Приложение 1.1'!I612</f>
        <v>2570.4</v>
      </c>
      <c r="D65" s="8">
        <f>'Приложение 1.1'!K612</f>
        <v>37</v>
      </c>
      <c r="E65" s="204">
        <v>1</v>
      </c>
      <c r="F65" s="573">
        <f>'Приложение 1.1'!L612</f>
        <v>4230274.72</v>
      </c>
    </row>
    <row r="66" spans="1:6" ht="12.75" customHeight="1">
      <c r="A66" s="57">
        <v>18</v>
      </c>
      <c r="B66" s="572" t="s">
        <v>892</v>
      </c>
      <c r="C66" s="573">
        <f>'Приложение 1.1'!I615</f>
        <v>665.6</v>
      </c>
      <c r="D66" s="8">
        <f>'Приложение 1.1'!K615</f>
        <v>29</v>
      </c>
      <c r="E66" s="204">
        <v>1</v>
      </c>
      <c r="F66" s="573">
        <f>'Приложение 1.1'!L615</f>
        <v>1794243.77</v>
      </c>
    </row>
    <row r="67" spans="1:6" ht="12.75" customHeight="1">
      <c r="A67" s="57">
        <v>19</v>
      </c>
      <c r="B67" s="572" t="s">
        <v>328</v>
      </c>
      <c r="C67" s="573">
        <f>'Приложение 1.1'!I623</f>
        <v>26039.360000000001</v>
      </c>
      <c r="D67" s="8">
        <f>'Приложение 1.1'!K623</f>
        <v>721</v>
      </c>
      <c r="E67" s="204">
        <v>6</v>
      </c>
      <c r="F67" s="573">
        <f>'Приложение 1.1'!L623</f>
        <v>20346317.439999998</v>
      </c>
    </row>
    <row r="68" spans="1:6" ht="12.75" customHeight="1">
      <c r="A68" s="57">
        <v>20</v>
      </c>
      <c r="B68" s="572" t="s">
        <v>397</v>
      </c>
      <c r="C68" s="573">
        <f>'Приложение 1.1'!I626</f>
        <v>605</v>
      </c>
      <c r="D68" s="8">
        <f>'Приложение 1.1'!K626</f>
        <v>32</v>
      </c>
      <c r="E68" s="204">
        <v>1</v>
      </c>
      <c r="F68" s="573">
        <f>'Приложение 1.1'!L626</f>
        <v>3985509.82</v>
      </c>
    </row>
    <row r="69" spans="1:6" ht="12.75" customHeight="1">
      <c r="A69" s="57">
        <v>21</v>
      </c>
      <c r="B69" s="572" t="s">
        <v>402</v>
      </c>
      <c r="C69" s="573">
        <f>'Приложение 1.1'!I629</f>
        <v>580.20000000000005</v>
      </c>
      <c r="D69" s="8">
        <f>'Приложение 1.1'!K629</f>
        <v>26</v>
      </c>
      <c r="E69" s="204">
        <v>1</v>
      </c>
      <c r="F69" s="573">
        <f>'Приложение 1.1'!L629</f>
        <v>2388358.52</v>
      </c>
    </row>
    <row r="70" spans="1:6" ht="12.75" customHeight="1">
      <c r="A70" s="57">
        <v>22</v>
      </c>
      <c r="B70" s="572" t="s">
        <v>424</v>
      </c>
      <c r="C70" s="573">
        <f>'Приложение 1.1'!I638</f>
        <v>13602.4</v>
      </c>
      <c r="D70" s="8">
        <f>'Приложение 1.1'!K638</f>
        <v>482</v>
      </c>
      <c r="E70" s="204">
        <v>7</v>
      </c>
      <c r="F70" s="573">
        <f>'Приложение 1.1'!L638</f>
        <v>19157576.759999998</v>
      </c>
    </row>
    <row r="71" spans="1:6" ht="12.75" customHeight="1">
      <c r="A71" s="57">
        <v>23</v>
      </c>
      <c r="B71" s="572" t="s">
        <v>1028</v>
      </c>
      <c r="C71" s="573">
        <f>'Приложение 1.1'!I642</f>
        <v>1984.6</v>
      </c>
      <c r="D71" s="8">
        <f>'Приложение 1.1'!K642</f>
        <v>70</v>
      </c>
      <c r="E71" s="204">
        <v>2</v>
      </c>
      <c r="F71" s="573">
        <f>'Приложение 1.1'!L642</f>
        <v>7002726.3900000006</v>
      </c>
    </row>
    <row r="72" spans="1:6" ht="12.75" customHeight="1">
      <c r="A72" s="57">
        <v>24</v>
      </c>
      <c r="B72" s="572" t="s">
        <v>422</v>
      </c>
      <c r="C72" s="573">
        <f>'Приложение 1.1'!I646</f>
        <v>1901.9</v>
      </c>
      <c r="D72" s="8">
        <f>'Приложение 1.1'!K646</f>
        <v>79</v>
      </c>
      <c r="E72" s="204">
        <v>2</v>
      </c>
      <c r="F72" s="573">
        <f>'Приложение 1.1'!L646</f>
        <v>6198079.5099999998</v>
      </c>
    </row>
    <row r="73" spans="1:6" ht="12.75" customHeight="1">
      <c r="A73" s="57">
        <v>25</v>
      </c>
      <c r="B73" s="572" t="s">
        <v>350</v>
      </c>
      <c r="C73" s="573">
        <f>'Приложение 1.1'!I650</f>
        <v>966.28</v>
      </c>
      <c r="D73" s="8">
        <f>'Приложение 1.1'!K650</f>
        <v>27</v>
      </c>
      <c r="E73" s="204">
        <v>2</v>
      </c>
      <c r="F73" s="573">
        <f>'Приложение 1.1'!L650</f>
        <v>3283212.0300000003</v>
      </c>
    </row>
    <row r="74" spans="1:6" ht="12.75" customHeight="1">
      <c r="A74" s="57">
        <v>26</v>
      </c>
      <c r="B74" s="572" t="s">
        <v>430</v>
      </c>
      <c r="C74" s="573">
        <f>'Приложение 1.1'!I655</f>
        <v>3744.15</v>
      </c>
      <c r="D74" s="8">
        <f>'Приложение 1.1'!K655</f>
        <v>109</v>
      </c>
      <c r="E74" s="204">
        <v>3</v>
      </c>
      <c r="F74" s="573">
        <f>'Приложение 1.1'!L655</f>
        <v>2684398.58</v>
      </c>
    </row>
    <row r="75" spans="1:6" ht="12.75" customHeight="1">
      <c r="A75" s="57">
        <v>27</v>
      </c>
      <c r="B75" s="572" t="s">
        <v>928</v>
      </c>
      <c r="C75" s="573">
        <f>'Приложение 1.1'!I658</f>
        <v>535</v>
      </c>
      <c r="D75" s="8">
        <f>'Приложение 1.1'!K658</f>
        <v>16</v>
      </c>
      <c r="E75" s="204">
        <v>1</v>
      </c>
      <c r="F75" s="573">
        <f>'Приложение 1.1'!L658</f>
        <v>1256516.52</v>
      </c>
    </row>
    <row r="76" spans="1:6" ht="12.75" customHeight="1">
      <c r="A76" s="57">
        <v>28</v>
      </c>
      <c r="B76" s="572" t="s">
        <v>359</v>
      </c>
      <c r="C76" s="573">
        <f>'Приложение 1.1'!I662</f>
        <v>1962.76</v>
      </c>
      <c r="D76" s="8">
        <f>'Приложение 1.1'!K662</f>
        <v>74</v>
      </c>
      <c r="E76" s="204">
        <v>2</v>
      </c>
      <c r="F76" s="573">
        <f>'Приложение 1.1'!L662</f>
        <v>5543753.1699999999</v>
      </c>
    </row>
    <row r="77" spans="1:6" ht="12.75" customHeight="1">
      <c r="A77" s="57">
        <v>29</v>
      </c>
      <c r="B77" s="572" t="s">
        <v>428</v>
      </c>
      <c r="C77" s="573">
        <f>'Приложение 1.1'!I666</f>
        <v>1353.9</v>
      </c>
      <c r="D77" s="8">
        <f>'Приложение 1.1'!K666</f>
        <v>57</v>
      </c>
      <c r="E77" s="204">
        <v>2</v>
      </c>
      <c r="F77" s="573">
        <f>'Приложение 1.1'!L666</f>
        <v>4913822.6899999995</v>
      </c>
    </row>
    <row r="78" spans="1:6" ht="12.75" customHeight="1">
      <c r="A78" s="57">
        <v>30</v>
      </c>
      <c r="B78" s="572" t="s">
        <v>3</v>
      </c>
      <c r="C78" s="573">
        <f>'Приложение 1.1'!I669</f>
        <v>1144.96</v>
      </c>
      <c r="D78" s="8">
        <f>'Приложение 1.1'!K669</f>
        <v>43</v>
      </c>
      <c r="E78" s="204">
        <v>1</v>
      </c>
      <c r="F78" s="573">
        <f>'Приложение 1.1'!L669</f>
        <v>3389127.11</v>
      </c>
    </row>
    <row r="79" spans="1:6" ht="12.75" customHeight="1">
      <c r="A79" s="57">
        <v>31</v>
      </c>
      <c r="B79" s="572" t="s">
        <v>11</v>
      </c>
      <c r="C79" s="573">
        <f>'Приложение 1.1'!I674</f>
        <v>1116.2</v>
      </c>
      <c r="D79" s="8">
        <f>'Приложение 1.1'!K674</f>
        <v>44</v>
      </c>
      <c r="E79" s="204">
        <v>3</v>
      </c>
      <c r="F79" s="573">
        <f>'Приложение 1.1'!L674</f>
        <v>3078584.92</v>
      </c>
    </row>
    <row r="80" spans="1:6" ht="12.75" customHeight="1">
      <c r="A80" s="57">
        <v>32</v>
      </c>
      <c r="B80" s="572" t="s">
        <v>389</v>
      </c>
      <c r="C80" s="573">
        <f>'Приложение 1.1'!I679</f>
        <v>2101</v>
      </c>
      <c r="D80" s="8">
        <f>'Приложение 1.1'!K679</f>
        <v>87</v>
      </c>
      <c r="E80" s="204">
        <v>3</v>
      </c>
      <c r="F80" s="573">
        <f>'Приложение 1.1'!L679</f>
        <v>5701407.4500000002</v>
      </c>
    </row>
    <row r="81" spans="1:6" ht="12.75" customHeight="1">
      <c r="A81" s="57">
        <v>33</v>
      </c>
      <c r="B81" s="572" t="s">
        <v>434</v>
      </c>
      <c r="C81" s="573">
        <f>'Приложение 1.1'!I682</f>
        <v>907.5</v>
      </c>
      <c r="D81" s="8">
        <f>'Приложение 1.1'!K682</f>
        <v>48</v>
      </c>
      <c r="E81" s="204">
        <v>1</v>
      </c>
      <c r="F81" s="573">
        <f>'Приложение 1.1'!L682</f>
        <v>2361206.4300000002</v>
      </c>
    </row>
    <row r="82" spans="1:6" ht="12.75" customHeight="1">
      <c r="A82" s="57">
        <v>34</v>
      </c>
      <c r="B82" s="572" t="s">
        <v>426</v>
      </c>
      <c r="C82" s="573">
        <f>'Приложение 1.1'!I685</f>
        <v>1571.55</v>
      </c>
      <c r="D82" s="8">
        <f>'Приложение 1.1'!K685</f>
        <v>40</v>
      </c>
      <c r="E82" s="204">
        <v>1</v>
      </c>
      <c r="F82" s="573">
        <f>'Приложение 1.1'!L685</f>
        <v>3293704.87</v>
      </c>
    </row>
    <row r="83" spans="1:6" ht="12.75" customHeight="1">
      <c r="A83" s="57">
        <v>35</v>
      </c>
      <c r="B83" s="572" t="s">
        <v>29</v>
      </c>
      <c r="C83" s="573">
        <f>'Приложение 1.1'!I689</f>
        <v>1535.9</v>
      </c>
      <c r="D83" s="8">
        <f>'Приложение 1.1'!K689</f>
        <v>65</v>
      </c>
      <c r="E83" s="204">
        <v>2</v>
      </c>
      <c r="F83" s="573">
        <f>'Приложение 1.1'!L689</f>
        <v>7145928.4199999999</v>
      </c>
    </row>
    <row r="84" spans="1:6" ht="12.75" customHeight="1">
      <c r="A84" s="57">
        <v>36</v>
      </c>
      <c r="B84" s="572" t="s">
        <v>35</v>
      </c>
      <c r="C84" s="573">
        <f>'Приложение 1.1'!I697</f>
        <v>8702.75</v>
      </c>
      <c r="D84" s="8">
        <f>'Приложение 1.1'!K697</f>
        <v>313</v>
      </c>
      <c r="E84" s="204">
        <v>6</v>
      </c>
      <c r="F84" s="573">
        <f>'Приложение 1.1'!L697</f>
        <v>15318473.699999999</v>
      </c>
    </row>
    <row r="85" spans="1:6" ht="12.75" customHeight="1">
      <c r="A85" s="57">
        <v>37</v>
      </c>
      <c r="B85" s="572" t="s">
        <v>40</v>
      </c>
      <c r="C85" s="573">
        <f>'Приложение 1.1'!I701</f>
        <v>833.72</v>
      </c>
      <c r="D85" s="8">
        <f>'Приложение 1.1'!K701</f>
        <v>41</v>
      </c>
      <c r="E85" s="204">
        <v>2</v>
      </c>
      <c r="F85" s="573">
        <f>'Приложение 1.1'!L701</f>
        <v>2622356.2599999998</v>
      </c>
    </row>
    <row r="86" spans="1:6" ht="12.75" customHeight="1">
      <c r="A86" s="57">
        <v>38</v>
      </c>
      <c r="B86" s="572" t="s">
        <v>1058</v>
      </c>
      <c r="C86" s="573">
        <f>'Приложение 1.1'!I704</f>
        <v>918</v>
      </c>
      <c r="D86" s="8">
        <f>'Приложение 1.1'!K704</f>
        <v>52</v>
      </c>
      <c r="E86" s="204">
        <v>1</v>
      </c>
      <c r="F86" s="573">
        <f>'Приложение 1.1'!L704</f>
        <v>3182001.62</v>
      </c>
    </row>
    <row r="87" spans="1:6" ht="12.75" customHeight="1">
      <c r="A87" s="57">
        <v>39</v>
      </c>
      <c r="B87" s="572" t="s">
        <v>45</v>
      </c>
      <c r="C87" s="573">
        <f>'Приложение 1.1'!I714</f>
        <v>12065.599999999999</v>
      </c>
      <c r="D87" s="8">
        <f>'Приложение 1.1'!K714</f>
        <v>401</v>
      </c>
      <c r="E87" s="204">
        <v>8</v>
      </c>
      <c r="F87" s="573">
        <f>'Приложение 1.1'!L714</f>
        <v>15121809.939999999</v>
      </c>
    </row>
    <row r="88" spans="1:6" ht="12.75" customHeight="1">
      <c r="A88" s="57">
        <v>40</v>
      </c>
      <c r="B88" s="572" t="s">
        <v>1074</v>
      </c>
      <c r="C88" s="573">
        <f>'Приложение 1.1'!I717</f>
        <v>615.1</v>
      </c>
      <c r="D88" s="8">
        <f>'Приложение 1.1'!K717</f>
        <v>25</v>
      </c>
      <c r="E88" s="204">
        <v>1</v>
      </c>
      <c r="F88" s="573">
        <f>'Приложение 1.1'!L717</f>
        <v>1686895.85</v>
      </c>
    </row>
  </sheetData>
  <mergeCells count="14">
    <mergeCell ref="H2:S2"/>
    <mergeCell ref="C2:F2"/>
    <mergeCell ref="E1:F1"/>
    <mergeCell ref="A3:F4"/>
    <mergeCell ref="A48:B48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401</cp:lastModifiedBy>
  <cp:lastPrinted>2018-11-19T08:42:57Z</cp:lastPrinted>
  <dcterms:created xsi:type="dcterms:W3CDTF">2014-06-23T04:55:08Z</dcterms:created>
  <dcterms:modified xsi:type="dcterms:W3CDTF">2018-11-21T12:15:23Z</dcterms:modified>
</cp:coreProperties>
</file>